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25920" windowHeight="12030" tabRatio="701" firstSheet="1" activeTab="1"/>
  </bookViews>
  <sheets>
    <sheet name="chartofaccts" sheetId="57" state="hidden" r:id="rId1"/>
    <sheet name="CERTIFICATION-COVER" sheetId="50" r:id="rId2"/>
    <sheet name="NET POSITION" sheetId="44" r:id="rId3"/>
    <sheet name="REVENUE EXPENSES" sheetId="46" r:id="rId4"/>
    <sheet name="Expense Data" sheetId="75" state="hidden" r:id="rId5"/>
    <sheet name="Revenue Data" sheetId="78" state="hidden" r:id="rId6"/>
    <sheet name="BUDGETARY COMPARISON" sheetId="56" r:id="rId7"/>
    <sheet name="CASH FLOW" sheetId="47"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AGENCY" sheetId="71" r:id="rId14"/>
    <sheet name="REVENUE" sheetId="53" r:id="rId15"/>
    <sheet name="Expenditure Matrix" sheetId="54" r:id="rId16"/>
    <sheet name="Sheet1" sheetId="76" state="hidden" r:id="rId17"/>
    <sheet name="changes 1" sheetId="72" state="hidden" r:id="rId18"/>
    <sheet name="changes 2" sheetId="73" state="hidden" r:id="rId19"/>
    <sheet name="BudComp preparer guide" sheetId="74" state="hidden" r:id="rId20"/>
    <sheet name="COA" sheetId="69" state="hidden" r:id="rId21"/>
    <sheet name="Results Check" sheetId="77" state="hidden" r:id="rId22"/>
  </sheets>
  <definedNames>
    <definedName name="___metadata">'Expense Data'!$BA$1</definedName>
    <definedName name="_0102BudvsAct" localSheetId="7">#REF!</definedName>
    <definedName name="_0102BudvsAct" localSheetId="2">#REF!</definedName>
    <definedName name="_0102BudvsAct" localSheetId="3">#REF!</definedName>
    <definedName name="_0102BudvsAct">#REF!</definedName>
    <definedName name="_11" localSheetId="7">#REF!</definedName>
    <definedName name="_11" localSheetId="2">#REF!</definedName>
    <definedName name="_11" localSheetId="3">#REF!</definedName>
    <definedName name="_11">#REF!</definedName>
    <definedName name="_xlnm._FilterDatabase" localSheetId="4" hidden="1">'Expense Data'!$L$3:$L$2000</definedName>
    <definedName name="_xlnm._FilterDatabase" localSheetId="2" hidden="1">'NET POSITION'!$A$6:$O$6</definedName>
    <definedName name="F195CPFREV" localSheetId="7">#REF!</definedName>
    <definedName name="F195CPFREV" localSheetId="2">#REF!</definedName>
    <definedName name="F195CPFREV" localSheetId="3">#REF!</definedName>
    <definedName name="F195CPFREV">#REF!</definedName>
    <definedName name="F195REV" localSheetId="7">#REF!</definedName>
    <definedName name="F195REV" localSheetId="2">#REF!</definedName>
    <definedName name="F195REV" localSheetId="3">#REF!</definedName>
    <definedName name="F195REV">#REF!</definedName>
    <definedName name="GLItem" localSheetId="7">#REF!</definedName>
    <definedName name="GLItem" localSheetId="2">#REF!</definedName>
    <definedName name="GLItem" localSheetId="3">#REF!</definedName>
    <definedName name="GLItem">#REF!</definedName>
    <definedName name="Instructional" localSheetId="7">#REF!</definedName>
    <definedName name="Instructional" localSheetId="2">#REF!</definedName>
    <definedName name="Instructional" localSheetId="3">#REF!</definedName>
    <definedName name="Instructional">#REF!</definedName>
    <definedName name="New" localSheetId="7">#REF!</definedName>
    <definedName name="New" localSheetId="2">#REF!</definedName>
    <definedName name="New" localSheetId="3">#REF!</definedName>
    <definedName name="New">#REF!</definedName>
    <definedName name="Obj_tbl" localSheetId="7">#REF!</definedName>
    <definedName name="Obj_tbl" localSheetId="2">#REF!</definedName>
    <definedName name="Obj_tbl" localSheetId="3">#REF!</definedName>
    <definedName name="Obj_tbl">#REF!</definedName>
    <definedName name="_xlnm.Print_Area" localSheetId="13">AGENCY!$A$1:$F$17</definedName>
    <definedName name="_xlnm.Print_Area" localSheetId="7">'CASH FLOW'!$A$1:$I$84</definedName>
    <definedName name="_xlnm.Print_Area" localSheetId="1">'CERTIFICATION-COVER'!$A$1:$G$31</definedName>
    <definedName name="_xlnm.Print_Area" localSheetId="18">'changes 2'!$B$1:$M$122</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1">'datasheet-rev_expend_detail'!$1:$1</definedName>
    <definedName name="_xlnm.Print_Titles" localSheetId="15">'Expenditure Matrix'!$1:$5</definedName>
    <definedName name="_xlnm.Print_Titles" localSheetId="2">'NET POSITION'!$1:$5</definedName>
    <definedName name="Prog_act_tbl" localSheetId="7">#REF!</definedName>
    <definedName name="Prog_act_tbl" localSheetId="1">#REF!</definedName>
    <definedName name="Prog_act_tbl" localSheetId="2">#REF!</definedName>
    <definedName name="Prog_act_tbl" localSheetId="3">#REF!</definedName>
    <definedName name="Prog_act_tbl">#REF!</definedName>
    <definedName name="revenues" localSheetId="7">#REF!</definedName>
    <definedName name="revenues" localSheetId="1">#REF!</definedName>
    <definedName name="revenues" localSheetId="2">#REF!</definedName>
    <definedName name="revenues" localSheetId="3">#REF!</definedName>
    <definedName name="revenues">#REF!</definedName>
    <definedName name="stsum" localSheetId="7">#REF!</definedName>
    <definedName name="stsum" localSheetId="1">#REF!</definedName>
    <definedName name="stsum" localSheetId="2">#REF!</definedName>
    <definedName name="stsum" localSheetId="3">#REF!</definedName>
    <definedName name="stsum">#REF!</definedName>
    <definedName name="xlsx_Year_End_Expenses_1">'Expense Data'!$A$3</definedName>
    <definedName name="xlsx_Year_End_Revenues_1">'Revenue Data'!$A$2</definedName>
  </definedNames>
  <calcPr calcId="162913"/>
</workbook>
</file>

<file path=xl/calcChain.xml><?xml version="1.0" encoding="utf-8"?>
<calcChain xmlns="http://schemas.openxmlformats.org/spreadsheetml/2006/main">
  <c r="F23" i="46" l="1"/>
  <c r="E23" i="46"/>
  <c r="D106" i="44" l="1"/>
  <c r="B7" i="71" l="1"/>
  <c r="D7" i="47" l="1"/>
  <c r="D8" i="44" l="1"/>
  <c r="E60" i="53"/>
  <c r="E48" i="53"/>
  <c r="D65" i="44" l="1"/>
  <c r="D48" i="44" l="1"/>
  <c r="D88" i="44" l="1"/>
  <c r="D43" i="44"/>
  <c r="E16" i="47" l="1"/>
  <c r="B9" i="56" l="1"/>
  <c r="C9" i="56"/>
  <c r="B10" i="56"/>
  <c r="I48" i="44" l="1"/>
  <c r="I26" i="44"/>
  <c r="I24" i="44"/>
  <c r="I9" i="44"/>
  <c r="I10" i="44"/>
  <c r="I11" i="44"/>
  <c r="I12" i="44"/>
  <c r="I13" i="44"/>
  <c r="I14" i="44"/>
  <c r="I15" i="44"/>
  <c r="I16" i="44"/>
  <c r="I17" i="44"/>
  <c r="I18" i="44"/>
  <c r="I19" i="44"/>
  <c r="I20" i="44"/>
  <c r="E29" i="46" l="1"/>
  <c r="D71" i="44" l="1"/>
  <c r="F29" i="46" l="1"/>
  <c r="E8" i="44" l="1"/>
  <c r="I8" i="44" s="1"/>
  <c r="I21" i="44" s="1"/>
  <c r="D34" i="47" l="1"/>
  <c r="D36" i="47" s="1"/>
  <c r="B8" i="71" l="1"/>
  <c r="M50" i="77" l="1"/>
  <c r="M45" i="77"/>
  <c r="M40" i="77"/>
  <c r="M39" i="77"/>
  <c r="M20" i="77"/>
  <c r="M15" i="77"/>
  <c r="M4" i="77"/>
  <c r="H29" i="78"/>
  <c r="H30" i="78"/>
  <c r="H31" i="78"/>
  <c r="H32" i="78"/>
  <c r="H33" i="78"/>
  <c r="H34" i="78"/>
  <c r="H35" i="78"/>
  <c r="H36" i="78"/>
  <c r="H37" i="78"/>
  <c r="H38" i="78"/>
  <c r="H39" i="78"/>
  <c r="H40" i="78"/>
  <c r="H41" i="78"/>
  <c r="H42" i="78"/>
  <c r="H43" i="78"/>
  <c r="H44" i="78"/>
  <c r="H45" i="78"/>
  <c r="H46" i="78"/>
  <c r="H47" i="78"/>
  <c r="H48" i="78"/>
  <c r="H49" i="78"/>
  <c r="H50" i="78"/>
  <c r="H51" i="78"/>
  <c r="H52" i="78"/>
  <c r="H53" i="78"/>
  <c r="H54" i="78"/>
  <c r="H55" i="78"/>
  <c r="H56" i="78"/>
  <c r="H57" i="78"/>
  <c r="H58" i="78"/>
  <c r="H59" i="78"/>
  <c r="H60" i="78"/>
  <c r="H61" i="78"/>
  <c r="H62" i="78"/>
  <c r="H63" i="78"/>
  <c r="H64" i="78"/>
  <c r="H65" i="78"/>
  <c r="H66" i="78"/>
  <c r="H67" i="78"/>
  <c r="H68" i="78"/>
  <c r="H69" i="78"/>
  <c r="H70" i="78"/>
  <c r="H71" i="78"/>
  <c r="H72" i="78"/>
  <c r="H73" i="78"/>
  <c r="H74" i="78"/>
  <c r="H75" i="78"/>
  <c r="H76" i="78"/>
  <c r="H77" i="78"/>
  <c r="H78" i="78"/>
  <c r="H79" i="78"/>
  <c r="H80" i="78"/>
  <c r="H81" i="78"/>
  <c r="H82" i="78"/>
  <c r="H83" i="78"/>
  <c r="H84" i="78"/>
  <c r="H85" i="78"/>
  <c r="H86" i="78"/>
  <c r="H87" i="78"/>
  <c r="H88" i="78"/>
  <c r="H89" i="78"/>
  <c r="H90" i="78"/>
  <c r="H91" i="78"/>
  <c r="H92" i="78"/>
  <c r="H93" i="78"/>
  <c r="H94" i="78"/>
  <c r="H95" i="78"/>
  <c r="H96" i="78"/>
  <c r="H97" i="78"/>
  <c r="H98" i="78"/>
  <c r="H99" i="78"/>
  <c r="H100" i="78"/>
  <c r="H101" i="78"/>
  <c r="H102" i="78"/>
  <c r="H103" i="78"/>
  <c r="H104" i="78"/>
  <c r="H105" i="78"/>
  <c r="H106" i="78"/>
  <c r="H107" i="78"/>
  <c r="H108" i="78"/>
  <c r="H109" i="78"/>
  <c r="H110" i="78"/>
  <c r="H111" i="78"/>
  <c r="H112" i="78"/>
  <c r="H113" i="78"/>
  <c r="H114" i="78"/>
  <c r="H115" i="78"/>
  <c r="H116" i="78"/>
  <c r="H117" i="78"/>
  <c r="H118" i="78"/>
  <c r="H119" i="78"/>
  <c r="H120" i="78"/>
  <c r="H121" i="78"/>
  <c r="H122" i="78"/>
  <c r="H123" i="78"/>
  <c r="H124" i="78"/>
  <c r="H125" i="78"/>
  <c r="H126" i="78"/>
  <c r="H127" i="78"/>
  <c r="H128" i="78"/>
  <c r="H129" i="78"/>
  <c r="H130" i="78"/>
  <c r="H131" i="78"/>
  <c r="H132" i="78"/>
  <c r="H133" i="78"/>
  <c r="H134" i="78"/>
  <c r="H135" i="78"/>
  <c r="H136" i="78"/>
  <c r="H137" i="78"/>
  <c r="H138" i="78"/>
  <c r="H139" i="78"/>
  <c r="H140" i="78"/>
  <c r="H141" i="78"/>
  <c r="H142" i="78"/>
  <c r="H143" i="78"/>
  <c r="H144" i="78"/>
  <c r="H145" i="78"/>
  <c r="H146" i="78"/>
  <c r="H147" i="78"/>
  <c r="H148" i="78"/>
  <c r="H149" i="78"/>
  <c r="H150" i="78"/>
  <c r="H151" i="78"/>
  <c r="H152" i="78"/>
  <c r="H153" i="78"/>
  <c r="H154" i="78"/>
  <c r="H155" i="78"/>
  <c r="H156" i="78"/>
  <c r="H157" i="78"/>
  <c r="H158" i="78"/>
  <c r="H159" i="78"/>
  <c r="H160" i="78"/>
  <c r="H161" i="78"/>
  <c r="H162" i="78"/>
  <c r="H163" i="78"/>
  <c r="H164" i="78"/>
  <c r="H165" i="78"/>
  <c r="H166" i="78"/>
  <c r="H167" i="78"/>
  <c r="H168" i="78"/>
  <c r="H169" i="78"/>
  <c r="H170" i="78"/>
  <c r="H171" i="78"/>
  <c r="H172" i="78"/>
  <c r="H173" i="78"/>
  <c r="H174" i="78"/>
  <c r="H175" i="78"/>
  <c r="H176" i="78"/>
  <c r="H177" i="78"/>
  <c r="H178" i="78"/>
  <c r="H179" i="78"/>
  <c r="H180" i="78"/>
  <c r="H181" i="78"/>
  <c r="H182" i="78"/>
  <c r="H183" i="78"/>
  <c r="H184" i="78"/>
  <c r="H185" i="78"/>
  <c r="H186" i="78"/>
  <c r="H187" i="78"/>
  <c r="H188" i="78"/>
  <c r="H189" i="78"/>
  <c r="H190" i="78"/>
  <c r="H191" i="78"/>
  <c r="H192" i="78"/>
  <c r="H193" i="78"/>
  <c r="H194" i="78"/>
  <c r="H195" i="78"/>
  <c r="H196" i="78"/>
  <c r="H197" i="78"/>
  <c r="H198" i="78"/>
  <c r="H199" i="78"/>
  <c r="H200" i="78"/>
  <c r="H201" i="78"/>
  <c r="H202" i="78"/>
  <c r="H203" i="78"/>
  <c r="H204" i="78"/>
  <c r="H205" i="78"/>
  <c r="H206" i="78"/>
  <c r="H207" i="78"/>
  <c r="H208" i="78"/>
  <c r="H209" i="78"/>
  <c r="H210" i="78"/>
  <c r="H211" i="78"/>
  <c r="H212" i="78"/>
  <c r="H213" i="78"/>
  <c r="H214" i="78"/>
  <c r="H215" i="78"/>
  <c r="H216" i="78"/>
  <c r="H217" i="78"/>
  <c r="H218" i="78"/>
  <c r="H219" i="78"/>
  <c r="H220" i="78"/>
  <c r="H221" i="78"/>
  <c r="H222" i="78"/>
  <c r="H223" i="78"/>
  <c r="H224" i="78"/>
  <c r="H225" i="78"/>
  <c r="H226" i="78"/>
  <c r="H227" i="78"/>
  <c r="H228" i="78"/>
  <c r="H229" i="78"/>
  <c r="H230" i="78"/>
  <c r="H231" i="78"/>
  <c r="H232" i="78"/>
  <c r="H233" i="78"/>
  <c r="H234" i="78"/>
  <c r="H235" i="78"/>
  <c r="H236" i="78"/>
  <c r="H237" i="78"/>
  <c r="H238" i="78"/>
  <c r="H239" i="78"/>
  <c r="H240" i="78"/>
  <c r="H241" i="78"/>
  <c r="H242" i="78"/>
  <c r="H243" i="78"/>
  <c r="H244" i="78"/>
  <c r="H245" i="78"/>
  <c r="H246" i="78"/>
  <c r="H247" i="78"/>
  <c r="H248" i="78"/>
  <c r="H249" i="78"/>
  <c r="H250" i="78"/>
  <c r="H251" i="78"/>
  <c r="H252" i="78"/>
  <c r="H253" i="78"/>
  <c r="H254" i="78"/>
  <c r="H255" i="78"/>
  <c r="H256" i="78"/>
  <c r="H257" i="78"/>
  <c r="H258" i="78"/>
  <c r="H259" i="78"/>
  <c r="H260" i="78"/>
  <c r="H261" i="78"/>
  <c r="H262" i="78"/>
  <c r="H263" i="78"/>
  <c r="H264" i="78"/>
  <c r="H265" i="78"/>
  <c r="H266" i="78"/>
  <c r="H267" i="78"/>
  <c r="H268" i="78"/>
  <c r="H269" i="78"/>
  <c r="H270" i="78"/>
  <c r="H271" i="78"/>
  <c r="H272" i="78"/>
  <c r="H273" i="78"/>
  <c r="H274" i="78"/>
  <c r="H275" i="78"/>
  <c r="H276" i="78"/>
  <c r="H277" i="78"/>
  <c r="H278" i="78"/>
  <c r="H279" i="78"/>
  <c r="H280" i="78"/>
  <c r="H281" i="78"/>
  <c r="H282" i="78"/>
  <c r="H283" i="78"/>
  <c r="H284" i="78"/>
  <c r="H285" i="78"/>
  <c r="H286" i="78"/>
  <c r="H287" i="78"/>
  <c r="H288" i="78"/>
  <c r="H289" i="78"/>
  <c r="H290" i="78"/>
  <c r="H291" i="78"/>
  <c r="H292" i="78"/>
  <c r="H293" i="78"/>
  <c r="H294" i="78"/>
  <c r="H295" i="78"/>
  <c r="H296" i="78"/>
  <c r="H297" i="78"/>
  <c r="H298" i="78"/>
  <c r="H299" i="78"/>
  <c r="H300" i="78"/>
  <c r="H301" i="78"/>
  <c r="H302" i="78"/>
  <c r="H303" i="78"/>
  <c r="H304" i="78"/>
  <c r="H305" i="78"/>
  <c r="H306" i="78"/>
  <c r="H307" i="78"/>
  <c r="H308" i="78"/>
  <c r="H309" i="78"/>
  <c r="H310" i="78"/>
  <c r="H311" i="78"/>
  <c r="H312" i="78"/>
  <c r="H313" i="78"/>
  <c r="H314" i="78"/>
  <c r="H315" i="78"/>
  <c r="H316" i="78"/>
  <c r="H317" i="78"/>
  <c r="H318" i="78"/>
  <c r="H319" i="78"/>
  <c r="H320" i="78"/>
  <c r="H321" i="78"/>
  <c r="H322" i="78"/>
  <c r="H323" i="78"/>
  <c r="H324" i="78"/>
  <c r="H325" i="78"/>
  <c r="H326" i="78"/>
  <c r="H327" i="78"/>
  <c r="H328" i="78"/>
  <c r="H329" i="78"/>
  <c r="H330" i="78"/>
  <c r="H331" i="78"/>
  <c r="H332" i="78"/>
  <c r="H333" i="78"/>
  <c r="H334" i="78"/>
  <c r="H335" i="78"/>
  <c r="H336" i="78"/>
  <c r="H337" i="78"/>
  <c r="H338" i="78"/>
  <c r="H339" i="78"/>
  <c r="H340" i="78"/>
  <c r="H341" i="78"/>
  <c r="H342" i="78"/>
  <c r="H343" i="78"/>
  <c r="H344" i="78"/>
  <c r="H345" i="78"/>
  <c r="H346" i="78"/>
  <c r="H347" i="78"/>
  <c r="H348" i="78"/>
  <c r="H349" i="78"/>
  <c r="H350" i="78"/>
  <c r="H351" i="78"/>
  <c r="H352" i="78"/>
  <c r="H353" i="78"/>
  <c r="H354" i="78"/>
  <c r="H355" i="78"/>
  <c r="H356" i="78"/>
  <c r="H357" i="78"/>
  <c r="H358" i="78"/>
  <c r="H359" i="78"/>
  <c r="H360" i="78"/>
  <c r="H361" i="78"/>
  <c r="H362" i="78"/>
  <c r="H363" i="78"/>
  <c r="H364" i="78"/>
  <c r="H365" i="78"/>
  <c r="H366" i="78"/>
  <c r="H367" i="78"/>
  <c r="H368" i="78"/>
  <c r="H369" i="78"/>
  <c r="H370" i="78"/>
  <c r="H371" i="78"/>
  <c r="H372" i="78"/>
  <c r="H373" i="78"/>
  <c r="H374" i="78"/>
  <c r="H375" i="78"/>
  <c r="H376" i="78"/>
  <c r="H377" i="78"/>
  <c r="H378" i="78"/>
  <c r="H379" i="78"/>
  <c r="H380" i="78"/>
  <c r="H381" i="78"/>
  <c r="H382" i="78"/>
  <c r="H383" i="78"/>
  <c r="H384" i="78"/>
  <c r="H385" i="78"/>
  <c r="H386" i="78"/>
  <c r="H387" i="78"/>
  <c r="H388" i="78"/>
  <c r="H389" i="78"/>
  <c r="H390" i="78"/>
  <c r="H391" i="78"/>
  <c r="H392" i="78"/>
  <c r="H393" i="78"/>
  <c r="H394" i="78"/>
  <c r="H395" i="78"/>
  <c r="H396" i="78"/>
  <c r="H397" i="78"/>
  <c r="H398" i="78"/>
  <c r="H399" i="78"/>
  <c r="H400" i="78"/>
  <c r="H401" i="78"/>
  <c r="H402" i="78"/>
  <c r="H403" i="78"/>
  <c r="H404" i="78"/>
  <c r="H405" i="78"/>
  <c r="H406" i="78"/>
  <c r="H407" i="78"/>
  <c r="H408" i="78"/>
  <c r="H409" i="78"/>
  <c r="H410" i="78"/>
  <c r="H411" i="78"/>
  <c r="H412" i="78"/>
  <c r="H413" i="78"/>
  <c r="H414" i="78"/>
  <c r="H415" i="78"/>
  <c r="H416" i="78"/>
  <c r="H417" i="78"/>
  <c r="H418" i="78"/>
  <c r="H419" i="78"/>
  <c r="H420" i="78"/>
  <c r="H421" i="78"/>
  <c r="H422" i="78"/>
  <c r="H423" i="78"/>
  <c r="H424" i="78"/>
  <c r="H425" i="78"/>
  <c r="H426" i="78"/>
  <c r="H427" i="78"/>
  <c r="H428" i="78"/>
  <c r="H429" i="78"/>
  <c r="H430" i="78"/>
  <c r="H431" i="78"/>
  <c r="H432" i="78"/>
  <c r="H433" i="78"/>
  <c r="H434" i="78"/>
  <c r="H435" i="78"/>
  <c r="H436" i="78"/>
  <c r="H437" i="78"/>
  <c r="H438" i="78"/>
  <c r="H439" i="78"/>
  <c r="H440" i="78"/>
  <c r="H441" i="78"/>
  <c r="H442" i="78"/>
  <c r="H443" i="78"/>
  <c r="H444" i="78"/>
  <c r="H445" i="78"/>
  <c r="H446" i="78"/>
  <c r="H447" i="78"/>
  <c r="H448" i="78"/>
  <c r="H449" i="78"/>
  <c r="H450" i="78"/>
  <c r="H451" i="78"/>
  <c r="H452" i="78"/>
  <c r="H453" i="78"/>
  <c r="H454" i="78"/>
  <c r="H455" i="78"/>
  <c r="H456" i="78"/>
  <c r="H457" i="78"/>
  <c r="H458" i="78"/>
  <c r="H459" i="78"/>
  <c r="H460" i="78"/>
  <c r="H461" i="78"/>
  <c r="H462" i="78"/>
  <c r="H463" i="78"/>
  <c r="H464" i="78"/>
  <c r="H465" i="78"/>
  <c r="H466" i="78"/>
  <c r="H467" i="78"/>
  <c r="H468" i="78"/>
  <c r="H469" i="78"/>
  <c r="H470" i="78"/>
  <c r="H471" i="78"/>
  <c r="H472" i="78"/>
  <c r="H473" i="78"/>
  <c r="H474" i="78"/>
  <c r="H475" i="78"/>
  <c r="H476" i="78"/>
  <c r="H477" i="78"/>
  <c r="H478" i="78"/>
  <c r="H479" i="78"/>
  <c r="H480" i="78"/>
  <c r="H481" i="78"/>
  <c r="H482" i="78"/>
  <c r="H483" i="78"/>
  <c r="H484" i="78"/>
  <c r="H485" i="78"/>
  <c r="H486" i="78"/>
  <c r="H487" i="78"/>
  <c r="H488" i="78"/>
  <c r="H489" i="78"/>
  <c r="H490" i="78"/>
  <c r="H491" i="78"/>
  <c r="H492" i="78"/>
  <c r="H493" i="78"/>
  <c r="H494" i="78"/>
  <c r="H495" i="78"/>
  <c r="H496" i="78"/>
  <c r="H497" i="78"/>
  <c r="H498" i="78"/>
  <c r="H499" i="78"/>
  <c r="H500" i="78"/>
  <c r="H501" i="78"/>
  <c r="H502" i="78"/>
  <c r="H503" i="78"/>
  <c r="H504" i="78"/>
  <c r="H505" i="78"/>
  <c r="H506" i="78"/>
  <c r="H507" i="78"/>
  <c r="H508" i="78"/>
  <c r="H509" i="78"/>
  <c r="H510" i="78"/>
  <c r="H511" i="78"/>
  <c r="H512" i="78"/>
  <c r="H513" i="78"/>
  <c r="H514" i="78"/>
  <c r="H515" i="78"/>
  <c r="H516" i="78"/>
  <c r="H517" i="78"/>
  <c r="H518" i="78"/>
  <c r="H519" i="78"/>
  <c r="H520" i="78"/>
  <c r="H521" i="78"/>
  <c r="H522" i="78"/>
  <c r="H523" i="78"/>
  <c r="H524" i="78"/>
  <c r="H525" i="78"/>
  <c r="H526" i="78"/>
  <c r="H527" i="78"/>
  <c r="H528" i="78"/>
  <c r="H529" i="78"/>
  <c r="H530" i="78"/>
  <c r="H531" i="78"/>
  <c r="H532" i="78"/>
  <c r="H533" i="78"/>
  <c r="H534" i="78"/>
  <c r="H535" i="78"/>
  <c r="H536" i="78"/>
  <c r="H537" i="78"/>
  <c r="H538" i="78"/>
  <c r="H539" i="78"/>
  <c r="H540" i="78"/>
  <c r="H541" i="78"/>
  <c r="H542" i="78"/>
  <c r="H543" i="78"/>
  <c r="H544" i="78"/>
  <c r="H545" i="78"/>
  <c r="H546" i="78"/>
  <c r="H547" i="78"/>
  <c r="H548" i="78"/>
  <c r="H549" i="78"/>
  <c r="H550" i="78"/>
  <c r="H551" i="78"/>
  <c r="H552" i="78"/>
  <c r="H553" i="78"/>
  <c r="H554" i="78"/>
  <c r="H555" i="78"/>
  <c r="H556" i="78"/>
  <c r="H557" i="78"/>
  <c r="H558" i="78"/>
  <c r="H559" i="78"/>
  <c r="H560" i="78"/>
  <c r="H561" i="78"/>
  <c r="H562" i="78"/>
  <c r="H563" i="78"/>
  <c r="H564" i="78"/>
  <c r="H565" i="78"/>
  <c r="H566" i="78"/>
  <c r="H567" i="78"/>
  <c r="H568" i="78"/>
  <c r="H569" i="78"/>
  <c r="H570" i="78"/>
  <c r="H571" i="78"/>
  <c r="H572" i="78"/>
  <c r="H573" i="78"/>
  <c r="H574" i="78"/>
  <c r="H575" i="78"/>
  <c r="H576" i="78"/>
  <c r="H577" i="78"/>
  <c r="H578" i="78"/>
  <c r="H579" i="78"/>
  <c r="H580" i="78"/>
  <c r="H581" i="78"/>
  <c r="H582" i="78"/>
  <c r="H583" i="78"/>
  <c r="H584" i="78"/>
  <c r="H585" i="78"/>
  <c r="H586" i="78"/>
  <c r="H587" i="78"/>
  <c r="H588" i="78"/>
  <c r="H589" i="78"/>
  <c r="H590" i="78"/>
  <c r="H591" i="78"/>
  <c r="H592" i="78"/>
  <c r="H593" i="78"/>
  <c r="H594" i="78"/>
  <c r="H595" i="78"/>
  <c r="H596" i="78"/>
  <c r="H597" i="78"/>
  <c r="H598" i="78"/>
  <c r="H599" i="78"/>
  <c r="H600" i="78"/>
  <c r="H601" i="78"/>
  <c r="H602" i="78"/>
  <c r="H603" i="78"/>
  <c r="H604" i="78"/>
  <c r="H605" i="78"/>
  <c r="H606" i="78"/>
  <c r="H607" i="78"/>
  <c r="H608" i="78"/>
  <c r="H609" i="78"/>
  <c r="H610" i="78"/>
  <c r="H611" i="78"/>
  <c r="H612" i="78"/>
  <c r="H613" i="78"/>
  <c r="H614" i="78"/>
  <c r="H615" i="78"/>
  <c r="H616" i="78"/>
  <c r="H617" i="78"/>
  <c r="H618" i="78"/>
  <c r="H619" i="78"/>
  <c r="H620" i="78"/>
  <c r="H621" i="78"/>
  <c r="H622" i="78"/>
  <c r="H623" i="78"/>
  <c r="H624" i="78"/>
  <c r="H625" i="78"/>
  <c r="H626" i="78"/>
  <c r="H627" i="78"/>
  <c r="H628" i="78"/>
  <c r="H629" i="78"/>
  <c r="H630" i="78"/>
  <c r="H631" i="78"/>
  <c r="H632" i="78"/>
  <c r="H633" i="78"/>
  <c r="H634" i="78"/>
  <c r="H635" i="78"/>
  <c r="H636" i="78"/>
  <c r="H637" i="78"/>
  <c r="H638" i="78"/>
  <c r="H639" i="78"/>
  <c r="H640" i="78"/>
  <c r="H641" i="78"/>
  <c r="H642" i="78"/>
  <c r="H643" i="78"/>
  <c r="H644" i="78"/>
  <c r="H645" i="78"/>
  <c r="H646" i="78"/>
  <c r="H647" i="78"/>
  <c r="H648" i="78"/>
  <c r="H649" i="78"/>
  <c r="H650" i="78"/>
  <c r="H651" i="78"/>
  <c r="H652" i="78"/>
  <c r="H653" i="78"/>
  <c r="H654" i="78"/>
  <c r="H655" i="78"/>
  <c r="H656" i="78"/>
  <c r="H657" i="78"/>
  <c r="H658" i="78"/>
  <c r="H659" i="78"/>
  <c r="H660" i="78"/>
  <c r="H661" i="78"/>
  <c r="H662" i="78"/>
  <c r="H663" i="78"/>
  <c r="H664" i="78"/>
  <c r="H665" i="78"/>
  <c r="H666" i="78"/>
  <c r="H667" i="78"/>
  <c r="H668" i="78"/>
  <c r="H669" i="78"/>
  <c r="H670" i="78"/>
  <c r="H671" i="78"/>
  <c r="H672" i="78"/>
  <c r="H673" i="78"/>
  <c r="H674" i="78"/>
  <c r="H675" i="78"/>
  <c r="H676" i="78"/>
  <c r="H677" i="78"/>
  <c r="H678" i="78"/>
  <c r="H679" i="78"/>
  <c r="H680" i="78"/>
  <c r="H681" i="78"/>
  <c r="H682" i="78"/>
  <c r="H683" i="78"/>
  <c r="H684" i="78"/>
  <c r="H685" i="78"/>
  <c r="H686" i="78"/>
  <c r="H687" i="78"/>
  <c r="H688" i="78"/>
  <c r="H689" i="78"/>
  <c r="H690" i="78"/>
  <c r="H691" i="78"/>
  <c r="H692" i="78"/>
  <c r="H693" i="78"/>
  <c r="H694" i="78"/>
  <c r="H695" i="78"/>
  <c r="H696" i="78"/>
  <c r="H697" i="78"/>
  <c r="H698" i="78"/>
  <c r="H699" i="78"/>
  <c r="H700" i="78"/>
  <c r="H701" i="78"/>
  <c r="H702" i="78"/>
  <c r="H703" i="78"/>
  <c r="H704" i="78"/>
  <c r="H705" i="78"/>
  <c r="H706" i="78"/>
  <c r="H707" i="78"/>
  <c r="H708" i="78"/>
  <c r="H709" i="78"/>
  <c r="H710" i="78"/>
  <c r="H711" i="78"/>
  <c r="H712" i="78"/>
  <c r="H713" i="78"/>
  <c r="H714" i="78"/>
  <c r="H715" i="78"/>
  <c r="H716" i="78"/>
  <c r="H717" i="78"/>
  <c r="H718" i="78"/>
  <c r="H719" i="78"/>
  <c r="H720" i="78"/>
  <c r="H721" i="78"/>
  <c r="H722" i="78"/>
  <c r="H723" i="78"/>
  <c r="H724" i="78"/>
  <c r="H725" i="78"/>
  <c r="H726" i="78"/>
  <c r="H727" i="78"/>
  <c r="H728" i="78"/>
  <c r="H729" i="78"/>
  <c r="H730" i="78"/>
  <c r="H731" i="78"/>
  <c r="H732" i="78"/>
  <c r="H733" i="78"/>
  <c r="H734" i="78"/>
  <c r="H735" i="78"/>
  <c r="H736" i="78"/>
  <c r="H737" i="78"/>
  <c r="H738" i="78"/>
  <c r="H739" i="78"/>
  <c r="H740" i="78"/>
  <c r="H741" i="78"/>
  <c r="H742" i="78"/>
  <c r="H743" i="78"/>
  <c r="H744" i="78"/>
  <c r="H745" i="78"/>
  <c r="H746" i="78"/>
  <c r="H747" i="78"/>
  <c r="H748" i="78"/>
  <c r="H749" i="78"/>
  <c r="H750" i="78"/>
  <c r="H751" i="78"/>
  <c r="H752" i="78"/>
  <c r="H753" i="78"/>
  <c r="H754" i="78"/>
  <c r="H755" i="78"/>
  <c r="H756" i="78"/>
  <c r="H757" i="78"/>
  <c r="H758" i="78"/>
  <c r="H759" i="78"/>
  <c r="H760" i="78"/>
  <c r="H761" i="78"/>
  <c r="H762" i="78"/>
  <c r="H763" i="78"/>
  <c r="H764" i="78"/>
  <c r="H765" i="78"/>
  <c r="H766" i="78"/>
  <c r="H767" i="78"/>
  <c r="H768" i="78"/>
  <c r="H769" i="78"/>
  <c r="H770" i="78"/>
  <c r="H771" i="78"/>
  <c r="H772" i="78"/>
  <c r="H773" i="78"/>
  <c r="H774" i="78"/>
  <c r="H775" i="78"/>
  <c r="H776" i="78"/>
  <c r="H777" i="78"/>
  <c r="H778" i="78"/>
  <c r="H779" i="78"/>
  <c r="H780" i="78"/>
  <c r="H781" i="78"/>
  <c r="H782" i="78"/>
  <c r="H783" i="78"/>
  <c r="H784" i="78"/>
  <c r="H785" i="78"/>
  <c r="H786" i="78"/>
  <c r="H787" i="78"/>
  <c r="H788" i="78"/>
  <c r="H789" i="78"/>
  <c r="H790" i="78"/>
  <c r="H791" i="78"/>
  <c r="H792" i="78"/>
  <c r="H793" i="78"/>
  <c r="H794" i="78"/>
  <c r="H795" i="78"/>
  <c r="H796" i="78"/>
  <c r="H797" i="78"/>
  <c r="H798" i="78"/>
  <c r="H799" i="78"/>
  <c r="H800" i="78"/>
  <c r="H801" i="78"/>
  <c r="H802" i="78"/>
  <c r="H803" i="78"/>
  <c r="H804" i="78"/>
  <c r="H805" i="78"/>
  <c r="H806" i="78"/>
  <c r="H807" i="78"/>
  <c r="H808" i="78"/>
  <c r="H809" i="78"/>
  <c r="H810" i="78"/>
  <c r="H811" i="78"/>
  <c r="H812" i="78"/>
  <c r="H813" i="78"/>
  <c r="H814" i="78"/>
  <c r="H815" i="78"/>
  <c r="H816" i="78"/>
  <c r="H817" i="78"/>
  <c r="H818" i="78"/>
  <c r="H819" i="78"/>
  <c r="H820" i="78"/>
  <c r="H821" i="78"/>
  <c r="H822" i="78"/>
  <c r="H823" i="78"/>
  <c r="H824" i="78"/>
  <c r="H825" i="78"/>
  <c r="H826" i="78"/>
  <c r="H827" i="78"/>
  <c r="H828" i="78"/>
  <c r="H829" i="78"/>
  <c r="H830" i="78"/>
  <c r="H831" i="78"/>
  <c r="H832" i="78"/>
  <c r="H833" i="78"/>
  <c r="H834" i="78"/>
  <c r="H835" i="78"/>
  <c r="H836" i="78"/>
  <c r="H837" i="78"/>
  <c r="H838" i="78"/>
  <c r="H839" i="78"/>
  <c r="H840" i="78"/>
  <c r="H841" i="78"/>
  <c r="H842" i="78"/>
  <c r="H843" i="78"/>
  <c r="H844" i="78"/>
  <c r="H845" i="78"/>
  <c r="H846" i="78"/>
  <c r="H847" i="78"/>
  <c r="H848" i="78"/>
  <c r="H849" i="78"/>
  <c r="H850" i="78"/>
  <c r="H851" i="78"/>
  <c r="H852" i="78"/>
  <c r="H853" i="78"/>
  <c r="H854" i="78"/>
  <c r="H855" i="78"/>
  <c r="H856" i="78"/>
  <c r="H857" i="78"/>
  <c r="H858" i="78"/>
  <c r="H859" i="78"/>
  <c r="H860" i="78"/>
  <c r="H861" i="78"/>
  <c r="H862" i="78"/>
  <c r="H863" i="78"/>
  <c r="H864" i="78"/>
  <c r="H865" i="78"/>
  <c r="H866" i="78"/>
  <c r="H867" i="78"/>
  <c r="H868" i="78"/>
  <c r="H869" i="78"/>
  <c r="H870" i="78"/>
  <c r="H871" i="78"/>
  <c r="H872" i="78"/>
  <c r="H873" i="78"/>
  <c r="H874" i="78"/>
  <c r="H875" i="78"/>
  <c r="H876" i="78"/>
  <c r="H877" i="78"/>
  <c r="H878" i="78"/>
  <c r="H879" i="78"/>
  <c r="H880" i="78"/>
  <c r="H881" i="78"/>
  <c r="H882" i="78"/>
  <c r="H883" i="78"/>
  <c r="H884" i="78"/>
  <c r="H885" i="78"/>
  <c r="H886" i="78"/>
  <c r="H887" i="78"/>
  <c r="H888" i="78"/>
  <c r="H889" i="78"/>
  <c r="H890" i="78"/>
  <c r="H891" i="78"/>
  <c r="H892" i="78"/>
  <c r="H893" i="78"/>
  <c r="H894" i="78"/>
  <c r="H895" i="78"/>
  <c r="H896" i="78"/>
  <c r="H897" i="78"/>
  <c r="H898" i="78"/>
  <c r="H899" i="78"/>
  <c r="H900" i="78"/>
  <c r="H901" i="78"/>
  <c r="H902" i="78"/>
  <c r="H903" i="78"/>
  <c r="H904" i="78"/>
  <c r="H905" i="78"/>
  <c r="H906" i="78"/>
  <c r="H907" i="78"/>
  <c r="H908" i="78"/>
  <c r="H909" i="78"/>
  <c r="H910" i="78"/>
  <c r="H911" i="78"/>
  <c r="H912" i="78"/>
  <c r="H913" i="78"/>
  <c r="H914" i="78"/>
  <c r="H915" i="78"/>
  <c r="H916" i="78"/>
  <c r="H917" i="78"/>
  <c r="H918" i="78"/>
  <c r="H919" i="78"/>
  <c r="H920" i="78"/>
  <c r="H921" i="78"/>
  <c r="H922" i="78"/>
  <c r="H923" i="78"/>
  <c r="H924" i="78"/>
  <c r="H925" i="78"/>
  <c r="H926" i="78"/>
  <c r="H927" i="78"/>
  <c r="H928" i="78"/>
  <c r="H929" i="78"/>
  <c r="H930" i="78"/>
  <c r="H931" i="78"/>
  <c r="H932" i="78"/>
  <c r="H933" i="78"/>
  <c r="H934" i="78"/>
  <c r="H935" i="78"/>
  <c r="H936" i="78"/>
  <c r="H937" i="78"/>
  <c r="H938" i="78"/>
  <c r="H939" i="78"/>
  <c r="H940" i="78"/>
  <c r="H941" i="78"/>
  <c r="H942" i="78"/>
  <c r="H943" i="78"/>
  <c r="H944" i="78"/>
  <c r="H945" i="78"/>
  <c r="H946" i="78"/>
  <c r="H947" i="78"/>
  <c r="H948" i="78"/>
  <c r="H949" i="78"/>
  <c r="H950" i="78"/>
  <c r="H951" i="78"/>
  <c r="H952" i="78"/>
  <c r="H953" i="78"/>
  <c r="H954" i="78"/>
  <c r="H955" i="78"/>
  <c r="H956" i="78"/>
  <c r="H957" i="78"/>
  <c r="H958" i="78"/>
  <c r="H959" i="78"/>
  <c r="H960" i="78"/>
  <c r="H961" i="78"/>
  <c r="H962" i="78"/>
  <c r="H963" i="78"/>
  <c r="H964" i="78"/>
  <c r="H965" i="78"/>
  <c r="H966" i="78"/>
  <c r="H967" i="78"/>
  <c r="H968" i="78"/>
  <c r="H969" i="78"/>
  <c r="H970" i="78"/>
  <c r="H971" i="78"/>
  <c r="H972" i="78"/>
  <c r="H973" i="78"/>
  <c r="H974" i="78"/>
  <c r="H975" i="78"/>
  <c r="H976" i="78"/>
  <c r="H977" i="78"/>
  <c r="H978" i="78"/>
  <c r="H979" i="78"/>
  <c r="H980" i="78"/>
  <c r="H981" i="78"/>
  <c r="H982" i="78"/>
  <c r="H983" i="78"/>
  <c r="H984" i="78"/>
  <c r="H985" i="78"/>
  <c r="H986" i="78"/>
  <c r="H987" i="78"/>
  <c r="H988" i="78"/>
  <c r="H989" i="78"/>
  <c r="H990" i="78"/>
  <c r="H991" i="78"/>
  <c r="H992" i="78"/>
  <c r="H993" i="78"/>
  <c r="H994" i="78"/>
  <c r="H995" i="78"/>
  <c r="H996" i="78"/>
  <c r="H997" i="78"/>
  <c r="H998" i="78"/>
  <c r="H999" i="78"/>
  <c r="H1000" i="78"/>
  <c r="H1001" i="78"/>
  <c r="H1002" i="78"/>
  <c r="H1003" i="78"/>
  <c r="H1004" i="78"/>
  <c r="H1005" i="78"/>
  <c r="H1006" i="78"/>
  <c r="H1007" i="78"/>
  <c r="H1008" i="78"/>
  <c r="H1009" i="78"/>
  <c r="H1010" i="78"/>
  <c r="H1011" i="78"/>
  <c r="H1012" i="78"/>
  <c r="H1013" i="78"/>
  <c r="H1014" i="78"/>
  <c r="H1015" i="78"/>
  <c r="H1016" i="78"/>
  <c r="H1017" i="78"/>
  <c r="H1018" i="78"/>
  <c r="H1019" i="78"/>
  <c r="H1020" i="78"/>
  <c r="H1021" i="78"/>
  <c r="H1022" i="78"/>
  <c r="H1023" i="78"/>
  <c r="H1024" i="78"/>
  <c r="H1025" i="78"/>
  <c r="H1026" i="78"/>
  <c r="H1027" i="78"/>
  <c r="H1028" i="78"/>
  <c r="H1029" i="78"/>
  <c r="H1030" i="78"/>
  <c r="H1031" i="78"/>
  <c r="H1032" i="78"/>
  <c r="H1033" i="78"/>
  <c r="H1034" i="78"/>
  <c r="H1035" i="78"/>
  <c r="H1036" i="78"/>
  <c r="H1037" i="78"/>
  <c r="H1038" i="78"/>
  <c r="H1039" i="78"/>
  <c r="H1040" i="78"/>
  <c r="H1041" i="78"/>
  <c r="H1042" i="78"/>
  <c r="H1043" i="78"/>
  <c r="H1044" i="78"/>
  <c r="H1045" i="78"/>
  <c r="H1046" i="78"/>
  <c r="H1047" i="78"/>
  <c r="H1048" i="78"/>
  <c r="H1049" i="78"/>
  <c r="H1050" i="78"/>
  <c r="H1051" i="78"/>
  <c r="H1052" i="78"/>
  <c r="H1053" i="78"/>
  <c r="H1054" i="78"/>
  <c r="H1055" i="78"/>
  <c r="H1056" i="78"/>
  <c r="H1057" i="78"/>
  <c r="H1058" i="78"/>
  <c r="H1059" i="78"/>
  <c r="H1060" i="78"/>
  <c r="H1061" i="78"/>
  <c r="H1062" i="78"/>
  <c r="H1063" i="78"/>
  <c r="H1064" i="78"/>
  <c r="H1065" i="78"/>
  <c r="H1066" i="78"/>
  <c r="H1067" i="78"/>
  <c r="H1068" i="78"/>
  <c r="H1069" i="78"/>
  <c r="H1070" i="78"/>
  <c r="H1071" i="78"/>
  <c r="H1072" i="78"/>
  <c r="H1073" i="78"/>
  <c r="H1074" i="78"/>
  <c r="H1075" i="78"/>
  <c r="H1076" i="78"/>
  <c r="H1077" i="78"/>
  <c r="H1078" i="78"/>
  <c r="H1079" i="78"/>
  <c r="H1080" i="78"/>
  <c r="H1081" i="78"/>
  <c r="H1082" i="78"/>
  <c r="H1083" i="78"/>
  <c r="H1084" i="78"/>
  <c r="H1085" i="78"/>
  <c r="H1086" i="78"/>
  <c r="H1087" i="78"/>
  <c r="H1088" i="78"/>
  <c r="H1089" i="78"/>
  <c r="H1090" i="78"/>
  <c r="H1091" i="78"/>
  <c r="H1092" i="78"/>
  <c r="H1093" i="78"/>
  <c r="H1094" i="78"/>
  <c r="H1095" i="78"/>
  <c r="H1096" i="78"/>
  <c r="H1097" i="78"/>
  <c r="H1098" i="78"/>
  <c r="H1099" i="78"/>
  <c r="H1100" i="78"/>
  <c r="H1101" i="78"/>
  <c r="H1102" i="78"/>
  <c r="H1103" i="78"/>
  <c r="H1104" i="78"/>
  <c r="H1105" i="78"/>
  <c r="H1106" i="78"/>
  <c r="H1107" i="78"/>
  <c r="H1108" i="78"/>
  <c r="H1109" i="78"/>
  <c r="H1110" i="78"/>
  <c r="H1111" i="78"/>
  <c r="H1112" i="78"/>
  <c r="H1113" i="78"/>
  <c r="H1114" i="78"/>
  <c r="H1115" i="78"/>
  <c r="H1116" i="78"/>
  <c r="H1117" i="78"/>
  <c r="H1118" i="78"/>
  <c r="H1119" i="78"/>
  <c r="H1120" i="78"/>
  <c r="H1121" i="78"/>
  <c r="H1122" i="78"/>
  <c r="H1123" i="78"/>
  <c r="H1124" i="78"/>
  <c r="H1125" i="78"/>
  <c r="H1126" i="78"/>
  <c r="H1127" i="78"/>
  <c r="H1128" i="78"/>
  <c r="H1129" i="78"/>
  <c r="H1130" i="78"/>
  <c r="H1131" i="78"/>
  <c r="H1132" i="78"/>
  <c r="H1133" i="78"/>
  <c r="H1134" i="78"/>
  <c r="H1135" i="78"/>
  <c r="H1136" i="78"/>
  <c r="H1137" i="78"/>
  <c r="H1138" i="78"/>
  <c r="H1139" i="78"/>
  <c r="H1140" i="78"/>
  <c r="H1141" i="78"/>
  <c r="H1142" i="78"/>
  <c r="H1143" i="78"/>
  <c r="H1144" i="78"/>
  <c r="H1145" i="78"/>
  <c r="H1146" i="78"/>
  <c r="H1147" i="78"/>
  <c r="H1148" i="78"/>
  <c r="H1149" i="78"/>
  <c r="H1150" i="78"/>
  <c r="H1151" i="78"/>
  <c r="H1152" i="78"/>
  <c r="H1153" i="78"/>
  <c r="H1154" i="78"/>
  <c r="H1155" i="78"/>
  <c r="H1156" i="78"/>
  <c r="H1157" i="78"/>
  <c r="H1158" i="78"/>
  <c r="H1159" i="78"/>
  <c r="H1160" i="78"/>
  <c r="H1161" i="78"/>
  <c r="H1162" i="78"/>
  <c r="H1163" i="78"/>
  <c r="H1164" i="78"/>
  <c r="H1165" i="78"/>
  <c r="H1166" i="78"/>
  <c r="H1167" i="78"/>
  <c r="H1168" i="78"/>
  <c r="H1169" i="78"/>
  <c r="H1170" i="78"/>
  <c r="H1171" i="78"/>
  <c r="H1172" i="78"/>
  <c r="H1173" i="78"/>
  <c r="H1174" i="78"/>
  <c r="H1175" i="78"/>
  <c r="H1176" i="78"/>
  <c r="H1177" i="78"/>
  <c r="H1178" i="78"/>
  <c r="H1179" i="78"/>
  <c r="H1180" i="78"/>
  <c r="H1181" i="78"/>
  <c r="H1182" i="78"/>
  <c r="H1183" i="78"/>
  <c r="H1184" i="78"/>
  <c r="H1185" i="78"/>
  <c r="H1186" i="78"/>
  <c r="H1187" i="78"/>
  <c r="H1188" i="78"/>
  <c r="H1189" i="78"/>
  <c r="H1190" i="78"/>
  <c r="H1191" i="78"/>
  <c r="H1192" i="78"/>
  <c r="H1193" i="78"/>
  <c r="H1194" i="78"/>
  <c r="H1195" i="78"/>
  <c r="H1196" i="78"/>
  <c r="H1197" i="78"/>
  <c r="H1198" i="78"/>
  <c r="H1199" i="78"/>
  <c r="H1200" i="78"/>
  <c r="H1201" i="78"/>
  <c r="H1202" i="78"/>
  <c r="H1203" i="78"/>
  <c r="H1204" i="78"/>
  <c r="H1205" i="78"/>
  <c r="H1206" i="78"/>
  <c r="H1207" i="78"/>
  <c r="H1208" i="78"/>
  <c r="H1209" i="78"/>
  <c r="H1210" i="78"/>
  <c r="H1211" i="78"/>
  <c r="H1212" i="78"/>
  <c r="H1213" i="78"/>
  <c r="H1214" i="78"/>
  <c r="H1215" i="78"/>
  <c r="H1216" i="78"/>
  <c r="H1217" i="78"/>
  <c r="H1218" i="78"/>
  <c r="H1219" i="78"/>
  <c r="H1220" i="78"/>
  <c r="H1221" i="78"/>
  <c r="H1222" i="78"/>
  <c r="H1223" i="78"/>
  <c r="H1224" i="78"/>
  <c r="H1225" i="78"/>
  <c r="H1226" i="78"/>
  <c r="H1227" i="78"/>
  <c r="H1228" i="78"/>
  <c r="H1229" i="78"/>
  <c r="H1230" i="78"/>
  <c r="H1231" i="78"/>
  <c r="H1232" i="78"/>
  <c r="H1233" i="78"/>
  <c r="H1234" i="78"/>
  <c r="H1235" i="78"/>
  <c r="H1236" i="78"/>
  <c r="H1237" i="78"/>
  <c r="H1238" i="78"/>
  <c r="H1239" i="78"/>
  <c r="H1240" i="78"/>
  <c r="H1241" i="78"/>
  <c r="H1242" i="78"/>
  <c r="H1243" i="78"/>
  <c r="H1244" i="78"/>
  <c r="H1245" i="78"/>
  <c r="H1246" i="78"/>
  <c r="H1247" i="78"/>
  <c r="H1248" i="78"/>
  <c r="H1249" i="78"/>
  <c r="H1250" i="78"/>
  <c r="H1251" i="78"/>
  <c r="H1252" i="78"/>
  <c r="H1253" i="78"/>
  <c r="H1254" i="78"/>
  <c r="H1255" i="78"/>
  <c r="H1256" i="78"/>
  <c r="H1257" i="78"/>
  <c r="H1258" i="78"/>
  <c r="H1259" i="78"/>
  <c r="H1260" i="78"/>
  <c r="H1261" i="78"/>
  <c r="H1262" i="78"/>
  <c r="H1263" i="78"/>
  <c r="H1264" i="78"/>
  <c r="H1265" i="78"/>
  <c r="H1266" i="78"/>
  <c r="H1267" i="78"/>
  <c r="H1268" i="78"/>
  <c r="H1269" i="78"/>
  <c r="H1270" i="78"/>
  <c r="H1271" i="78"/>
  <c r="H1272" i="78"/>
  <c r="H1273" i="78"/>
  <c r="H1274" i="78"/>
  <c r="H1275" i="78"/>
  <c r="H1276" i="78"/>
  <c r="H1277" i="78"/>
  <c r="H1278" i="78"/>
  <c r="H1279" i="78"/>
  <c r="H1280" i="78"/>
  <c r="H1281" i="78"/>
  <c r="H1282" i="78"/>
  <c r="H1283" i="78"/>
  <c r="H1284" i="78"/>
  <c r="H1285" i="78"/>
  <c r="H1286" i="78"/>
  <c r="H1287" i="78"/>
  <c r="H1288" i="78"/>
  <c r="H1289" i="78"/>
  <c r="H1290" i="78"/>
  <c r="H1291" i="78"/>
  <c r="H1292" i="78"/>
  <c r="H1293" i="78"/>
  <c r="H1294" i="78"/>
  <c r="H1295" i="78"/>
  <c r="H1296" i="78"/>
  <c r="H1297" i="78"/>
  <c r="H1298" i="78"/>
  <c r="H1299" i="78"/>
  <c r="H1300" i="78"/>
  <c r="H1301" i="78"/>
  <c r="H1302" i="78"/>
  <c r="H1303" i="78"/>
  <c r="H1304" i="78"/>
  <c r="H1305" i="78"/>
  <c r="H1306" i="78"/>
  <c r="H1307" i="78"/>
  <c r="H1308" i="78"/>
  <c r="H1309" i="78"/>
  <c r="H1310" i="78"/>
  <c r="H1311" i="78"/>
  <c r="H1312" i="78"/>
  <c r="H1313" i="78"/>
  <c r="H1314" i="78"/>
  <c r="H1315" i="78"/>
  <c r="H1316" i="78"/>
  <c r="H1317" i="78"/>
  <c r="H1318" i="78"/>
  <c r="H1319" i="78"/>
  <c r="H1320" i="78"/>
  <c r="H1321" i="78"/>
  <c r="H1322" i="78"/>
  <c r="H1323" i="78"/>
  <c r="H1324" i="78"/>
  <c r="H1325" i="78"/>
  <c r="H1326" i="78"/>
  <c r="H1327" i="78"/>
  <c r="H1328" i="78"/>
  <c r="H1329" i="78"/>
  <c r="H1330" i="78"/>
  <c r="H1331" i="78"/>
  <c r="H1332" i="78"/>
  <c r="H1333" i="78"/>
  <c r="H1334" i="78"/>
  <c r="H1335" i="78"/>
  <c r="H1336" i="78"/>
  <c r="H1337" i="78"/>
  <c r="H1338" i="78"/>
  <c r="H1339" i="78"/>
  <c r="H1340" i="78"/>
  <c r="H1341" i="78"/>
  <c r="H1342" i="78"/>
  <c r="H1343" i="78"/>
  <c r="H1344" i="78"/>
  <c r="H1345" i="78"/>
  <c r="H1346" i="78"/>
  <c r="H1347" i="78"/>
  <c r="H1348" i="78"/>
  <c r="H1349" i="78"/>
  <c r="H1350" i="78"/>
  <c r="H1351" i="78"/>
  <c r="H1352" i="78"/>
  <c r="H1353" i="78"/>
  <c r="H1354" i="78"/>
  <c r="H1355" i="78"/>
  <c r="H1356" i="78"/>
  <c r="H1357" i="78"/>
  <c r="H1358" i="78"/>
  <c r="H1359" i="78"/>
  <c r="H1360" i="78"/>
  <c r="H1361" i="78"/>
  <c r="H1362" i="78"/>
  <c r="H1363" i="78"/>
  <c r="H1364" i="78"/>
  <c r="H1365" i="78"/>
  <c r="H1366" i="78"/>
  <c r="H1367" i="78"/>
  <c r="H1368" i="78"/>
  <c r="H1369" i="78"/>
  <c r="H1370" i="78"/>
  <c r="H1371" i="78"/>
  <c r="H1372" i="78"/>
  <c r="H1373" i="78"/>
  <c r="H1374" i="78"/>
  <c r="H1375" i="78"/>
  <c r="H1376" i="78"/>
  <c r="H1377" i="78"/>
  <c r="H1378" i="78"/>
  <c r="H1379" i="78"/>
  <c r="H1380" i="78"/>
  <c r="H1381" i="78"/>
  <c r="H1382" i="78"/>
  <c r="H1383" i="78"/>
  <c r="H1384" i="78"/>
  <c r="H1385" i="78"/>
  <c r="H1386" i="78"/>
  <c r="H1387" i="78"/>
  <c r="H1388" i="78"/>
  <c r="H1389" i="78"/>
  <c r="H1390" i="78"/>
  <c r="H1391" i="78"/>
  <c r="H1392" i="78"/>
  <c r="H1393" i="78"/>
  <c r="H1394" i="78"/>
  <c r="H1395" i="78"/>
  <c r="H1396" i="78"/>
  <c r="H1397" i="78"/>
  <c r="H1398" i="78"/>
  <c r="H1399" i="78"/>
  <c r="H1400" i="78"/>
  <c r="H1401" i="78"/>
  <c r="H1402" i="78"/>
  <c r="H1403" i="78"/>
  <c r="H1404" i="78"/>
  <c r="H1405" i="78"/>
  <c r="H1406" i="78"/>
  <c r="H1407" i="78"/>
  <c r="H1408" i="78"/>
  <c r="H1409" i="78"/>
  <c r="H1410" i="78"/>
  <c r="H1411" i="78"/>
  <c r="H1412" i="78"/>
  <c r="H1413" i="78"/>
  <c r="H1414" i="78"/>
  <c r="H1415" i="78"/>
  <c r="H1416" i="78"/>
  <c r="H1417" i="78"/>
  <c r="H1418" i="78"/>
  <c r="H1419" i="78"/>
  <c r="H1420" i="78"/>
  <c r="H1421" i="78"/>
  <c r="H1422" i="78"/>
  <c r="H1423" i="78"/>
  <c r="H1424" i="78"/>
  <c r="H1425" i="78"/>
  <c r="H1426" i="78"/>
  <c r="H1427" i="78"/>
  <c r="H1428" i="78"/>
  <c r="H1429" i="78"/>
  <c r="H1430" i="78"/>
  <c r="H1431" i="78"/>
  <c r="H1432" i="78"/>
  <c r="H1433" i="78"/>
  <c r="H1434" i="78"/>
  <c r="H1435" i="78"/>
  <c r="H1436" i="78"/>
  <c r="H1437" i="78"/>
  <c r="H1438" i="78"/>
  <c r="H1439" i="78"/>
  <c r="H1440" i="78"/>
  <c r="H1441" i="78"/>
  <c r="H1442" i="78"/>
  <c r="H1443" i="78"/>
  <c r="H1444" i="78"/>
  <c r="H1445" i="78"/>
  <c r="H1446" i="78"/>
  <c r="H1447" i="78"/>
  <c r="H1448" i="78"/>
  <c r="H1449" i="78"/>
  <c r="H1450" i="78"/>
  <c r="H1451" i="78"/>
  <c r="H1452" i="78"/>
  <c r="H1453" i="78"/>
  <c r="H1454" i="78"/>
  <c r="H1455" i="78"/>
  <c r="H1456" i="78"/>
  <c r="H1457" i="78"/>
  <c r="H1458" i="78"/>
  <c r="H1459" i="78"/>
  <c r="H1460" i="78"/>
  <c r="H1461" i="78"/>
  <c r="H1462" i="78"/>
  <c r="H1463" i="78"/>
  <c r="H1464" i="78"/>
  <c r="H1465" i="78"/>
  <c r="H1466" i="78"/>
  <c r="H1467" i="78"/>
  <c r="H1468" i="78"/>
  <c r="H1469" i="78"/>
  <c r="H1470" i="78"/>
  <c r="H1471" i="78"/>
  <c r="H1472" i="78"/>
  <c r="H1473" i="78"/>
  <c r="H1474" i="78"/>
  <c r="H1475" i="78"/>
  <c r="H1476" i="78"/>
  <c r="H1477" i="78"/>
  <c r="H1478" i="78"/>
  <c r="H1479" i="78"/>
  <c r="H1480" i="78"/>
  <c r="H1481" i="78"/>
  <c r="H1482" i="78"/>
  <c r="H1483" i="78"/>
  <c r="H1484" i="78"/>
  <c r="H1485" i="78"/>
  <c r="H1486" i="78"/>
  <c r="H1487" i="78"/>
  <c r="H1488" i="78"/>
  <c r="H1489" i="78"/>
  <c r="H1490" i="78"/>
  <c r="H1491" i="78"/>
  <c r="H1492" i="78"/>
  <c r="H1493" i="78"/>
  <c r="H1494" i="78"/>
  <c r="H1495" i="78"/>
  <c r="H1496" i="78"/>
  <c r="H1497" i="78"/>
  <c r="H1498" i="78"/>
  <c r="H1499" i="78"/>
  <c r="H1500" i="78"/>
  <c r="H1501" i="78"/>
  <c r="H1502" i="78"/>
  <c r="H1503" i="78"/>
  <c r="H1504" i="78"/>
  <c r="H1505" i="78"/>
  <c r="H1506" i="78"/>
  <c r="H1507" i="78"/>
  <c r="H1508" i="78"/>
  <c r="H1509" i="78"/>
  <c r="H1510" i="78"/>
  <c r="H1511" i="78"/>
  <c r="H1512" i="78"/>
  <c r="H1513" i="78"/>
  <c r="H1514" i="78"/>
  <c r="H1515" i="78"/>
  <c r="H1516" i="78"/>
  <c r="H1517" i="78"/>
  <c r="H1518" i="78"/>
  <c r="H1519" i="78"/>
  <c r="H1520" i="78"/>
  <c r="H1521" i="78"/>
  <c r="H1522" i="78"/>
  <c r="H1523" i="78"/>
  <c r="H1524" i="78"/>
  <c r="H1525" i="78"/>
  <c r="H1526" i="78"/>
  <c r="H1527" i="78"/>
  <c r="H1528" i="78"/>
  <c r="H1529" i="78"/>
  <c r="H1530" i="78"/>
  <c r="H1531" i="78"/>
  <c r="H1532" i="78"/>
  <c r="H1533" i="78"/>
  <c r="H1534" i="78"/>
  <c r="H1535" i="78"/>
  <c r="H1536" i="78"/>
  <c r="H1537" i="78"/>
  <c r="H1538" i="78"/>
  <c r="H1539" i="78"/>
  <c r="H1540" i="78"/>
  <c r="H1541" i="78"/>
  <c r="H1542" i="78"/>
  <c r="H1543" i="78"/>
  <c r="H1544" i="78"/>
  <c r="H1545" i="78"/>
  <c r="H1546" i="78"/>
  <c r="H1547" i="78"/>
  <c r="H1548" i="78"/>
  <c r="H1549" i="78"/>
  <c r="H1550" i="78"/>
  <c r="H1551" i="78"/>
  <c r="H1552" i="78"/>
  <c r="H1553" i="78"/>
  <c r="H1554" i="78"/>
  <c r="H1555" i="78"/>
  <c r="H1556" i="78"/>
  <c r="H1557" i="78"/>
  <c r="H1558" i="78"/>
  <c r="H1559" i="78"/>
  <c r="H1560" i="78"/>
  <c r="H1561" i="78"/>
  <c r="H1562" i="78"/>
  <c r="H1563" i="78"/>
  <c r="H1564" i="78"/>
  <c r="H1565" i="78"/>
  <c r="H1566" i="78"/>
  <c r="H1567" i="78"/>
  <c r="H1568" i="78"/>
  <c r="H1569" i="78"/>
  <c r="H1570" i="78"/>
  <c r="H1571" i="78"/>
  <c r="H1572" i="78"/>
  <c r="H1573" i="78"/>
  <c r="H1574" i="78"/>
  <c r="H1575" i="78"/>
  <c r="H1576" i="78"/>
  <c r="H1577" i="78"/>
  <c r="H1578" i="78"/>
  <c r="H1579" i="78"/>
  <c r="H1580" i="78"/>
  <c r="H1581" i="78"/>
  <c r="H1582" i="78"/>
  <c r="H1583" i="78"/>
  <c r="H1584" i="78"/>
  <c r="H1585" i="78"/>
  <c r="H1586" i="78"/>
  <c r="H1587" i="78"/>
  <c r="H1588" i="78"/>
  <c r="H1589" i="78"/>
  <c r="H1590" i="78"/>
  <c r="H1591" i="78"/>
  <c r="H1592" i="78"/>
  <c r="H1593" i="78"/>
  <c r="H1594" i="78"/>
  <c r="H1595" i="78"/>
  <c r="H1596" i="78"/>
  <c r="H1597" i="78"/>
  <c r="H1598" i="78"/>
  <c r="H1599" i="78"/>
  <c r="H1600" i="78"/>
  <c r="H1601" i="78"/>
  <c r="H1602" i="78"/>
  <c r="H1603" i="78"/>
  <c r="H1604" i="78"/>
  <c r="H1605" i="78"/>
  <c r="H1606" i="78"/>
  <c r="H1607" i="78"/>
  <c r="H1608" i="78"/>
  <c r="H1609" i="78"/>
  <c r="H1610" i="78"/>
  <c r="H1611" i="78"/>
  <c r="H1612" i="78"/>
  <c r="H1613" i="78"/>
  <c r="H1614" i="78"/>
  <c r="H1615" i="78"/>
  <c r="H1616" i="78"/>
  <c r="H1617" i="78"/>
  <c r="H1618" i="78"/>
  <c r="H1619" i="78"/>
  <c r="H1620" i="78"/>
  <c r="H1621" i="78"/>
  <c r="H1622" i="78"/>
  <c r="H1623" i="78"/>
  <c r="H1624" i="78"/>
  <c r="H1625" i="78"/>
  <c r="H1626" i="78"/>
  <c r="H1627" i="78"/>
  <c r="H1628" i="78"/>
  <c r="H1629" i="78"/>
  <c r="H1630" i="78"/>
  <c r="H1631" i="78"/>
  <c r="H1632" i="78"/>
  <c r="H1633" i="78"/>
  <c r="H1634" i="78"/>
  <c r="H1635" i="78"/>
  <c r="H1636" i="78"/>
  <c r="H1637" i="78"/>
  <c r="H1638" i="78"/>
  <c r="H1639" i="78"/>
  <c r="H1640" i="78"/>
  <c r="H1641" i="78"/>
  <c r="H1642" i="78"/>
  <c r="H1643" i="78"/>
  <c r="H1644" i="78"/>
  <c r="H1645" i="78"/>
  <c r="H1646" i="78"/>
  <c r="H1647" i="78"/>
  <c r="H1648" i="78"/>
  <c r="H1649" i="78"/>
  <c r="H1650" i="78"/>
  <c r="H1651" i="78"/>
  <c r="H1652" i="78"/>
  <c r="H1653" i="78"/>
  <c r="H1654" i="78"/>
  <c r="H1655" i="78"/>
  <c r="H1656" i="78"/>
  <c r="H1657" i="78"/>
  <c r="H1658" i="78"/>
  <c r="H1659" i="78"/>
  <c r="H1660" i="78"/>
  <c r="H1661" i="78"/>
  <c r="H1662" i="78"/>
  <c r="H1663" i="78"/>
  <c r="H1664" i="78"/>
  <c r="H1665" i="78"/>
  <c r="H1666" i="78"/>
  <c r="H1667" i="78"/>
  <c r="H1668" i="78"/>
  <c r="H1669" i="78"/>
  <c r="H1670" i="78"/>
  <c r="H1671" i="78"/>
  <c r="H1672" i="78"/>
  <c r="H1673" i="78"/>
  <c r="H1674" i="78"/>
  <c r="H1675" i="78"/>
  <c r="H1676" i="78"/>
  <c r="H1677" i="78"/>
  <c r="H1678" i="78"/>
  <c r="H1679" i="78"/>
  <c r="H1680" i="78"/>
  <c r="H1681" i="78"/>
  <c r="H1682" i="78"/>
  <c r="H1683" i="78"/>
  <c r="H1684" i="78"/>
  <c r="H1685" i="78"/>
  <c r="H1686" i="78"/>
  <c r="H1687" i="78"/>
  <c r="H1688" i="78"/>
  <c r="H1689" i="78"/>
  <c r="H1690" i="78"/>
  <c r="H1691" i="78"/>
  <c r="H1692" i="78"/>
  <c r="H1693" i="78"/>
  <c r="H1694" i="78"/>
  <c r="H1695" i="78"/>
  <c r="H1696" i="78"/>
  <c r="H1697" i="78"/>
  <c r="H1698" i="78"/>
  <c r="H1699" i="78"/>
  <c r="H1700" i="78"/>
  <c r="H1701" i="78"/>
  <c r="H1702" i="78"/>
  <c r="H1703" i="78"/>
  <c r="H1704" i="78"/>
  <c r="H1705" i="78"/>
  <c r="H1706" i="78"/>
  <c r="H1707" i="78"/>
  <c r="H1708" i="78"/>
  <c r="H1709" i="78"/>
  <c r="H1710" i="78"/>
  <c r="H1711" i="78"/>
  <c r="H1712" i="78"/>
  <c r="H1713" i="78"/>
  <c r="H1714" i="78"/>
  <c r="H1715" i="78"/>
  <c r="H1716" i="78"/>
  <c r="H1717" i="78"/>
  <c r="H1718" i="78"/>
  <c r="H1719" i="78"/>
  <c r="H1720" i="78"/>
  <c r="H1721" i="78"/>
  <c r="H1722" i="78"/>
  <c r="H1723" i="78"/>
  <c r="H1724" i="78"/>
  <c r="H1725" i="78"/>
  <c r="H1726" i="78"/>
  <c r="H1727" i="78"/>
  <c r="H1728" i="78"/>
  <c r="H1729" i="78"/>
  <c r="H1730" i="78"/>
  <c r="H1731" i="78"/>
  <c r="H1732" i="78"/>
  <c r="H1733" i="78"/>
  <c r="H1734" i="78"/>
  <c r="H1735" i="78"/>
  <c r="H1736" i="78"/>
  <c r="H1737" i="78"/>
  <c r="H1738" i="78"/>
  <c r="H1739" i="78"/>
  <c r="H1740" i="78"/>
  <c r="H1741" i="78"/>
  <c r="H1742" i="78"/>
  <c r="H1743" i="78"/>
  <c r="H1744" i="78"/>
  <c r="H1745" i="78"/>
  <c r="H1746" i="78"/>
  <c r="H1747" i="78"/>
  <c r="H1748" i="78"/>
  <c r="H1749" i="78"/>
  <c r="H1750" i="78"/>
  <c r="H1751" i="78"/>
  <c r="H1752" i="78"/>
  <c r="H1753" i="78"/>
  <c r="H1754" i="78"/>
  <c r="H1755" i="78"/>
  <c r="H1756" i="78"/>
  <c r="H1757" i="78"/>
  <c r="H1758" i="78"/>
  <c r="H1759" i="78"/>
  <c r="H1760" i="78"/>
  <c r="H1761" i="78"/>
  <c r="H1762" i="78"/>
  <c r="H1763" i="78"/>
  <c r="H1764" i="78"/>
  <c r="H1765" i="78"/>
  <c r="H1766" i="78"/>
  <c r="H1767" i="78"/>
  <c r="H1768" i="78"/>
  <c r="H1769" i="78"/>
  <c r="H1770" i="78"/>
  <c r="H1771" i="78"/>
  <c r="H1772" i="78"/>
  <c r="H1773" i="78"/>
  <c r="H1774" i="78"/>
  <c r="H1775" i="78"/>
  <c r="H1776" i="78"/>
  <c r="H1777" i="78"/>
  <c r="H1778" i="78"/>
  <c r="H1779" i="78"/>
  <c r="H1780" i="78"/>
  <c r="H1781" i="78"/>
  <c r="H1782" i="78"/>
  <c r="H1783" i="78"/>
  <c r="H1784" i="78"/>
  <c r="H1785" i="78"/>
  <c r="H1786" i="78"/>
  <c r="H1787" i="78"/>
  <c r="H1788" i="78"/>
  <c r="H1789" i="78"/>
  <c r="H1790" i="78"/>
  <c r="H1791" i="78"/>
  <c r="H1792" i="78"/>
  <c r="H1793" i="78"/>
  <c r="H1794" i="78"/>
  <c r="H1795" i="78"/>
  <c r="H1796" i="78"/>
  <c r="H1797" i="78"/>
  <c r="H1798" i="78"/>
  <c r="H1799" i="78"/>
  <c r="H1800" i="78"/>
  <c r="H1801" i="78"/>
  <c r="H1802" i="78"/>
  <c r="H1803" i="78"/>
  <c r="H1804" i="78"/>
  <c r="H1805" i="78"/>
  <c r="H1806" i="78"/>
  <c r="H1807" i="78"/>
  <c r="H1808" i="78"/>
  <c r="H1809" i="78"/>
  <c r="H1810" i="78"/>
  <c r="H1811" i="78"/>
  <c r="H1812" i="78"/>
  <c r="H1813" i="78"/>
  <c r="H1814" i="78"/>
  <c r="H1815" i="78"/>
  <c r="H1816" i="78"/>
  <c r="H1817" i="78"/>
  <c r="H1818" i="78"/>
  <c r="H1819" i="78"/>
  <c r="H1820" i="78"/>
  <c r="H1821" i="78"/>
  <c r="H1822" i="78"/>
  <c r="H1823" i="78"/>
  <c r="H1824" i="78"/>
  <c r="H1825" i="78"/>
  <c r="H1826" i="78"/>
  <c r="H1827" i="78"/>
  <c r="H1828" i="78"/>
  <c r="H1829" i="78"/>
  <c r="H1830" i="78"/>
  <c r="H1831" i="78"/>
  <c r="H1832" i="78"/>
  <c r="H1833" i="78"/>
  <c r="H1834" i="78"/>
  <c r="H1835" i="78"/>
  <c r="H1836" i="78"/>
  <c r="H1837" i="78"/>
  <c r="H1838" i="78"/>
  <c r="H1839" i="78"/>
  <c r="H1840" i="78"/>
  <c r="H1841" i="78"/>
  <c r="H1842" i="78"/>
  <c r="H1843" i="78"/>
  <c r="H1844" i="78"/>
  <c r="H1845" i="78"/>
  <c r="H1846" i="78"/>
  <c r="H1847" i="78"/>
  <c r="H1848" i="78"/>
  <c r="H1849" i="78"/>
  <c r="H1850" i="78"/>
  <c r="H1851" i="78"/>
  <c r="H1852" i="78"/>
  <c r="H1853" i="78"/>
  <c r="H1854" i="78"/>
  <c r="H1855" i="78"/>
  <c r="H1856" i="78"/>
  <c r="H1857" i="78"/>
  <c r="H1858" i="78"/>
  <c r="H1859" i="78"/>
  <c r="H1860" i="78"/>
  <c r="H1861" i="78"/>
  <c r="H1862" i="78"/>
  <c r="H1863" i="78"/>
  <c r="H1864" i="78"/>
  <c r="H1865" i="78"/>
  <c r="H1866" i="78"/>
  <c r="H1867" i="78"/>
  <c r="H1868" i="78"/>
  <c r="H1869" i="78"/>
  <c r="H1870" i="78"/>
  <c r="H1871" i="78"/>
  <c r="H1872" i="78"/>
  <c r="H1873" i="78"/>
  <c r="H1874" i="78"/>
  <c r="H1875" i="78"/>
  <c r="H1876" i="78"/>
  <c r="H1877" i="78"/>
  <c r="H1878" i="78"/>
  <c r="H1879" i="78"/>
  <c r="H1880" i="78"/>
  <c r="H1881" i="78"/>
  <c r="H1882" i="78"/>
  <c r="H1883" i="78"/>
  <c r="H1884" i="78"/>
  <c r="H1885" i="78"/>
  <c r="H1886" i="78"/>
  <c r="H1887" i="78"/>
  <c r="H1888" i="78"/>
  <c r="H1889" i="78"/>
  <c r="H1890" i="78"/>
  <c r="H1891" i="78"/>
  <c r="H1892" i="78"/>
  <c r="H1893" i="78"/>
  <c r="H1894" i="78"/>
  <c r="H1895" i="78"/>
  <c r="H1896" i="78"/>
  <c r="H1897" i="78"/>
  <c r="H1898" i="78"/>
  <c r="H1899" i="78"/>
  <c r="H1900" i="78"/>
  <c r="H1901" i="78"/>
  <c r="H1902" i="78"/>
  <c r="H1903" i="78"/>
  <c r="H1904" i="78"/>
  <c r="H1905" i="78"/>
  <c r="H1906" i="78"/>
  <c r="H1907" i="78"/>
  <c r="H1908" i="78"/>
  <c r="H1909" i="78"/>
  <c r="H1910" i="78"/>
  <c r="H1911" i="78"/>
  <c r="H1912" i="78"/>
  <c r="H1913" i="78"/>
  <c r="H1914" i="78"/>
  <c r="H1915" i="78"/>
  <c r="H1916" i="78"/>
  <c r="H1917" i="78"/>
  <c r="H1918" i="78"/>
  <c r="H1919" i="78"/>
  <c r="H1920" i="78"/>
  <c r="H1921" i="78"/>
  <c r="H1922" i="78"/>
  <c r="H1923" i="78"/>
  <c r="H1924" i="78"/>
  <c r="H1925" i="78"/>
  <c r="H1926" i="78"/>
  <c r="H1927" i="78"/>
  <c r="H1928" i="78"/>
  <c r="H1929" i="78"/>
  <c r="H1930" i="78"/>
  <c r="H1931" i="78"/>
  <c r="H1932" i="78"/>
  <c r="H1933" i="78"/>
  <c r="H1934" i="78"/>
  <c r="H1935" i="78"/>
  <c r="H1936" i="78"/>
  <c r="H1937" i="78"/>
  <c r="H1938" i="78"/>
  <c r="H1939" i="78"/>
  <c r="H1940" i="78"/>
  <c r="H1941" i="78"/>
  <c r="H1942" i="78"/>
  <c r="H1943" i="78"/>
  <c r="H1944" i="78"/>
  <c r="H1945" i="78"/>
  <c r="H1946" i="78"/>
  <c r="H1947" i="78"/>
  <c r="H1948" i="78"/>
  <c r="H1949" i="78"/>
  <c r="H1950" i="78"/>
  <c r="H1951" i="78"/>
  <c r="H1952" i="78"/>
  <c r="H1953" i="78"/>
  <c r="H1954" i="78"/>
  <c r="H1955" i="78"/>
  <c r="H1956" i="78"/>
  <c r="H1957" i="78"/>
  <c r="H1958" i="78"/>
  <c r="H1959" i="78"/>
  <c r="H1960" i="78"/>
  <c r="H1961" i="78"/>
  <c r="H1962" i="78"/>
  <c r="H1963" i="78"/>
  <c r="H1964" i="78"/>
  <c r="H1965" i="78"/>
  <c r="H1966" i="78"/>
  <c r="H1967" i="78"/>
  <c r="H1968" i="78"/>
  <c r="H1969" i="78"/>
  <c r="H1970" i="78"/>
  <c r="H1971" i="78"/>
  <c r="H1972" i="78"/>
  <c r="H1973" i="78"/>
  <c r="H1974" i="78"/>
  <c r="H1975" i="78"/>
  <c r="H1976" i="78"/>
  <c r="H1977" i="78"/>
  <c r="H1978" i="78"/>
  <c r="H1979" i="78"/>
  <c r="H1980" i="78"/>
  <c r="H1981" i="78"/>
  <c r="H1982" i="78"/>
  <c r="H1983" i="78"/>
  <c r="H1984" i="78"/>
  <c r="H1985" i="78"/>
  <c r="H1986" i="78"/>
  <c r="H1987" i="78"/>
  <c r="H1988" i="78"/>
  <c r="H1989" i="78"/>
  <c r="H1990" i="78"/>
  <c r="H1991" i="78"/>
  <c r="H1992" i="78"/>
  <c r="H1993" i="78"/>
  <c r="H1994" i="78"/>
  <c r="H1995" i="78"/>
  <c r="H1996" i="78"/>
  <c r="H1997" i="78"/>
  <c r="H1998" i="78"/>
  <c r="H1999" i="78"/>
  <c r="H2000" i="78"/>
  <c r="H4" i="78"/>
  <c r="H5" i="78"/>
  <c r="H6" i="78"/>
  <c r="H7" i="78"/>
  <c r="H8" i="78"/>
  <c r="H9" i="78"/>
  <c r="H10" i="78"/>
  <c r="H11" i="78"/>
  <c r="H12" i="78"/>
  <c r="H13" i="78"/>
  <c r="H14" i="78"/>
  <c r="H15" i="78"/>
  <c r="H16" i="78"/>
  <c r="H17" i="78"/>
  <c r="H18" i="78"/>
  <c r="H19" i="78"/>
  <c r="H20" i="78"/>
  <c r="H21" i="78"/>
  <c r="H22" i="78"/>
  <c r="H23" i="78"/>
  <c r="H24" i="78"/>
  <c r="H25" i="78"/>
  <c r="H26" i="78"/>
  <c r="H27" i="78"/>
  <c r="H28" i="78"/>
  <c r="H3" i="78"/>
  <c r="L46" i="77" s="1"/>
  <c r="E13" i="53" l="1"/>
  <c r="M10" i="77" s="1"/>
  <c r="E25" i="53"/>
  <c r="M19" i="77" s="1"/>
  <c r="E34" i="53"/>
  <c r="M28" i="77" s="1"/>
  <c r="E45" i="53"/>
  <c r="M36" i="77" s="1"/>
  <c r="E66" i="53"/>
  <c r="M48" i="77" s="1"/>
  <c r="L10" i="77"/>
  <c r="L18" i="77"/>
  <c r="L26" i="77"/>
  <c r="L34" i="77"/>
  <c r="L42" i="77"/>
  <c r="L50" i="77"/>
  <c r="E14" i="53"/>
  <c r="M11" i="77" s="1"/>
  <c r="E27" i="53"/>
  <c r="M21" i="77" s="1"/>
  <c r="E38" i="53"/>
  <c r="M29" i="77" s="1"/>
  <c r="E46" i="53"/>
  <c r="M37" i="77" s="1"/>
  <c r="E67" i="53"/>
  <c r="M49" i="77" s="1"/>
  <c r="L11" i="77"/>
  <c r="L19" i="77"/>
  <c r="L27" i="77"/>
  <c r="L35" i="77"/>
  <c r="L43" i="77"/>
  <c r="E15" i="53"/>
  <c r="M12" i="77" s="1"/>
  <c r="E28" i="53"/>
  <c r="M22" i="77" s="1"/>
  <c r="N22" i="77" s="1"/>
  <c r="E39" i="53"/>
  <c r="M30" i="77" s="1"/>
  <c r="E47" i="53"/>
  <c r="M38" i="77" s="1"/>
  <c r="L4" i="77"/>
  <c r="L12" i="77"/>
  <c r="L20" i="77"/>
  <c r="N20" i="77" s="1"/>
  <c r="L28" i="77"/>
  <c r="L36" i="77"/>
  <c r="L44" i="77"/>
  <c r="D17" i="56"/>
  <c r="E8" i="53"/>
  <c r="M5" i="77" s="1"/>
  <c r="E16" i="53"/>
  <c r="M13" i="77" s="1"/>
  <c r="E29" i="53"/>
  <c r="M23" i="77" s="1"/>
  <c r="E40" i="53"/>
  <c r="M31" i="77" s="1"/>
  <c r="E53" i="53"/>
  <c r="M41" i="77" s="1"/>
  <c r="L5" i="77"/>
  <c r="L13" i="77"/>
  <c r="L21" i="77"/>
  <c r="L29" i="77"/>
  <c r="L37" i="77"/>
  <c r="L45" i="77"/>
  <c r="N45" i="77" s="1"/>
  <c r="E9" i="53"/>
  <c r="M6" i="77" s="1"/>
  <c r="E17" i="53"/>
  <c r="M14" i="77" s="1"/>
  <c r="E30" i="53"/>
  <c r="M24" i="77" s="1"/>
  <c r="N24" i="77" s="1"/>
  <c r="E41" i="53"/>
  <c r="M32" i="77" s="1"/>
  <c r="E54" i="53"/>
  <c r="M42" i="77" s="1"/>
  <c r="N42" i="77" s="1"/>
  <c r="L6" i="77"/>
  <c r="L14" i="77"/>
  <c r="L22" i="77"/>
  <c r="L30" i="77"/>
  <c r="L38" i="77"/>
  <c r="N15" i="77"/>
  <c r="E58" i="53"/>
  <c r="M43" i="77" s="1"/>
  <c r="N43" i="77" s="1"/>
  <c r="C11" i="56"/>
  <c r="C10" i="56" s="1"/>
  <c r="C44" i="56"/>
  <c r="D40" i="56"/>
  <c r="C17" i="56"/>
  <c r="E10" i="53"/>
  <c r="M7" i="77" s="1"/>
  <c r="E22" i="53"/>
  <c r="E31" i="53"/>
  <c r="M25" i="77" s="1"/>
  <c r="E42" i="53"/>
  <c r="M33" i="77" s="1"/>
  <c r="E59" i="53"/>
  <c r="M44" i="77" s="1"/>
  <c r="L7" i="77"/>
  <c r="L15" i="77"/>
  <c r="L23" i="77"/>
  <c r="L31" i="77"/>
  <c r="L39" i="77"/>
  <c r="N39" i="77" s="1"/>
  <c r="L47" i="77"/>
  <c r="E11" i="53"/>
  <c r="E23" i="53"/>
  <c r="M17" i="77" s="1"/>
  <c r="E32" i="53"/>
  <c r="M26" i="77" s="1"/>
  <c r="E43" i="53"/>
  <c r="M34" i="77" s="1"/>
  <c r="N34" i="77" s="1"/>
  <c r="E64" i="53"/>
  <c r="M46" i="77" s="1"/>
  <c r="N46" i="77" s="1"/>
  <c r="L8" i="77"/>
  <c r="L16" i="77"/>
  <c r="L24" i="77"/>
  <c r="L32" i="77"/>
  <c r="L40" i="77"/>
  <c r="N40" i="77" s="1"/>
  <c r="L48" i="77"/>
  <c r="E12" i="53"/>
  <c r="M9" i="77" s="1"/>
  <c r="E24" i="53"/>
  <c r="M18" i="77" s="1"/>
  <c r="N18" i="77" s="1"/>
  <c r="E33" i="53"/>
  <c r="M27" i="77" s="1"/>
  <c r="N27" i="77" s="1"/>
  <c r="E44" i="53"/>
  <c r="M35" i="77" s="1"/>
  <c r="N35" i="77" s="1"/>
  <c r="E65" i="53"/>
  <c r="M47" i="77" s="1"/>
  <c r="N47" i="77" s="1"/>
  <c r="L9" i="77"/>
  <c r="L17" i="77"/>
  <c r="L25" i="77"/>
  <c r="L33" i="77"/>
  <c r="L41" i="77"/>
  <c r="L49" i="77"/>
  <c r="N50" i="77"/>
  <c r="N4" i="77"/>
  <c r="N49" i="77" l="1"/>
  <c r="N7" i="77"/>
  <c r="N14" i="77"/>
  <c r="N41" i="77"/>
  <c r="N12" i="77"/>
  <c r="N37" i="77"/>
  <c r="N9" i="77"/>
  <c r="N6" i="77"/>
  <c r="N31" i="77"/>
  <c r="N29" i="77"/>
  <c r="N26" i="77"/>
  <c r="N23" i="77"/>
  <c r="N21" i="77"/>
  <c r="N48" i="77"/>
  <c r="N17" i="77"/>
  <c r="N13" i="77"/>
  <c r="N11" i="77"/>
  <c r="N36" i="77"/>
  <c r="N5" i="77"/>
  <c r="N28" i="77"/>
  <c r="D11" i="56"/>
  <c r="D9" i="46"/>
  <c r="M16" i="77"/>
  <c r="N16" i="77" s="1"/>
  <c r="N33" i="77"/>
  <c r="N38" i="77"/>
  <c r="N19" i="77"/>
  <c r="D39" i="46"/>
  <c r="M8" i="77"/>
  <c r="N8" i="77" s="1"/>
  <c r="N44" i="77"/>
  <c r="N25" i="77"/>
  <c r="N32" i="77"/>
  <c r="N30" i="77"/>
  <c r="N10" i="77"/>
  <c r="BB751" i="54"/>
  <c r="BB740" i="54"/>
  <c r="BB714" i="54"/>
  <c r="BB705" i="54"/>
  <c r="BB664" i="54"/>
  <c r="BB650" i="54"/>
  <c r="BB638" i="54"/>
  <c r="BB599" i="54"/>
  <c r="BB545" i="54"/>
  <c r="BB486" i="54"/>
  <c r="BB446" i="54"/>
  <c r="BB433" i="54"/>
  <c r="BB407" i="54"/>
  <c r="BB387" i="54"/>
  <c r="BB383" i="54"/>
  <c r="BB356" i="54"/>
  <c r="BB343" i="54"/>
  <c r="BB330" i="54"/>
  <c r="BB317" i="54"/>
  <c r="BB291" i="54"/>
  <c r="BB271" i="54"/>
  <c r="BB244" i="54"/>
  <c r="BB231" i="54"/>
  <c r="BB217" i="54"/>
  <c r="BB202" i="54"/>
  <c r="BB175" i="54"/>
  <c r="BB161" i="54"/>
  <c r="BB146" i="54"/>
  <c r="BB131" i="54"/>
  <c r="BA759" i="54"/>
  <c r="BB759" i="54" s="1"/>
  <c r="BB764" i="54" s="1"/>
  <c r="BA745" i="54"/>
  <c r="BB745" i="54" s="1"/>
  <c r="BB752" i="54" s="1"/>
  <c r="BA733" i="54"/>
  <c r="BB733" i="54" s="1"/>
  <c r="BB741" i="54" s="1"/>
  <c r="BA721" i="54"/>
  <c r="BB721" i="54" s="1"/>
  <c r="BB726" i="54" s="1"/>
  <c r="BA709" i="54"/>
  <c r="BB709" i="54" s="1"/>
  <c r="BB715" i="54" s="1"/>
  <c r="BA697" i="54"/>
  <c r="BB697" i="54" s="1"/>
  <c r="BB701" i="54" s="1"/>
  <c r="BA685" i="54"/>
  <c r="BB685" i="54" s="1"/>
  <c r="BB690" i="54" s="1"/>
  <c r="BA670" i="54"/>
  <c r="BB670" i="54" s="1"/>
  <c r="BB677" i="54" s="1"/>
  <c r="BA658" i="54"/>
  <c r="BB658" i="54" s="1"/>
  <c r="BB665" i="54" s="1"/>
  <c r="BA642" i="54"/>
  <c r="BB642" i="54" s="1"/>
  <c r="BB651" i="54" s="1"/>
  <c r="BA630" i="54"/>
  <c r="BB630" i="54" s="1"/>
  <c r="BB634" i="54" s="1"/>
  <c r="BA618" i="54"/>
  <c r="BB618" i="54" s="1"/>
  <c r="BB623" i="54" s="1"/>
  <c r="BA604" i="54"/>
  <c r="BB604" i="54" s="1"/>
  <c r="BA592" i="54"/>
  <c r="BB592" i="54" s="1"/>
  <c r="BB600" i="54" s="1"/>
  <c r="BB578" i="54"/>
  <c r="BB582" i="54" s="1"/>
  <c r="BA578" i="54"/>
  <c r="BA567" i="54"/>
  <c r="BB567" i="54" s="1"/>
  <c r="BB572" i="54" s="1"/>
  <c r="BA552" i="54"/>
  <c r="BB552" i="54" s="1"/>
  <c r="BA538" i="54"/>
  <c r="BB538" i="54" s="1"/>
  <c r="BB546" i="54" s="1"/>
  <c r="BA524" i="54"/>
  <c r="BB524" i="54" s="1"/>
  <c r="BA510" i="54"/>
  <c r="BB510" i="54" s="1"/>
  <c r="BB520" i="54" s="1"/>
  <c r="BA496" i="54"/>
  <c r="BB496" i="54" s="1"/>
  <c r="BA482" i="54"/>
  <c r="BB482" i="54" s="1"/>
  <c r="BB487" i="54" s="1"/>
  <c r="BB455" i="54"/>
  <c r="BB460" i="54" s="1"/>
  <c r="BA455" i="54"/>
  <c r="BA441" i="54"/>
  <c r="BB441" i="54" s="1"/>
  <c r="BB447" i="54" s="1"/>
  <c r="BA427" i="54"/>
  <c r="BB427" i="54" s="1"/>
  <c r="BB434" i="54" s="1"/>
  <c r="BA413" i="54"/>
  <c r="BB413" i="54" s="1"/>
  <c r="BB421" i="54" s="1"/>
  <c r="BA399" i="54"/>
  <c r="BB399" i="54" s="1"/>
  <c r="BB408" i="54" s="1"/>
  <c r="BA379" i="54"/>
  <c r="BB379" i="54" s="1"/>
  <c r="BB388" i="54" s="1"/>
  <c r="BA365" i="54"/>
  <c r="BB365" i="54" s="1"/>
  <c r="BB370" i="54" s="1"/>
  <c r="BA351" i="54"/>
  <c r="BB351" i="54" s="1"/>
  <c r="BB357" i="54" s="1"/>
  <c r="BA337" i="54"/>
  <c r="BB337" i="54" s="1"/>
  <c r="BB344" i="54" s="1"/>
  <c r="BA323" i="54"/>
  <c r="BB323" i="54" s="1"/>
  <c r="BB331" i="54" s="1"/>
  <c r="BA309" i="54"/>
  <c r="BB309" i="54" s="1"/>
  <c r="BB318" i="54" s="1"/>
  <c r="BA295" i="54"/>
  <c r="BB295" i="54" s="1"/>
  <c r="BB305" i="54" s="1"/>
  <c r="BA281" i="54"/>
  <c r="BB281" i="54" s="1"/>
  <c r="BB285" i="54" s="1"/>
  <c r="BA267" i="54"/>
  <c r="BB267" i="54" s="1"/>
  <c r="BB272" i="54" s="1"/>
  <c r="BA253" i="54"/>
  <c r="BB253" i="54" s="1"/>
  <c r="BB258" i="54" s="1"/>
  <c r="BA239" i="54"/>
  <c r="BB239" i="54" s="1"/>
  <c r="BB245" i="54" s="1"/>
  <c r="BA225" i="54"/>
  <c r="BB225" i="54" s="1"/>
  <c r="BB232" i="54" s="1"/>
  <c r="BA210" i="54"/>
  <c r="BB210" i="54" s="1"/>
  <c r="BB218" i="54" s="1"/>
  <c r="BA195" i="54"/>
  <c r="BB195" i="54" s="1"/>
  <c r="BB203" i="54" s="1"/>
  <c r="BA181" i="54"/>
  <c r="BB181" i="54" s="1"/>
  <c r="BB189" i="54" s="1"/>
  <c r="BA167" i="54"/>
  <c r="BB167" i="54" s="1"/>
  <c r="BB176" i="54" s="1"/>
  <c r="BA152" i="54"/>
  <c r="BB152" i="54" s="1"/>
  <c r="BB162" i="54" s="1"/>
  <c r="BA138" i="54"/>
  <c r="BB138" i="54" s="1"/>
  <c r="BB147" i="54" s="1"/>
  <c r="BA122" i="54"/>
  <c r="BB122" i="54" s="1"/>
  <c r="BB132" i="54" s="1"/>
  <c r="BA103" i="54"/>
  <c r="BB103" i="54" s="1"/>
  <c r="O2000" i="75"/>
  <c r="S2000" i="75" s="1"/>
  <c r="N2000" i="75"/>
  <c r="P2000" i="75" s="1"/>
  <c r="M2000" i="75"/>
  <c r="L2000" i="75"/>
  <c r="O1999" i="75"/>
  <c r="S1999" i="75" s="1"/>
  <c r="N1999" i="75"/>
  <c r="P1999" i="75" s="1"/>
  <c r="M1999" i="75"/>
  <c r="L1999" i="75"/>
  <c r="O1998" i="75"/>
  <c r="S1998" i="75" s="1"/>
  <c r="N1998" i="75"/>
  <c r="P1998" i="75" s="1"/>
  <c r="M1998" i="75"/>
  <c r="L1998" i="75"/>
  <c r="O1997" i="75"/>
  <c r="S1997" i="75" s="1"/>
  <c r="N1997" i="75"/>
  <c r="P1997" i="75" s="1"/>
  <c r="M1997" i="75"/>
  <c r="L1997" i="75"/>
  <c r="O1996" i="75"/>
  <c r="S1996" i="75" s="1"/>
  <c r="N1996" i="75"/>
  <c r="P1996" i="75" s="1"/>
  <c r="M1996" i="75"/>
  <c r="L1996" i="75"/>
  <c r="O1995" i="75"/>
  <c r="S1995" i="75" s="1"/>
  <c r="N1995" i="75"/>
  <c r="P1995" i="75" s="1"/>
  <c r="M1995" i="75"/>
  <c r="L1995" i="75"/>
  <c r="O1994" i="75"/>
  <c r="S1994" i="75" s="1"/>
  <c r="N1994" i="75"/>
  <c r="P1994" i="75" s="1"/>
  <c r="M1994" i="75"/>
  <c r="L1994" i="75"/>
  <c r="O1993" i="75"/>
  <c r="S1993" i="75" s="1"/>
  <c r="N1993" i="75"/>
  <c r="P1993" i="75" s="1"/>
  <c r="M1993" i="75"/>
  <c r="L1993" i="75"/>
  <c r="O1992" i="75"/>
  <c r="S1992" i="75" s="1"/>
  <c r="N1992" i="75"/>
  <c r="P1992" i="75" s="1"/>
  <c r="M1992" i="75"/>
  <c r="L1992" i="75"/>
  <c r="O1991" i="75"/>
  <c r="S1991" i="75" s="1"/>
  <c r="N1991" i="75"/>
  <c r="P1991" i="75" s="1"/>
  <c r="M1991" i="75"/>
  <c r="L1991" i="75"/>
  <c r="O1990" i="75"/>
  <c r="S1990" i="75" s="1"/>
  <c r="N1990" i="75"/>
  <c r="P1990" i="75" s="1"/>
  <c r="M1990" i="75"/>
  <c r="L1990" i="75"/>
  <c r="O1989" i="75"/>
  <c r="S1989" i="75" s="1"/>
  <c r="N1989" i="75"/>
  <c r="P1989" i="75" s="1"/>
  <c r="M1989" i="75"/>
  <c r="L1989" i="75"/>
  <c r="O1988" i="75"/>
  <c r="S1988" i="75" s="1"/>
  <c r="N1988" i="75"/>
  <c r="P1988" i="75" s="1"/>
  <c r="M1988" i="75"/>
  <c r="L1988" i="75"/>
  <c r="O1987" i="75"/>
  <c r="S1987" i="75" s="1"/>
  <c r="N1987" i="75"/>
  <c r="P1987" i="75" s="1"/>
  <c r="M1987" i="75"/>
  <c r="L1987" i="75"/>
  <c r="O1986" i="75"/>
  <c r="S1986" i="75" s="1"/>
  <c r="N1986" i="75"/>
  <c r="P1986" i="75" s="1"/>
  <c r="M1986" i="75"/>
  <c r="L1986" i="75"/>
  <c r="O1985" i="75"/>
  <c r="S1985" i="75" s="1"/>
  <c r="N1985" i="75"/>
  <c r="P1985" i="75" s="1"/>
  <c r="M1985" i="75"/>
  <c r="L1985" i="75"/>
  <c r="O1984" i="75"/>
  <c r="S1984" i="75" s="1"/>
  <c r="N1984" i="75"/>
  <c r="P1984" i="75" s="1"/>
  <c r="M1984" i="75"/>
  <c r="L1984" i="75"/>
  <c r="O1983" i="75"/>
  <c r="S1983" i="75" s="1"/>
  <c r="N1983" i="75"/>
  <c r="P1983" i="75" s="1"/>
  <c r="M1983" i="75"/>
  <c r="L1983" i="75"/>
  <c r="O1982" i="75"/>
  <c r="S1982" i="75" s="1"/>
  <c r="N1982" i="75"/>
  <c r="P1982" i="75" s="1"/>
  <c r="M1982" i="75"/>
  <c r="L1982" i="75"/>
  <c r="O1981" i="75"/>
  <c r="S1981" i="75" s="1"/>
  <c r="N1981" i="75"/>
  <c r="P1981" i="75" s="1"/>
  <c r="M1981" i="75"/>
  <c r="L1981" i="75"/>
  <c r="O1980" i="75"/>
  <c r="S1980" i="75" s="1"/>
  <c r="N1980" i="75"/>
  <c r="P1980" i="75" s="1"/>
  <c r="M1980" i="75"/>
  <c r="L1980" i="75"/>
  <c r="O1979" i="75"/>
  <c r="S1979" i="75" s="1"/>
  <c r="N1979" i="75"/>
  <c r="P1979" i="75" s="1"/>
  <c r="M1979" i="75"/>
  <c r="L1979" i="75"/>
  <c r="O1978" i="75"/>
  <c r="S1978" i="75" s="1"/>
  <c r="N1978" i="75"/>
  <c r="P1978" i="75" s="1"/>
  <c r="M1978" i="75"/>
  <c r="L1978" i="75"/>
  <c r="O1977" i="75"/>
  <c r="S1977" i="75" s="1"/>
  <c r="N1977" i="75"/>
  <c r="P1977" i="75" s="1"/>
  <c r="M1977" i="75"/>
  <c r="L1977" i="75"/>
  <c r="O1976" i="75"/>
  <c r="S1976" i="75" s="1"/>
  <c r="N1976" i="75"/>
  <c r="P1976" i="75" s="1"/>
  <c r="M1976" i="75"/>
  <c r="L1976" i="75"/>
  <c r="O1975" i="75"/>
  <c r="S1975" i="75" s="1"/>
  <c r="N1975" i="75"/>
  <c r="P1975" i="75" s="1"/>
  <c r="M1975" i="75"/>
  <c r="L1975" i="75"/>
  <c r="O1974" i="75"/>
  <c r="S1974" i="75" s="1"/>
  <c r="N1974" i="75"/>
  <c r="P1974" i="75" s="1"/>
  <c r="M1974" i="75"/>
  <c r="L1974" i="75"/>
  <c r="O1973" i="75"/>
  <c r="S1973" i="75" s="1"/>
  <c r="N1973" i="75"/>
  <c r="P1973" i="75" s="1"/>
  <c r="M1973" i="75"/>
  <c r="L1973" i="75"/>
  <c r="O1972" i="75"/>
  <c r="S1972" i="75" s="1"/>
  <c r="N1972" i="75"/>
  <c r="P1972" i="75" s="1"/>
  <c r="M1972" i="75"/>
  <c r="L1972" i="75"/>
  <c r="O1971" i="75"/>
  <c r="S1971" i="75" s="1"/>
  <c r="N1971" i="75"/>
  <c r="P1971" i="75" s="1"/>
  <c r="M1971" i="75"/>
  <c r="L1971" i="75"/>
  <c r="O1970" i="75"/>
  <c r="S1970" i="75" s="1"/>
  <c r="N1970" i="75"/>
  <c r="P1970" i="75" s="1"/>
  <c r="M1970" i="75"/>
  <c r="L1970" i="75"/>
  <c r="O1969" i="75"/>
  <c r="S1969" i="75" s="1"/>
  <c r="N1969" i="75"/>
  <c r="P1969" i="75" s="1"/>
  <c r="M1969" i="75"/>
  <c r="L1969" i="75"/>
  <c r="O1968" i="75"/>
  <c r="S1968" i="75" s="1"/>
  <c r="N1968" i="75"/>
  <c r="P1968" i="75" s="1"/>
  <c r="M1968" i="75"/>
  <c r="L1968" i="75"/>
  <c r="O1967" i="75"/>
  <c r="S1967" i="75" s="1"/>
  <c r="N1967" i="75"/>
  <c r="P1967" i="75" s="1"/>
  <c r="M1967" i="75"/>
  <c r="L1967" i="75"/>
  <c r="O1966" i="75"/>
  <c r="S1966" i="75" s="1"/>
  <c r="N1966" i="75"/>
  <c r="P1966" i="75" s="1"/>
  <c r="M1966" i="75"/>
  <c r="L1966" i="75"/>
  <c r="O1965" i="75"/>
  <c r="S1965" i="75" s="1"/>
  <c r="N1965" i="75"/>
  <c r="P1965" i="75" s="1"/>
  <c r="M1965" i="75"/>
  <c r="L1965" i="75"/>
  <c r="O1964" i="75"/>
  <c r="S1964" i="75" s="1"/>
  <c r="N1964" i="75"/>
  <c r="P1964" i="75" s="1"/>
  <c r="M1964" i="75"/>
  <c r="L1964" i="75"/>
  <c r="O1963" i="75"/>
  <c r="S1963" i="75" s="1"/>
  <c r="N1963" i="75"/>
  <c r="P1963" i="75" s="1"/>
  <c r="M1963" i="75"/>
  <c r="L1963" i="75"/>
  <c r="O1962" i="75"/>
  <c r="S1962" i="75" s="1"/>
  <c r="N1962" i="75"/>
  <c r="P1962" i="75" s="1"/>
  <c r="M1962" i="75"/>
  <c r="L1962" i="75"/>
  <c r="O1961" i="75"/>
  <c r="S1961" i="75" s="1"/>
  <c r="N1961" i="75"/>
  <c r="P1961" i="75" s="1"/>
  <c r="M1961" i="75"/>
  <c r="L1961" i="75"/>
  <c r="O1960" i="75"/>
  <c r="S1960" i="75" s="1"/>
  <c r="N1960" i="75"/>
  <c r="P1960" i="75" s="1"/>
  <c r="M1960" i="75"/>
  <c r="L1960" i="75"/>
  <c r="O1959" i="75"/>
  <c r="S1959" i="75" s="1"/>
  <c r="N1959" i="75"/>
  <c r="P1959" i="75" s="1"/>
  <c r="M1959" i="75"/>
  <c r="L1959" i="75"/>
  <c r="O1958" i="75"/>
  <c r="S1958" i="75" s="1"/>
  <c r="N1958" i="75"/>
  <c r="P1958" i="75" s="1"/>
  <c r="M1958" i="75"/>
  <c r="L1958" i="75"/>
  <c r="O1957" i="75"/>
  <c r="S1957" i="75" s="1"/>
  <c r="N1957" i="75"/>
  <c r="P1957" i="75" s="1"/>
  <c r="M1957" i="75"/>
  <c r="L1957" i="75"/>
  <c r="O1956" i="75"/>
  <c r="S1956" i="75" s="1"/>
  <c r="N1956" i="75"/>
  <c r="P1956" i="75" s="1"/>
  <c r="M1956" i="75"/>
  <c r="L1956" i="75"/>
  <c r="O1955" i="75"/>
  <c r="S1955" i="75" s="1"/>
  <c r="N1955" i="75"/>
  <c r="P1955" i="75" s="1"/>
  <c r="M1955" i="75"/>
  <c r="L1955" i="75"/>
  <c r="O1954" i="75"/>
  <c r="S1954" i="75" s="1"/>
  <c r="N1954" i="75"/>
  <c r="P1954" i="75" s="1"/>
  <c r="M1954" i="75"/>
  <c r="L1954" i="75"/>
  <c r="O1953" i="75"/>
  <c r="S1953" i="75" s="1"/>
  <c r="N1953" i="75"/>
  <c r="P1953" i="75" s="1"/>
  <c r="M1953" i="75"/>
  <c r="L1953" i="75"/>
  <c r="O1952" i="75"/>
  <c r="S1952" i="75" s="1"/>
  <c r="N1952" i="75"/>
  <c r="P1952" i="75" s="1"/>
  <c r="M1952" i="75"/>
  <c r="L1952" i="75"/>
  <c r="O1951" i="75"/>
  <c r="S1951" i="75" s="1"/>
  <c r="N1951" i="75"/>
  <c r="P1951" i="75" s="1"/>
  <c r="M1951" i="75"/>
  <c r="L1951" i="75"/>
  <c r="O1950" i="75"/>
  <c r="S1950" i="75" s="1"/>
  <c r="N1950" i="75"/>
  <c r="P1950" i="75" s="1"/>
  <c r="M1950" i="75"/>
  <c r="L1950" i="75"/>
  <c r="O1949" i="75"/>
  <c r="S1949" i="75" s="1"/>
  <c r="N1949" i="75"/>
  <c r="P1949" i="75" s="1"/>
  <c r="M1949" i="75"/>
  <c r="L1949" i="75"/>
  <c r="O1948" i="75"/>
  <c r="S1948" i="75" s="1"/>
  <c r="N1948" i="75"/>
  <c r="P1948" i="75" s="1"/>
  <c r="M1948" i="75"/>
  <c r="L1948" i="75"/>
  <c r="O1947" i="75"/>
  <c r="S1947" i="75" s="1"/>
  <c r="N1947" i="75"/>
  <c r="P1947" i="75" s="1"/>
  <c r="M1947" i="75"/>
  <c r="L1947" i="75"/>
  <c r="O1946" i="75"/>
  <c r="S1946" i="75" s="1"/>
  <c r="N1946" i="75"/>
  <c r="P1946" i="75" s="1"/>
  <c r="M1946" i="75"/>
  <c r="L1946" i="75"/>
  <c r="O1945" i="75"/>
  <c r="S1945" i="75" s="1"/>
  <c r="N1945" i="75"/>
  <c r="P1945" i="75" s="1"/>
  <c r="M1945" i="75"/>
  <c r="L1945" i="75"/>
  <c r="O1944" i="75"/>
  <c r="S1944" i="75" s="1"/>
  <c r="N1944" i="75"/>
  <c r="P1944" i="75" s="1"/>
  <c r="M1944" i="75"/>
  <c r="L1944" i="75"/>
  <c r="O1943" i="75"/>
  <c r="S1943" i="75" s="1"/>
  <c r="N1943" i="75"/>
  <c r="P1943" i="75" s="1"/>
  <c r="M1943" i="75"/>
  <c r="L1943" i="75"/>
  <c r="O1942" i="75"/>
  <c r="S1942" i="75" s="1"/>
  <c r="N1942" i="75"/>
  <c r="P1942" i="75" s="1"/>
  <c r="M1942" i="75"/>
  <c r="L1942" i="75"/>
  <c r="O1941" i="75"/>
  <c r="S1941" i="75" s="1"/>
  <c r="N1941" i="75"/>
  <c r="P1941" i="75" s="1"/>
  <c r="M1941" i="75"/>
  <c r="L1941" i="75"/>
  <c r="O1940" i="75"/>
  <c r="S1940" i="75" s="1"/>
  <c r="N1940" i="75"/>
  <c r="P1940" i="75" s="1"/>
  <c r="M1940" i="75"/>
  <c r="L1940" i="75"/>
  <c r="O1939" i="75"/>
  <c r="S1939" i="75" s="1"/>
  <c r="N1939" i="75"/>
  <c r="P1939" i="75" s="1"/>
  <c r="M1939" i="75"/>
  <c r="L1939" i="75"/>
  <c r="O1938" i="75"/>
  <c r="S1938" i="75" s="1"/>
  <c r="N1938" i="75"/>
  <c r="P1938" i="75" s="1"/>
  <c r="M1938" i="75"/>
  <c r="L1938" i="75"/>
  <c r="O1937" i="75"/>
  <c r="S1937" i="75" s="1"/>
  <c r="N1937" i="75"/>
  <c r="P1937" i="75" s="1"/>
  <c r="M1937" i="75"/>
  <c r="L1937" i="75"/>
  <c r="O1936" i="75"/>
  <c r="S1936" i="75" s="1"/>
  <c r="N1936" i="75"/>
  <c r="P1936" i="75" s="1"/>
  <c r="M1936" i="75"/>
  <c r="L1936" i="75"/>
  <c r="O1935" i="75"/>
  <c r="S1935" i="75" s="1"/>
  <c r="N1935" i="75"/>
  <c r="P1935" i="75" s="1"/>
  <c r="M1935" i="75"/>
  <c r="L1935" i="75"/>
  <c r="O1934" i="75"/>
  <c r="S1934" i="75" s="1"/>
  <c r="N1934" i="75"/>
  <c r="P1934" i="75" s="1"/>
  <c r="M1934" i="75"/>
  <c r="L1934" i="75"/>
  <c r="O1933" i="75"/>
  <c r="S1933" i="75" s="1"/>
  <c r="N1933" i="75"/>
  <c r="P1933" i="75" s="1"/>
  <c r="M1933" i="75"/>
  <c r="L1933" i="75"/>
  <c r="O1932" i="75"/>
  <c r="S1932" i="75" s="1"/>
  <c r="N1932" i="75"/>
  <c r="P1932" i="75" s="1"/>
  <c r="M1932" i="75"/>
  <c r="L1932" i="75"/>
  <c r="O1931" i="75"/>
  <c r="S1931" i="75" s="1"/>
  <c r="N1931" i="75"/>
  <c r="P1931" i="75" s="1"/>
  <c r="M1931" i="75"/>
  <c r="L1931" i="75"/>
  <c r="O1930" i="75"/>
  <c r="S1930" i="75" s="1"/>
  <c r="N1930" i="75"/>
  <c r="P1930" i="75" s="1"/>
  <c r="M1930" i="75"/>
  <c r="L1930" i="75"/>
  <c r="O1929" i="75"/>
  <c r="S1929" i="75" s="1"/>
  <c r="N1929" i="75"/>
  <c r="P1929" i="75" s="1"/>
  <c r="M1929" i="75"/>
  <c r="L1929" i="75"/>
  <c r="O1928" i="75"/>
  <c r="S1928" i="75" s="1"/>
  <c r="N1928" i="75"/>
  <c r="P1928" i="75" s="1"/>
  <c r="M1928" i="75"/>
  <c r="L1928" i="75"/>
  <c r="O1927" i="75"/>
  <c r="S1927" i="75" s="1"/>
  <c r="N1927" i="75"/>
  <c r="P1927" i="75" s="1"/>
  <c r="M1927" i="75"/>
  <c r="L1927" i="75"/>
  <c r="O1926" i="75"/>
  <c r="S1926" i="75" s="1"/>
  <c r="N1926" i="75"/>
  <c r="P1926" i="75" s="1"/>
  <c r="M1926" i="75"/>
  <c r="L1926" i="75"/>
  <c r="O1925" i="75"/>
  <c r="S1925" i="75" s="1"/>
  <c r="N1925" i="75"/>
  <c r="P1925" i="75" s="1"/>
  <c r="M1925" i="75"/>
  <c r="L1925" i="75"/>
  <c r="O1924" i="75"/>
  <c r="S1924" i="75" s="1"/>
  <c r="N1924" i="75"/>
  <c r="P1924" i="75" s="1"/>
  <c r="M1924" i="75"/>
  <c r="L1924" i="75"/>
  <c r="O1923" i="75"/>
  <c r="S1923" i="75" s="1"/>
  <c r="N1923" i="75"/>
  <c r="P1923" i="75" s="1"/>
  <c r="M1923" i="75"/>
  <c r="L1923" i="75"/>
  <c r="O1922" i="75"/>
  <c r="S1922" i="75" s="1"/>
  <c r="N1922" i="75"/>
  <c r="P1922" i="75" s="1"/>
  <c r="M1922" i="75"/>
  <c r="L1922" i="75"/>
  <c r="O1921" i="75"/>
  <c r="S1921" i="75" s="1"/>
  <c r="N1921" i="75"/>
  <c r="P1921" i="75" s="1"/>
  <c r="M1921" i="75"/>
  <c r="L1921" i="75"/>
  <c r="O1920" i="75"/>
  <c r="S1920" i="75" s="1"/>
  <c r="N1920" i="75"/>
  <c r="P1920" i="75" s="1"/>
  <c r="M1920" i="75"/>
  <c r="L1920" i="75"/>
  <c r="O1919" i="75"/>
  <c r="S1919" i="75" s="1"/>
  <c r="N1919" i="75"/>
  <c r="P1919" i="75" s="1"/>
  <c r="M1919" i="75"/>
  <c r="L1919" i="75"/>
  <c r="O1918" i="75"/>
  <c r="S1918" i="75" s="1"/>
  <c r="N1918" i="75"/>
  <c r="P1918" i="75" s="1"/>
  <c r="M1918" i="75"/>
  <c r="L1918" i="75"/>
  <c r="O1917" i="75"/>
  <c r="S1917" i="75" s="1"/>
  <c r="N1917" i="75"/>
  <c r="P1917" i="75" s="1"/>
  <c r="M1917" i="75"/>
  <c r="L1917" i="75"/>
  <c r="O1916" i="75"/>
  <c r="S1916" i="75" s="1"/>
  <c r="N1916" i="75"/>
  <c r="P1916" i="75" s="1"/>
  <c r="M1916" i="75"/>
  <c r="L1916" i="75"/>
  <c r="O1915" i="75"/>
  <c r="S1915" i="75" s="1"/>
  <c r="N1915" i="75"/>
  <c r="P1915" i="75" s="1"/>
  <c r="M1915" i="75"/>
  <c r="L1915" i="75"/>
  <c r="O1914" i="75"/>
  <c r="S1914" i="75" s="1"/>
  <c r="N1914" i="75"/>
  <c r="P1914" i="75" s="1"/>
  <c r="M1914" i="75"/>
  <c r="L1914" i="75"/>
  <c r="O1913" i="75"/>
  <c r="S1913" i="75" s="1"/>
  <c r="N1913" i="75"/>
  <c r="P1913" i="75" s="1"/>
  <c r="M1913" i="75"/>
  <c r="L1913" i="75"/>
  <c r="O1912" i="75"/>
  <c r="S1912" i="75" s="1"/>
  <c r="N1912" i="75"/>
  <c r="P1912" i="75" s="1"/>
  <c r="M1912" i="75"/>
  <c r="L1912" i="75"/>
  <c r="O1911" i="75"/>
  <c r="S1911" i="75" s="1"/>
  <c r="N1911" i="75"/>
  <c r="P1911" i="75" s="1"/>
  <c r="M1911" i="75"/>
  <c r="L1911" i="75"/>
  <c r="O1910" i="75"/>
  <c r="S1910" i="75" s="1"/>
  <c r="N1910" i="75"/>
  <c r="P1910" i="75" s="1"/>
  <c r="M1910" i="75"/>
  <c r="L1910" i="75"/>
  <c r="O1909" i="75"/>
  <c r="S1909" i="75" s="1"/>
  <c r="N1909" i="75"/>
  <c r="P1909" i="75" s="1"/>
  <c r="M1909" i="75"/>
  <c r="L1909" i="75"/>
  <c r="O1908" i="75"/>
  <c r="S1908" i="75" s="1"/>
  <c r="N1908" i="75"/>
  <c r="P1908" i="75" s="1"/>
  <c r="M1908" i="75"/>
  <c r="L1908" i="75"/>
  <c r="O1907" i="75"/>
  <c r="S1907" i="75" s="1"/>
  <c r="N1907" i="75"/>
  <c r="P1907" i="75" s="1"/>
  <c r="M1907" i="75"/>
  <c r="L1907" i="75"/>
  <c r="O1906" i="75"/>
  <c r="S1906" i="75" s="1"/>
  <c r="N1906" i="75"/>
  <c r="P1906" i="75" s="1"/>
  <c r="M1906" i="75"/>
  <c r="L1906" i="75"/>
  <c r="O1905" i="75"/>
  <c r="S1905" i="75" s="1"/>
  <c r="N1905" i="75"/>
  <c r="P1905" i="75" s="1"/>
  <c r="M1905" i="75"/>
  <c r="L1905" i="75"/>
  <c r="O1904" i="75"/>
  <c r="S1904" i="75" s="1"/>
  <c r="N1904" i="75"/>
  <c r="P1904" i="75" s="1"/>
  <c r="M1904" i="75"/>
  <c r="L1904" i="75"/>
  <c r="O1903" i="75"/>
  <c r="S1903" i="75" s="1"/>
  <c r="N1903" i="75"/>
  <c r="P1903" i="75" s="1"/>
  <c r="M1903" i="75"/>
  <c r="L1903" i="75"/>
  <c r="O1902" i="75"/>
  <c r="S1902" i="75" s="1"/>
  <c r="N1902" i="75"/>
  <c r="P1902" i="75" s="1"/>
  <c r="M1902" i="75"/>
  <c r="L1902" i="75"/>
  <c r="O1901" i="75"/>
  <c r="S1901" i="75" s="1"/>
  <c r="N1901" i="75"/>
  <c r="P1901" i="75" s="1"/>
  <c r="M1901" i="75"/>
  <c r="L1901" i="75"/>
  <c r="O1900" i="75"/>
  <c r="S1900" i="75" s="1"/>
  <c r="N1900" i="75"/>
  <c r="P1900" i="75" s="1"/>
  <c r="M1900" i="75"/>
  <c r="L1900" i="75"/>
  <c r="O1899" i="75"/>
  <c r="S1899" i="75" s="1"/>
  <c r="N1899" i="75"/>
  <c r="P1899" i="75" s="1"/>
  <c r="M1899" i="75"/>
  <c r="L1899" i="75"/>
  <c r="O1898" i="75"/>
  <c r="S1898" i="75" s="1"/>
  <c r="N1898" i="75"/>
  <c r="P1898" i="75" s="1"/>
  <c r="M1898" i="75"/>
  <c r="L1898" i="75"/>
  <c r="O1897" i="75"/>
  <c r="S1897" i="75" s="1"/>
  <c r="N1897" i="75"/>
  <c r="P1897" i="75" s="1"/>
  <c r="M1897" i="75"/>
  <c r="L1897" i="75"/>
  <c r="O1896" i="75"/>
  <c r="S1896" i="75" s="1"/>
  <c r="N1896" i="75"/>
  <c r="P1896" i="75" s="1"/>
  <c r="M1896" i="75"/>
  <c r="L1896" i="75"/>
  <c r="O1895" i="75"/>
  <c r="S1895" i="75" s="1"/>
  <c r="N1895" i="75"/>
  <c r="P1895" i="75" s="1"/>
  <c r="M1895" i="75"/>
  <c r="L1895" i="75"/>
  <c r="O1894" i="75"/>
  <c r="S1894" i="75" s="1"/>
  <c r="N1894" i="75"/>
  <c r="P1894" i="75" s="1"/>
  <c r="M1894" i="75"/>
  <c r="L1894" i="75"/>
  <c r="O1893" i="75"/>
  <c r="S1893" i="75" s="1"/>
  <c r="N1893" i="75"/>
  <c r="P1893" i="75" s="1"/>
  <c r="M1893" i="75"/>
  <c r="L1893" i="75"/>
  <c r="O1892" i="75"/>
  <c r="S1892" i="75" s="1"/>
  <c r="N1892" i="75"/>
  <c r="P1892" i="75" s="1"/>
  <c r="M1892" i="75"/>
  <c r="L1892" i="75"/>
  <c r="O1891" i="75"/>
  <c r="S1891" i="75" s="1"/>
  <c r="N1891" i="75"/>
  <c r="P1891" i="75" s="1"/>
  <c r="M1891" i="75"/>
  <c r="L1891" i="75"/>
  <c r="O1890" i="75"/>
  <c r="S1890" i="75" s="1"/>
  <c r="N1890" i="75"/>
  <c r="P1890" i="75" s="1"/>
  <c r="M1890" i="75"/>
  <c r="L1890" i="75"/>
  <c r="O1889" i="75"/>
  <c r="S1889" i="75" s="1"/>
  <c r="N1889" i="75"/>
  <c r="P1889" i="75" s="1"/>
  <c r="M1889" i="75"/>
  <c r="L1889" i="75"/>
  <c r="O1888" i="75"/>
  <c r="S1888" i="75" s="1"/>
  <c r="N1888" i="75"/>
  <c r="P1888" i="75" s="1"/>
  <c r="M1888" i="75"/>
  <c r="L1888" i="75"/>
  <c r="O1887" i="75"/>
  <c r="S1887" i="75" s="1"/>
  <c r="N1887" i="75"/>
  <c r="P1887" i="75" s="1"/>
  <c r="M1887" i="75"/>
  <c r="L1887" i="75"/>
  <c r="O1886" i="75"/>
  <c r="S1886" i="75" s="1"/>
  <c r="N1886" i="75"/>
  <c r="P1886" i="75" s="1"/>
  <c r="M1886" i="75"/>
  <c r="L1886" i="75"/>
  <c r="O1885" i="75"/>
  <c r="S1885" i="75" s="1"/>
  <c r="N1885" i="75"/>
  <c r="P1885" i="75" s="1"/>
  <c r="M1885" i="75"/>
  <c r="L1885" i="75"/>
  <c r="O1884" i="75"/>
  <c r="S1884" i="75" s="1"/>
  <c r="N1884" i="75"/>
  <c r="P1884" i="75" s="1"/>
  <c r="M1884" i="75"/>
  <c r="L1884" i="75"/>
  <c r="O1883" i="75"/>
  <c r="S1883" i="75" s="1"/>
  <c r="N1883" i="75"/>
  <c r="P1883" i="75" s="1"/>
  <c r="M1883" i="75"/>
  <c r="L1883" i="75"/>
  <c r="O1882" i="75"/>
  <c r="S1882" i="75" s="1"/>
  <c r="N1882" i="75"/>
  <c r="P1882" i="75" s="1"/>
  <c r="M1882" i="75"/>
  <c r="L1882" i="75"/>
  <c r="O1881" i="75"/>
  <c r="S1881" i="75" s="1"/>
  <c r="N1881" i="75"/>
  <c r="P1881" i="75" s="1"/>
  <c r="M1881" i="75"/>
  <c r="L1881" i="75"/>
  <c r="O1880" i="75"/>
  <c r="S1880" i="75" s="1"/>
  <c r="N1880" i="75"/>
  <c r="P1880" i="75" s="1"/>
  <c r="M1880" i="75"/>
  <c r="L1880" i="75"/>
  <c r="O1879" i="75"/>
  <c r="S1879" i="75" s="1"/>
  <c r="N1879" i="75"/>
  <c r="P1879" i="75" s="1"/>
  <c r="M1879" i="75"/>
  <c r="L1879" i="75"/>
  <c r="O1878" i="75"/>
  <c r="S1878" i="75" s="1"/>
  <c r="N1878" i="75"/>
  <c r="P1878" i="75" s="1"/>
  <c r="M1878" i="75"/>
  <c r="L1878" i="75"/>
  <c r="O1877" i="75"/>
  <c r="S1877" i="75" s="1"/>
  <c r="N1877" i="75"/>
  <c r="P1877" i="75" s="1"/>
  <c r="M1877" i="75"/>
  <c r="L1877" i="75"/>
  <c r="O1876" i="75"/>
  <c r="S1876" i="75" s="1"/>
  <c r="N1876" i="75"/>
  <c r="P1876" i="75" s="1"/>
  <c r="M1876" i="75"/>
  <c r="L1876" i="75"/>
  <c r="O1875" i="75"/>
  <c r="S1875" i="75" s="1"/>
  <c r="N1875" i="75"/>
  <c r="P1875" i="75" s="1"/>
  <c r="M1875" i="75"/>
  <c r="L1875" i="75"/>
  <c r="O1874" i="75"/>
  <c r="S1874" i="75" s="1"/>
  <c r="N1874" i="75"/>
  <c r="P1874" i="75" s="1"/>
  <c r="M1874" i="75"/>
  <c r="L1874" i="75"/>
  <c r="O1873" i="75"/>
  <c r="S1873" i="75" s="1"/>
  <c r="N1873" i="75"/>
  <c r="P1873" i="75" s="1"/>
  <c r="M1873" i="75"/>
  <c r="L1873" i="75"/>
  <c r="O1872" i="75"/>
  <c r="S1872" i="75" s="1"/>
  <c r="N1872" i="75"/>
  <c r="P1872" i="75" s="1"/>
  <c r="M1872" i="75"/>
  <c r="L1872" i="75"/>
  <c r="O1871" i="75"/>
  <c r="S1871" i="75" s="1"/>
  <c r="N1871" i="75"/>
  <c r="P1871" i="75" s="1"/>
  <c r="M1871" i="75"/>
  <c r="L1871" i="75"/>
  <c r="O1870" i="75"/>
  <c r="S1870" i="75" s="1"/>
  <c r="N1870" i="75"/>
  <c r="P1870" i="75" s="1"/>
  <c r="M1870" i="75"/>
  <c r="L1870" i="75"/>
  <c r="O1869" i="75"/>
  <c r="S1869" i="75" s="1"/>
  <c r="N1869" i="75"/>
  <c r="P1869" i="75" s="1"/>
  <c r="M1869" i="75"/>
  <c r="L1869" i="75"/>
  <c r="O1868" i="75"/>
  <c r="S1868" i="75" s="1"/>
  <c r="N1868" i="75"/>
  <c r="P1868" i="75" s="1"/>
  <c r="M1868" i="75"/>
  <c r="L1868" i="75"/>
  <c r="O1867" i="75"/>
  <c r="S1867" i="75" s="1"/>
  <c r="N1867" i="75"/>
  <c r="P1867" i="75" s="1"/>
  <c r="M1867" i="75"/>
  <c r="L1867" i="75"/>
  <c r="O1866" i="75"/>
  <c r="S1866" i="75" s="1"/>
  <c r="N1866" i="75"/>
  <c r="P1866" i="75" s="1"/>
  <c r="M1866" i="75"/>
  <c r="L1866" i="75"/>
  <c r="O1865" i="75"/>
  <c r="S1865" i="75" s="1"/>
  <c r="N1865" i="75"/>
  <c r="P1865" i="75" s="1"/>
  <c r="M1865" i="75"/>
  <c r="L1865" i="75"/>
  <c r="O1864" i="75"/>
  <c r="S1864" i="75" s="1"/>
  <c r="N1864" i="75"/>
  <c r="P1864" i="75" s="1"/>
  <c r="M1864" i="75"/>
  <c r="L1864" i="75"/>
  <c r="O1863" i="75"/>
  <c r="S1863" i="75" s="1"/>
  <c r="N1863" i="75"/>
  <c r="P1863" i="75" s="1"/>
  <c r="M1863" i="75"/>
  <c r="L1863" i="75"/>
  <c r="O1862" i="75"/>
  <c r="S1862" i="75" s="1"/>
  <c r="N1862" i="75"/>
  <c r="P1862" i="75" s="1"/>
  <c r="M1862" i="75"/>
  <c r="L1862" i="75"/>
  <c r="O1861" i="75"/>
  <c r="S1861" i="75" s="1"/>
  <c r="N1861" i="75"/>
  <c r="P1861" i="75" s="1"/>
  <c r="M1861" i="75"/>
  <c r="L1861" i="75"/>
  <c r="O1860" i="75"/>
  <c r="S1860" i="75" s="1"/>
  <c r="N1860" i="75"/>
  <c r="P1860" i="75" s="1"/>
  <c r="M1860" i="75"/>
  <c r="L1860" i="75"/>
  <c r="O1859" i="75"/>
  <c r="S1859" i="75" s="1"/>
  <c r="N1859" i="75"/>
  <c r="P1859" i="75" s="1"/>
  <c r="M1859" i="75"/>
  <c r="L1859" i="75"/>
  <c r="O1858" i="75"/>
  <c r="S1858" i="75" s="1"/>
  <c r="N1858" i="75"/>
  <c r="P1858" i="75" s="1"/>
  <c r="M1858" i="75"/>
  <c r="L1858" i="75"/>
  <c r="O1857" i="75"/>
  <c r="S1857" i="75" s="1"/>
  <c r="N1857" i="75"/>
  <c r="P1857" i="75" s="1"/>
  <c r="M1857" i="75"/>
  <c r="L1857" i="75"/>
  <c r="O1856" i="75"/>
  <c r="S1856" i="75" s="1"/>
  <c r="N1856" i="75"/>
  <c r="P1856" i="75" s="1"/>
  <c r="M1856" i="75"/>
  <c r="L1856" i="75"/>
  <c r="O1855" i="75"/>
  <c r="S1855" i="75" s="1"/>
  <c r="N1855" i="75"/>
  <c r="P1855" i="75" s="1"/>
  <c r="M1855" i="75"/>
  <c r="L1855" i="75"/>
  <c r="O1854" i="75"/>
  <c r="S1854" i="75" s="1"/>
  <c r="N1854" i="75"/>
  <c r="P1854" i="75" s="1"/>
  <c r="M1854" i="75"/>
  <c r="L1854" i="75"/>
  <c r="O1853" i="75"/>
  <c r="S1853" i="75" s="1"/>
  <c r="N1853" i="75"/>
  <c r="P1853" i="75" s="1"/>
  <c r="M1853" i="75"/>
  <c r="L1853" i="75"/>
  <c r="O1852" i="75"/>
  <c r="S1852" i="75" s="1"/>
  <c r="N1852" i="75"/>
  <c r="P1852" i="75" s="1"/>
  <c r="M1852" i="75"/>
  <c r="L1852" i="75"/>
  <c r="O1851" i="75"/>
  <c r="S1851" i="75" s="1"/>
  <c r="N1851" i="75"/>
  <c r="P1851" i="75" s="1"/>
  <c r="M1851" i="75"/>
  <c r="L1851" i="75"/>
  <c r="O1850" i="75"/>
  <c r="S1850" i="75" s="1"/>
  <c r="N1850" i="75"/>
  <c r="P1850" i="75" s="1"/>
  <c r="M1850" i="75"/>
  <c r="L1850" i="75"/>
  <c r="O1849" i="75"/>
  <c r="S1849" i="75" s="1"/>
  <c r="N1849" i="75"/>
  <c r="P1849" i="75" s="1"/>
  <c r="M1849" i="75"/>
  <c r="L1849" i="75"/>
  <c r="O1848" i="75"/>
  <c r="S1848" i="75" s="1"/>
  <c r="N1848" i="75"/>
  <c r="P1848" i="75" s="1"/>
  <c r="M1848" i="75"/>
  <c r="L1848" i="75"/>
  <c r="O1847" i="75"/>
  <c r="S1847" i="75" s="1"/>
  <c r="N1847" i="75"/>
  <c r="P1847" i="75" s="1"/>
  <c r="M1847" i="75"/>
  <c r="L1847" i="75"/>
  <c r="O1846" i="75"/>
  <c r="S1846" i="75" s="1"/>
  <c r="N1846" i="75"/>
  <c r="P1846" i="75" s="1"/>
  <c r="M1846" i="75"/>
  <c r="L1846" i="75"/>
  <c r="O1845" i="75"/>
  <c r="S1845" i="75" s="1"/>
  <c r="N1845" i="75"/>
  <c r="P1845" i="75" s="1"/>
  <c r="M1845" i="75"/>
  <c r="L1845" i="75"/>
  <c r="O1844" i="75"/>
  <c r="S1844" i="75" s="1"/>
  <c r="N1844" i="75"/>
  <c r="P1844" i="75" s="1"/>
  <c r="M1844" i="75"/>
  <c r="L1844" i="75"/>
  <c r="O1843" i="75"/>
  <c r="S1843" i="75" s="1"/>
  <c r="N1843" i="75"/>
  <c r="P1843" i="75" s="1"/>
  <c r="M1843" i="75"/>
  <c r="L1843" i="75"/>
  <c r="O1842" i="75"/>
  <c r="S1842" i="75" s="1"/>
  <c r="N1842" i="75"/>
  <c r="P1842" i="75" s="1"/>
  <c r="M1842" i="75"/>
  <c r="L1842" i="75"/>
  <c r="O1841" i="75"/>
  <c r="S1841" i="75" s="1"/>
  <c r="N1841" i="75"/>
  <c r="P1841" i="75" s="1"/>
  <c r="M1841" i="75"/>
  <c r="L1841" i="75"/>
  <c r="O1840" i="75"/>
  <c r="S1840" i="75" s="1"/>
  <c r="N1840" i="75"/>
  <c r="P1840" i="75" s="1"/>
  <c r="M1840" i="75"/>
  <c r="L1840" i="75"/>
  <c r="O1839" i="75"/>
  <c r="S1839" i="75" s="1"/>
  <c r="N1839" i="75"/>
  <c r="P1839" i="75" s="1"/>
  <c r="M1839" i="75"/>
  <c r="L1839" i="75"/>
  <c r="O1838" i="75"/>
  <c r="S1838" i="75" s="1"/>
  <c r="N1838" i="75"/>
  <c r="P1838" i="75" s="1"/>
  <c r="M1838" i="75"/>
  <c r="L1838" i="75"/>
  <c r="O1837" i="75"/>
  <c r="S1837" i="75" s="1"/>
  <c r="N1837" i="75"/>
  <c r="P1837" i="75" s="1"/>
  <c r="M1837" i="75"/>
  <c r="L1837" i="75"/>
  <c r="O1836" i="75"/>
  <c r="S1836" i="75" s="1"/>
  <c r="N1836" i="75"/>
  <c r="P1836" i="75" s="1"/>
  <c r="M1836" i="75"/>
  <c r="L1836" i="75"/>
  <c r="O1835" i="75"/>
  <c r="S1835" i="75" s="1"/>
  <c r="N1835" i="75"/>
  <c r="P1835" i="75" s="1"/>
  <c r="M1835" i="75"/>
  <c r="L1835" i="75"/>
  <c r="O1834" i="75"/>
  <c r="S1834" i="75" s="1"/>
  <c r="N1834" i="75"/>
  <c r="P1834" i="75" s="1"/>
  <c r="M1834" i="75"/>
  <c r="L1834" i="75"/>
  <c r="O1833" i="75"/>
  <c r="S1833" i="75" s="1"/>
  <c r="N1833" i="75"/>
  <c r="P1833" i="75" s="1"/>
  <c r="M1833" i="75"/>
  <c r="L1833" i="75"/>
  <c r="O1832" i="75"/>
  <c r="S1832" i="75" s="1"/>
  <c r="N1832" i="75"/>
  <c r="P1832" i="75" s="1"/>
  <c r="M1832" i="75"/>
  <c r="L1832" i="75"/>
  <c r="O1831" i="75"/>
  <c r="S1831" i="75" s="1"/>
  <c r="N1831" i="75"/>
  <c r="P1831" i="75" s="1"/>
  <c r="M1831" i="75"/>
  <c r="L1831" i="75"/>
  <c r="O1830" i="75"/>
  <c r="S1830" i="75" s="1"/>
  <c r="N1830" i="75"/>
  <c r="P1830" i="75" s="1"/>
  <c r="M1830" i="75"/>
  <c r="L1830" i="75"/>
  <c r="O1829" i="75"/>
  <c r="S1829" i="75" s="1"/>
  <c r="N1829" i="75"/>
  <c r="P1829" i="75" s="1"/>
  <c r="M1829" i="75"/>
  <c r="L1829" i="75"/>
  <c r="O1828" i="75"/>
  <c r="S1828" i="75" s="1"/>
  <c r="N1828" i="75"/>
  <c r="P1828" i="75" s="1"/>
  <c r="M1828" i="75"/>
  <c r="L1828" i="75"/>
  <c r="O1827" i="75"/>
  <c r="S1827" i="75" s="1"/>
  <c r="N1827" i="75"/>
  <c r="P1827" i="75" s="1"/>
  <c r="M1827" i="75"/>
  <c r="L1827" i="75"/>
  <c r="O1826" i="75"/>
  <c r="S1826" i="75" s="1"/>
  <c r="N1826" i="75"/>
  <c r="P1826" i="75" s="1"/>
  <c r="M1826" i="75"/>
  <c r="L1826" i="75"/>
  <c r="O1825" i="75"/>
  <c r="S1825" i="75" s="1"/>
  <c r="N1825" i="75"/>
  <c r="P1825" i="75" s="1"/>
  <c r="M1825" i="75"/>
  <c r="L1825" i="75"/>
  <c r="O1824" i="75"/>
  <c r="S1824" i="75" s="1"/>
  <c r="N1824" i="75"/>
  <c r="P1824" i="75" s="1"/>
  <c r="M1824" i="75"/>
  <c r="L1824" i="75"/>
  <c r="O1823" i="75"/>
  <c r="S1823" i="75" s="1"/>
  <c r="N1823" i="75"/>
  <c r="P1823" i="75" s="1"/>
  <c r="M1823" i="75"/>
  <c r="L1823" i="75"/>
  <c r="O1822" i="75"/>
  <c r="S1822" i="75" s="1"/>
  <c r="N1822" i="75"/>
  <c r="P1822" i="75" s="1"/>
  <c r="M1822" i="75"/>
  <c r="L1822" i="75"/>
  <c r="O1821" i="75"/>
  <c r="S1821" i="75" s="1"/>
  <c r="N1821" i="75"/>
  <c r="P1821" i="75" s="1"/>
  <c r="M1821" i="75"/>
  <c r="L1821" i="75"/>
  <c r="O1820" i="75"/>
  <c r="S1820" i="75" s="1"/>
  <c r="N1820" i="75"/>
  <c r="P1820" i="75" s="1"/>
  <c r="M1820" i="75"/>
  <c r="L1820" i="75"/>
  <c r="O1819" i="75"/>
  <c r="S1819" i="75" s="1"/>
  <c r="N1819" i="75"/>
  <c r="P1819" i="75" s="1"/>
  <c r="M1819" i="75"/>
  <c r="L1819" i="75"/>
  <c r="O1818" i="75"/>
  <c r="S1818" i="75" s="1"/>
  <c r="N1818" i="75"/>
  <c r="P1818" i="75" s="1"/>
  <c r="M1818" i="75"/>
  <c r="L1818" i="75"/>
  <c r="O1817" i="75"/>
  <c r="S1817" i="75" s="1"/>
  <c r="N1817" i="75"/>
  <c r="P1817" i="75" s="1"/>
  <c r="M1817" i="75"/>
  <c r="L1817" i="75"/>
  <c r="O1816" i="75"/>
  <c r="S1816" i="75" s="1"/>
  <c r="N1816" i="75"/>
  <c r="P1816" i="75" s="1"/>
  <c r="M1816" i="75"/>
  <c r="L1816" i="75"/>
  <c r="O1815" i="75"/>
  <c r="S1815" i="75" s="1"/>
  <c r="N1815" i="75"/>
  <c r="P1815" i="75" s="1"/>
  <c r="M1815" i="75"/>
  <c r="L1815" i="75"/>
  <c r="O1814" i="75"/>
  <c r="S1814" i="75" s="1"/>
  <c r="N1814" i="75"/>
  <c r="P1814" i="75" s="1"/>
  <c r="M1814" i="75"/>
  <c r="L1814" i="75"/>
  <c r="O1813" i="75"/>
  <c r="S1813" i="75" s="1"/>
  <c r="N1813" i="75"/>
  <c r="P1813" i="75" s="1"/>
  <c r="M1813" i="75"/>
  <c r="L1813" i="75"/>
  <c r="O1812" i="75"/>
  <c r="S1812" i="75" s="1"/>
  <c r="N1812" i="75"/>
  <c r="P1812" i="75" s="1"/>
  <c r="M1812" i="75"/>
  <c r="L1812" i="75"/>
  <c r="O1811" i="75"/>
  <c r="S1811" i="75" s="1"/>
  <c r="N1811" i="75"/>
  <c r="P1811" i="75" s="1"/>
  <c r="M1811" i="75"/>
  <c r="L1811" i="75"/>
  <c r="O1810" i="75"/>
  <c r="S1810" i="75" s="1"/>
  <c r="N1810" i="75"/>
  <c r="P1810" i="75" s="1"/>
  <c r="M1810" i="75"/>
  <c r="L1810" i="75"/>
  <c r="O1809" i="75"/>
  <c r="S1809" i="75" s="1"/>
  <c r="N1809" i="75"/>
  <c r="P1809" i="75" s="1"/>
  <c r="M1809" i="75"/>
  <c r="L1809" i="75"/>
  <c r="O1808" i="75"/>
  <c r="S1808" i="75" s="1"/>
  <c r="N1808" i="75"/>
  <c r="P1808" i="75" s="1"/>
  <c r="M1808" i="75"/>
  <c r="L1808" i="75"/>
  <c r="O1807" i="75"/>
  <c r="S1807" i="75" s="1"/>
  <c r="N1807" i="75"/>
  <c r="P1807" i="75" s="1"/>
  <c r="M1807" i="75"/>
  <c r="L1807" i="75"/>
  <c r="O1806" i="75"/>
  <c r="S1806" i="75" s="1"/>
  <c r="N1806" i="75"/>
  <c r="P1806" i="75" s="1"/>
  <c r="M1806" i="75"/>
  <c r="L1806" i="75"/>
  <c r="O1805" i="75"/>
  <c r="S1805" i="75" s="1"/>
  <c r="N1805" i="75"/>
  <c r="P1805" i="75" s="1"/>
  <c r="M1805" i="75"/>
  <c r="L1805" i="75"/>
  <c r="O1804" i="75"/>
  <c r="S1804" i="75" s="1"/>
  <c r="N1804" i="75"/>
  <c r="P1804" i="75" s="1"/>
  <c r="M1804" i="75"/>
  <c r="L1804" i="75"/>
  <c r="O1803" i="75"/>
  <c r="S1803" i="75" s="1"/>
  <c r="N1803" i="75"/>
  <c r="P1803" i="75" s="1"/>
  <c r="M1803" i="75"/>
  <c r="L1803" i="75"/>
  <c r="O1802" i="75"/>
  <c r="S1802" i="75" s="1"/>
  <c r="N1802" i="75"/>
  <c r="P1802" i="75" s="1"/>
  <c r="M1802" i="75"/>
  <c r="L1802" i="75"/>
  <c r="O1801" i="75"/>
  <c r="S1801" i="75" s="1"/>
  <c r="N1801" i="75"/>
  <c r="P1801" i="75" s="1"/>
  <c r="M1801" i="75"/>
  <c r="L1801" i="75"/>
  <c r="O1800" i="75"/>
  <c r="S1800" i="75" s="1"/>
  <c r="N1800" i="75"/>
  <c r="P1800" i="75" s="1"/>
  <c r="M1800" i="75"/>
  <c r="L1800" i="75"/>
  <c r="O1799" i="75"/>
  <c r="S1799" i="75" s="1"/>
  <c r="N1799" i="75"/>
  <c r="P1799" i="75" s="1"/>
  <c r="M1799" i="75"/>
  <c r="L1799" i="75"/>
  <c r="O1798" i="75"/>
  <c r="S1798" i="75" s="1"/>
  <c r="N1798" i="75"/>
  <c r="P1798" i="75" s="1"/>
  <c r="M1798" i="75"/>
  <c r="L1798" i="75"/>
  <c r="O1797" i="75"/>
  <c r="S1797" i="75" s="1"/>
  <c r="N1797" i="75"/>
  <c r="P1797" i="75" s="1"/>
  <c r="M1797" i="75"/>
  <c r="L1797" i="75"/>
  <c r="O1796" i="75"/>
  <c r="S1796" i="75" s="1"/>
  <c r="N1796" i="75"/>
  <c r="P1796" i="75" s="1"/>
  <c r="M1796" i="75"/>
  <c r="L1796" i="75"/>
  <c r="O1795" i="75"/>
  <c r="S1795" i="75" s="1"/>
  <c r="N1795" i="75"/>
  <c r="P1795" i="75" s="1"/>
  <c r="M1795" i="75"/>
  <c r="L1795" i="75"/>
  <c r="O1794" i="75"/>
  <c r="S1794" i="75" s="1"/>
  <c r="N1794" i="75"/>
  <c r="P1794" i="75" s="1"/>
  <c r="M1794" i="75"/>
  <c r="L1794" i="75"/>
  <c r="O1793" i="75"/>
  <c r="S1793" i="75" s="1"/>
  <c r="N1793" i="75"/>
  <c r="P1793" i="75" s="1"/>
  <c r="M1793" i="75"/>
  <c r="L1793" i="75"/>
  <c r="O1792" i="75"/>
  <c r="S1792" i="75" s="1"/>
  <c r="N1792" i="75"/>
  <c r="P1792" i="75" s="1"/>
  <c r="M1792" i="75"/>
  <c r="L1792" i="75"/>
  <c r="O1791" i="75"/>
  <c r="S1791" i="75" s="1"/>
  <c r="N1791" i="75"/>
  <c r="P1791" i="75" s="1"/>
  <c r="M1791" i="75"/>
  <c r="L1791" i="75"/>
  <c r="O1790" i="75"/>
  <c r="S1790" i="75" s="1"/>
  <c r="N1790" i="75"/>
  <c r="P1790" i="75" s="1"/>
  <c r="M1790" i="75"/>
  <c r="L1790" i="75"/>
  <c r="O1789" i="75"/>
  <c r="S1789" i="75" s="1"/>
  <c r="N1789" i="75"/>
  <c r="P1789" i="75" s="1"/>
  <c r="M1789" i="75"/>
  <c r="L1789" i="75"/>
  <c r="O1788" i="75"/>
  <c r="S1788" i="75" s="1"/>
  <c r="N1788" i="75"/>
  <c r="P1788" i="75" s="1"/>
  <c r="M1788" i="75"/>
  <c r="L1788" i="75"/>
  <c r="O1787" i="75"/>
  <c r="S1787" i="75" s="1"/>
  <c r="N1787" i="75"/>
  <c r="P1787" i="75" s="1"/>
  <c r="M1787" i="75"/>
  <c r="L1787" i="75"/>
  <c r="O1786" i="75"/>
  <c r="S1786" i="75" s="1"/>
  <c r="N1786" i="75"/>
  <c r="P1786" i="75" s="1"/>
  <c r="M1786" i="75"/>
  <c r="L1786" i="75"/>
  <c r="O1785" i="75"/>
  <c r="S1785" i="75" s="1"/>
  <c r="N1785" i="75"/>
  <c r="P1785" i="75" s="1"/>
  <c r="M1785" i="75"/>
  <c r="L1785" i="75"/>
  <c r="O1784" i="75"/>
  <c r="S1784" i="75" s="1"/>
  <c r="N1784" i="75"/>
  <c r="P1784" i="75" s="1"/>
  <c r="M1784" i="75"/>
  <c r="L1784" i="75"/>
  <c r="O1783" i="75"/>
  <c r="S1783" i="75" s="1"/>
  <c r="N1783" i="75"/>
  <c r="P1783" i="75" s="1"/>
  <c r="M1783" i="75"/>
  <c r="L1783" i="75"/>
  <c r="O1782" i="75"/>
  <c r="S1782" i="75" s="1"/>
  <c r="N1782" i="75"/>
  <c r="P1782" i="75" s="1"/>
  <c r="M1782" i="75"/>
  <c r="L1782" i="75"/>
  <c r="O1781" i="75"/>
  <c r="S1781" i="75" s="1"/>
  <c r="N1781" i="75"/>
  <c r="P1781" i="75" s="1"/>
  <c r="M1781" i="75"/>
  <c r="L1781" i="75"/>
  <c r="O1780" i="75"/>
  <c r="S1780" i="75" s="1"/>
  <c r="N1780" i="75"/>
  <c r="P1780" i="75" s="1"/>
  <c r="M1780" i="75"/>
  <c r="L1780" i="75"/>
  <c r="O1779" i="75"/>
  <c r="S1779" i="75" s="1"/>
  <c r="N1779" i="75"/>
  <c r="P1779" i="75" s="1"/>
  <c r="M1779" i="75"/>
  <c r="L1779" i="75"/>
  <c r="O1778" i="75"/>
  <c r="S1778" i="75" s="1"/>
  <c r="N1778" i="75"/>
  <c r="P1778" i="75" s="1"/>
  <c r="M1778" i="75"/>
  <c r="L1778" i="75"/>
  <c r="O1777" i="75"/>
  <c r="S1777" i="75" s="1"/>
  <c r="N1777" i="75"/>
  <c r="P1777" i="75" s="1"/>
  <c r="M1777" i="75"/>
  <c r="L1777" i="75"/>
  <c r="O1776" i="75"/>
  <c r="S1776" i="75" s="1"/>
  <c r="N1776" i="75"/>
  <c r="P1776" i="75" s="1"/>
  <c r="M1776" i="75"/>
  <c r="L1776" i="75"/>
  <c r="O1775" i="75"/>
  <c r="S1775" i="75" s="1"/>
  <c r="N1775" i="75"/>
  <c r="P1775" i="75" s="1"/>
  <c r="M1775" i="75"/>
  <c r="L1775" i="75"/>
  <c r="O1774" i="75"/>
  <c r="S1774" i="75" s="1"/>
  <c r="N1774" i="75"/>
  <c r="P1774" i="75" s="1"/>
  <c r="M1774" i="75"/>
  <c r="L1774" i="75"/>
  <c r="O1773" i="75"/>
  <c r="S1773" i="75" s="1"/>
  <c r="N1773" i="75"/>
  <c r="P1773" i="75" s="1"/>
  <c r="M1773" i="75"/>
  <c r="L1773" i="75"/>
  <c r="O1772" i="75"/>
  <c r="S1772" i="75" s="1"/>
  <c r="N1772" i="75"/>
  <c r="P1772" i="75" s="1"/>
  <c r="M1772" i="75"/>
  <c r="L1772" i="75"/>
  <c r="O1771" i="75"/>
  <c r="S1771" i="75" s="1"/>
  <c r="N1771" i="75"/>
  <c r="P1771" i="75" s="1"/>
  <c r="M1771" i="75"/>
  <c r="L1771" i="75"/>
  <c r="O1770" i="75"/>
  <c r="S1770" i="75" s="1"/>
  <c r="N1770" i="75"/>
  <c r="P1770" i="75" s="1"/>
  <c r="M1770" i="75"/>
  <c r="L1770" i="75"/>
  <c r="O1769" i="75"/>
  <c r="S1769" i="75" s="1"/>
  <c r="N1769" i="75"/>
  <c r="P1769" i="75" s="1"/>
  <c r="M1769" i="75"/>
  <c r="L1769" i="75"/>
  <c r="O1768" i="75"/>
  <c r="S1768" i="75" s="1"/>
  <c r="N1768" i="75"/>
  <c r="P1768" i="75" s="1"/>
  <c r="M1768" i="75"/>
  <c r="L1768" i="75"/>
  <c r="O1767" i="75"/>
  <c r="S1767" i="75" s="1"/>
  <c r="N1767" i="75"/>
  <c r="P1767" i="75" s="1"/>
  <c r="M1767" i="75"/>
  <c r="L1767" i="75"/>
  <c r="O1766" i="75"/>
  <c r="S1766" i="75" s="1"/>
  <c r="N1766" i="75"/>
  <c r="P1766" i="75" s="1"/>
  <c r="M1766" i="75"/>
  <c r="L1766" i="75"/>
  <c r="O1765" i="75"/>
  <c r="S1765" i="75" s="1"/>
  <c r="N1765" i="75"/>
  <c r="P1765" i="75" s="1"/>
  <c r="M1765" i="75"/>
  <c r="L1765" i="75"/>
  <c r="O1764" i="75"/>
  <c r="S1764" i="75" s="1"/>
  <c r="N1764" i="75"/>
  <c r="P1764" i="75" s="1"/>
  <c r="M1764" i="75"/>
  <c r="L1764" i="75"/>
  <c r="O1763" i="75"/>
  <c r="S1763" i="75" s="1"/>
  <c r="N1763" i="75"/>
  <c r="P1763" i="75" s="1"/>
  <c r="M1763" i="75"/>
  <c r="L1763" i="75"/>
  <c r="O1762" i="75"/>
  <c r="S1762" i="75" s="1"/>
  <c r="N1762" i="75"/>
  <c r="P1762" i="75" s="1"/>
  <c r="M1762" i="75"/>
  <c r="L1762" i="75"/>
  <c r="O1761" i="75"/>
  <c r="S1761" i="75" s="1"/>
  <c r="N1761" i="75"/>
  <c r="P1761" i="75" s="1"/>
  <c r="M1761" i="75"/>
  <c r="L1761" i="75"/>
  <c r="O1760" i="75"/>
  <c r="S1760" i="75" s="1"/>
  <c r="N1760" i="75"/>
  <c r="P1760" i="75" s="1"/>
  <c r="M1760" i="75"/>
  <c r="L1760" i="75"/>
  <c r="O1759" i="75"/>
  <c r="S1759" i="75" s="1"/>
  <c r="N1759" i="75"/>
  <c r="P1759" i="75" s="1"/>
  <c r="M1759" i="75"/>
  <c r="L1759" i="75"/>
  <c r="O1758" i="75"/>
  <c r="S1758" i="75" s="1"/>
  <c r="N1758" i="75"/>
  <c r="P1758" i="75" s="1"/>
  <c r="M1758" i="75"/>
  <c r="L1758" i="75"/>
  <c r="O1757" i="75"/>
  <c r="S1757" i="75" s="1"/>
  <c r="N1757" i="75"/>
  <c r="P1757" i="75" s="1"/>
  <c r="M1757" i="75"/>
  <c r="L1757" i="75"/>
  <c r="O1756" i="75"/>
  <c r="S1756" i="75" s="1"/>
  <c r="N1756" i="75"/>
  <c r="P1756" i="75" s="1"/>
  <c r="M1756" i="75"/>
  <c r="L1756" i="75"/>
  <c r="O1755" i="75"/>
  <c r="S1755" i="75" s="1"/>
  <c r="N1755" i="75"/>
  <c r="P1755" i="75" s="1"/>
  <c r="M1755" i="75"/>
  <c r="L1755" i="75"/>
  <c r="O1754" i="75"/>
  <c r="S1754" i="75" s="1"/>
  <c r="N1754" i="75"/>
  <c r="P1754" i="75" s="1"/>
  <c r="M1754" i="75"/>
  <c r="L1754" i="75"/>
  <c r="O1753" i="75"/>
  <c r="S1753" i="75" s="1"/>
  <c r="N1753" i="75"/>
  <c r="P1753" i="75" s="1"/>
  <c r="M1753" i="75"/>
  <c r="L1753" i="75"/>
  <c r="O1752" i="75"/>
  <c r="S1752" i="75" s="1"/>
  <c r="N1752" i="75"/>
  <c r="P1752" i="75" s="1"/>
  <c r="M1752" i="75"/>
  <c r="L1752" i="75"/>
  <c r="O1751" i="75"/>
  <c r="S1751" i="75" s="1"/>
  <c r="N1751" i="75"/>
  <c r="P1751" i="75" s="1"/>
  <c r="M1751" i="75"/>
  <c r="L1751" i="75"/>
  <c r="O1750" i="75"/>
  <c r="S1750" i="75" s="1"/>
  <c r="N1750" i="75"/>
  <c r="P1750" i="75" s="1"/>
  <c r="M1750" i="75"/>
  <c r="L1750" i="75"/>
  <c r="O1749" i="75"/>
  <c r="S1749" i="75" s="1"/>
  <c r="N1749" i="75"/>
  <c r="P1749" i="75" s="1"/>
  <c r="M1749" i="75"/>
  <c r="L1749" i="75"/>
  <c r="O1748" i="75"/>
  <c r="S1748" i="75" s="1"/>
  <c r="N1748" i="75"/>
  <c r="P1748" i="75" s="1"/>
  <c r="M1748" i="75"/>
  <c r="L1748" i="75"/>
  <c r="O1747" i="75"/>
  <c r="S1747" i="75" s="1"/>
  <c r="N1747" i="75"/>
  <c r="P1747" i="75" s="1"/>
  <c r="M1747" i="75"/>
  <c r="L1747" i="75"/>
  <c r="O1746" i="75"/>
  <c r="S1746" i="75" s="1"/>
  <c r="N1746" i="75"/>
  <c r="P1746" i="75" s="1"/>
  <c r="M1746" i="75"/>
  <c r="L1746" i="75"/>
  <c r="O1745" i="75"/>
  <c r="S1745" i="75" s="1"/>
  <c r="N1745" i="75"/>
  <c r="P1745" i="75" s="1"/>
  <c r="M1745" i="75"/>
  <c r="L1745" i="75"/>
  <c r="O1744" i="75"/>
  <c r="S1744" i="75" s="1"/>
  <c r="N1744" i="75"/>
  <c r="P1744" i="75" s="1"/>
  <c r="M1744" i="75"/>
  <c r="L1744" i="75"/>
  <c r="O1743" i="75"/>
  <c r="S1743" i="75" s="1"/>
  <c r="N1743" i="75"/>
  <c r="P1743" i="75" s="1"/>
  <c r="M1743" i="75"/>
  <c r="L1743" i="75"/>
  <c r="O1742" i="75"/>
  <c r="S1742" i="75" s="1"/>
  <c r="N1742" i="75"/>
  <c r="P1742" i="75" s="1"/>
  <c r="M1742" i="75"/>
  <c r="L1742" i="75"/>
  <c r="O1741" i="75"/>
  <c r="S1741" i="75" s="1"/>
  <c r="N1741" i="75"/>
  <c r="P1741" i="75" s="1"/>
  <c r="M1741" i="75"/>
  <c r="L1741" i="75"/>
  <c r="O1740" i="75"/>
  <c r="S1740" i="75" s="1"/>
  <c r="N1740" i="75"/>
  <c r="P1740" i="75" s="1"/>
  <c r="M1740" i="75"/>
  <c r="L1740" i="75"/>
  <c r="O1739" i="75"/>
  <c r="S1739" i="75" s="1"/>
  <c r="N1739" i="75"/>
  <c r="P1739" i="75" s="1"/>
  <c r="M1739" i="75"/>
  <c r="L1739" i="75"/>
  <c r="O1738" i="75"/>
  <c r="S1738" i="75" s="1"/>
  <c r="N1738" i="75"/>
  <c r="P1738" i="75" s="1"/>
  <c r="M1738" i="75"/>
  <c r="L1738" i="75"/>
  <c r="O1737" i="75"/>
  <c r="S1737" i="75" s="1"/>
  <c r="N1737" i="75"/>
  <c r="P1737" i="75" s="1"/>
  <c r="M1737" i="75"/>
  <c r="L1737" i="75"/>
  <c r="O1736" i="75"/>
  <c r="S1736" i="75" s="1"/>
  <c r="N1736" i="75"/>
  <c r="P1736" i="75" s="1"/>
  <c r="M1736" i="75"/>
  <c r="L1736" i="75"/>
  <c r="O1735" i="75"/>
  <c r="S1735" i="75" s="1"/>
  <c r="N1735" i="75"/>
  <c r="P1735" i="75" s="1"/>
  <c r="M1735" i="75"/>
  <c r="L1735" i="75"/>
  <c r="O1734" i="75"/>
  <c r="S1734" i="75" s="1"/>
  <c r="N1734" i="75"/>
  <c r="P1734" i="75" s="1"/>
  <c r="M1734" i="75"/>
  <c r="L1734" i="75"/>
  <c r="O1733" i="75"/>
  <c r="S1733" i="75" s="1"/>
  <c r="N1733" i="75"/>
  <c r="P1733" i="75" s="1"/>
  <c r="M1733" i="75"/>
  <c r="L1733" i="75"/>
  <c r="O1732" i="75"/>
  <c r="S1732" i="75" s="1"/>
  <c r="N1732" i="75"/>
  <c r="P1732" i="75" s="1"/>
  <c r="M1732" i="75"/>
  <c r="L1732" i="75"/>
  <c r="O1731" i="75"/>
  <c r="S1731" i="75" s="1"/>
  <c r="N1731" i="75"/>
  <c r="P1731" i="75" s="1"/>
  <c r="M1731" i="75"/>
  <c r="L1731" i="75"/>
  <c r="O1730" i="75"/>
  <c r="S1730" i="75" s="1"/>
  <c r="N1730" i="75"/>
  <c r="P1730" i="75" s="1"/>
  <c r="M1730" i="75"/>
  <c r="L1730" i="75"/>
  <c r="O1729" i="75"/>
  <c r="S1729" i="75" s="1"/>
  <c r="N1729" i="75"/>
  <c r="P1729" i="75" s="1"/>
  <c r="M1729" i="75"/>
  <c r="L1729" i="75"/>
  <c r="O1728" i="75"/>
  <c r="S1728" i="75" s="1"/>
  <c r="N1728" i="75"/>
  <c r="P1728" i="75" s="1"/>
  <c r="M1728" i="75"/>
  <c r="L1728" i="75"/>
  <c r="O1727" i="75"/>
  <c r="S1727" i="75" s="1"/>
  <c r="N1727" i="75"/>
  <c r="P1727" i="75" s="1"/>
  <c r="M1727" i="75"/>
  <c r="L1727" i="75"/>
  <c r="O1726" i="75"/>
  <c r="S1726" i="75" s="1"/>
  <c r="N1726" i="75"/>
  <c r="P1726" i="75" s="1"/>
  <c r="M1726" i="75"/>
  <c r="L1726" i="75"/>
  <c r="O1725" i="75"/>
  <c r="S1725" i="75" s="1"/>
  <c r="N1725" i="75"/>
  <c r="P1725" i="75" s="1"/>
  <c r="M1725" i="75"/>
  <c r="L1725" i="75"/>
  <c r="O1724" i="75"/>
  <c r="S1724" i="75" s="1"/>
  <c r="N1724" i="75"/>
  <c r="P1724" i="75" s="1"/>
  <c r="M1724" i="75"/>
  <c r="L1724" i="75"/>
  <c r="O1723" i="75"/>
  <c r="S1723" i="75" s="1"/>
  <c r="N1723" i="75"/>
  <c r="P1723" i="75" s="1"/>
  <c r="M1723" i="75"/>
  <c r="L1723" i="75"/>
  <c r="O1722" i="75"/>
  <c r="S1722" i="75" s="1"/>
  <c r="N1722" i="75"/>
  <c r="P1722" i="75" s="1"/>
  <c r="M1722" i="75"/>
  <c r="L1722" i="75"/>
  <c r="O1721" i="75"/>
  <c r="S1721" i="75" s="1"/>
  <c r="N1721" i="75"/>
  <c r="P1721" i="75" s="1"/>
  <c r="M1721" i="75"/>
  <c r="L1721" i="75"/>
  <c r="O1720" i="75"/>
  <c r="S1720" i="75" s="1"/>
  <c r="N1720" i="75"/>
  <c r="P1720" i="75" s="1"/>
  <c r="M1720" i="75"/>
  <c r="L1720" i="75"/>
  <c r="O1719" i="75"/>
  <c r="S1719" i="75" s="1"/>
  <c r="N1719" i="75"/>
  <c r="P1719" i="75" s="1"/>
  <c r="M1719" i="75"/>
  <c r="L1719" i="75"/>
  <c r="O1718" i="75"/>
  <c r="S1718" i="75" s="1"/>
  <c r="N1718" i="75"/>
  <c r="P1718" i="75" s="1"/>
  <c r="M1718" i="75"/>
  <c r="L1718" i="75"/>
  <c r="O1717" i="75"/>
  <c r="S1717" i="75" s="1"/>
  <c r="N1717" i="75"/>
  <c r="P1717" i="75" s="1"/>
  <c r="M1717" i="75"/>
  <c r="L1717" i="75"/>
  <c r="O1716" i="75"/>
  <c r="S1716" i="75" s="1"/>
  <c r="N1716" i="75"/>
  <c r="P1716" i="75" s="1"/>
  <c r="M1716" i="75"/>
  <c r="L1716" i="75"/>
  <c r="O1715" i="75"/>
  <c r="S1715" i="75" s="1"/>
  <c r="N1715" i="75"/>
  <c r="P1715" i="75" s="1"/>
  <c r="M1715" i="75"/>
  <c r="L1715" i="75"/>
  <c r="O1714" i="75"/>
  <c r="S1714" i="75" s="1"/>
  <c r="N1714" i="75"/>
  <c r="P1714" i="75" s="1"/>
  <c r="M1714" i="75"/>
  <c r="L1714" i="75"/>
  <c r="O1713" i="75"/>
  <c r="S1713" i="75" s="1"/>
  <c r="N1713" i="75"/>
  <c r="P1713" i="75" s="1"/>
  <c r="M1713" i="75"/>
  <c r="L1713" i="75"/>
  <c r="O1712" i="75"/>
  <c r="S1712" i="75" s="1"/>
  <c r="N1712" i="75"/>
  <c r="P1712" i="75" s="1"/>
  <c r="M1712" i="75"/>
  <c r="L1712" i="75"/>
  <c r="O1711" i="75"/>
  <c r="S1711" i="75" s="1"/>
  <c r="N1711" i="75"/>
  <c r="P1711" i="75" s="1"/>
  <c r="M1711" i="75"/>
  <c r="L1711" i="75"/>
  <c r="O1710" i="75"/>
  <c r="S1710" i="75" s="1"/>
  <c r="N1710" i="75"/>
  <c r="P1710" i="75" s="1"/>
  <c r="M1710" i="75"/>
  <c r="L1710" i="75"/>
  <c r="O1709" i="75"/>
  <c r="S1709" i="75" s="1"/>
  <c r="N1709" i="75"/>
  <c r="P1709" i="75" s="1"/>
  <c r="M1709" i="75"/>
  <c r="L1709" i="75"/>
  <c r="O1708" i="75"/>
  <c r="S1708" i="75" s="1"/>
  <c r="N1708" i="75"/>
  <c r="P1708" i="75" s="1"/>
  <c r="M1708" i="75"/>
  <c r="L1708" i="75"/>
  <c r="O1707" i="75"/>
  <c r="S1707" i="75" s="1"/>
  <c r="N1707" i="75"/>
  <c r="P1707" i="75" s="1"/>
  <c r="M1707" i="75"/>
  <c r="L1707" i="75"/>
  <c r="O1706" i="75"/>
  <c r="S1706" i="75" s="1"/>
  <c r="N1706" i="75"/>
  <c r="P1706" i="75" s="1"/>
  <c r="M1706" i="75"/>
  <c r="L1706" i="75"/>
  <c r="O1705" i="75"/>
  <c r="S1705" i="75" s="1"/>
  <c r="N1705" i="75"/>
  <c r="P1705" i="75" s="1"/>
  <c r="M1705" i="75"/>
  <c r="L1705" i="75"/>
  <c r="O1704" i="75"/>
  <c r="S1704" i="75" s="1"/>
  <c r="N1704" i="75"/>
  <c r="P1704" i="75" s="1"/>
  <c r="M1704" i="75"/>
  <c r="L1704" i="75"/>
  <c r="O1703" i="75"/>
  <c r="S1703" i="75" s="1"/>
  <c r="N1703" i="75"/>
  <c r="P1703" i="75" s="1"/>
  <c r="M1703" i="75"/>
  <c r="L1703" i="75"/>
  <c r="O1702" i="75"/>
  <c r="S1702" i="75" s="1"/>
  <c r="N1702" i="75"/>
  <c r="P1702" i="75" s="1"/>
  <c r="M1702" i="75"/>
  <c r="L1702" i="75"/>
  <c r="O1701" i="75"/>
  <c r="S1701" i="75" s="1"/>
  <c r="N1701" i="75"/>
  <c r="P1701" i="75" s="1"/>
  <c r="M1701" i="75"/>
  <c r="L1701" i="75"/>
  <c r="O1700" i="75"/>
  <c r="S1700" i="75" s="1"/>
  <c r="N1700" i="75"/>
  <c r="P1700" i="75" s="1"/>
  <c r="M1700" i="75"/>
  <c r="L1700" i="75"/>
  <c r="O1699" i="75"/>
  <c r="S1699" i="75" s="1"/>
  <c r="N1699" i="75"/>
  <c r="P1699" i="75" s="1"/>
  <c r="M1699" i="75"/>
  <c r="L1699" i="75"/>
  <c r="O1698" i="75"/>
  <c r="S1698" i="75" s="1"/>
  <c r="N1698" i="75"/>
  <c r="P1698" i="75" s="1"/>
  <c r="M1698" i="75"/>
  <c r="L1698" i="75"/>
  <c r="O1697" i="75"/>
  <c r="S1697" i="75" s="1"/>
  <c r="N1697" i="75"/>
  <c r="P1697" i="75" s="1"/>
  <c r="M1697" i="75"/>
  <c r="L1697" i="75"/>
  <c r="O1696" i="75"/>
  <c r="S1696" i="75" s="1"/>
  <c r="N1696" i="75"/>
  <c r="P1696" i="75" s="1"/>
  <c r="M1696" i="75"/>
  <c r="L1696" i="75"/>
  <c r="O1695" i="75"/>
  <c r="S1695" i="75" s="1"/>
  <c r="N1695" i="75"/>
  <c r="P1695" i="75" s="1"/>
  <c r="M1695" i="75"/>
  <c r="L1695" i="75"/>
  <c r="O1694" i="75"/>
  <c r="S1694" i="75" s="1"/>
  <c r="N1694" i="75"/>
  <c r="P1694" i="75" s="1"/>
  <c r="M1694" i="75"/>
  <c r="L1694" i="75"/>
  <c r="O1693" i="75"/>
  <c r="S1693" i="75" s="1"/>
  <c r="N1693" i="75"/>
  <c r="P1693" i="75" s="1"/>
  <c r="M1693" i="75"/>
  <c r="L1693" i="75"/>
  <c r="O1692" i="75"/>
  <c r="S1692" i="75" s="1"/>
  <c r="N1692" i="75"/>
  <c r="P1692" i="75" s="1"/>
  <c r="M1692" i="75"/>
  <c r="L1692" i="75"/>
  <c r="O1691" i="75"/>
  <c r="S1691" i="75" s="1"/>
  <c r="N1691" i="75"/>
  <c r="P1691" i="75" s="1"/>
  <c r="M1691" i="75"/>
  <c r="L1691" i="75"/>
  <c r="O1690" i="75"/>
  <c r="S1690" i="75" s="1"/>
  <c r="N1690" i="75"/>
  <c r="P1690" i="75" s="1"/>
  <c r="M1690" i="75"/>
  <c r="L1690" i="75"/>
  <c r="O1689" i="75"/>
  <c r="S1689" i="75" s="1"/>
  <c r="N1689" i="75"/>
  <c r="P1689" i="75" s="1"/>
  <c r="M1689" i="75"/>
  <c r="L1689" i="75"/>
  <c r="O1688" i="75"/>
  <c r="S1688" i="75" s="1"/>
  <c r="N1688" i="75"/>
  <c r="P1688" i="75" s="1"/>
  <c r="M1688" i="75"/>
  <c r="L1688" i="75"/>
  <c r="O1687" i="75"/>
  <c r="S1687" i="75" s="1"/>
  <c r="N1687" i="75"/>
  <c r="P1687" i="75" s="1"/>
  <c r="M1687" i="75"/>
  <c r="L1687" i="75"/>
  <c r="O1686" i="75"/>
  <c r="S1686" i="75" s="1"/>
  <c r="N1686" i="75"/>
  <c r="P1686" i="75" s="1"/>
  <c r="M1686" i="75"/>
  <c r="L1686" i="75"/>
  <c r="O1685" i="75"/>
  <c r="S1685" i="75" s="1"/>
  <c r="N1685" i="75"/>
  <c r="P1685" i="75" s="1"/>
  <c r="M1685" i="75"/>
  <c r="L1685" i="75"/>
  <c r="O1684" i="75"/>
  <c r="S1684" i="75" s="1"/>
  <c r="N1684" i="75"/>
  <c r="P1684" i="75" s="1"/>
  <c r="M1684" i="75"/>
  <c r="L1684" i="75"/>
  <c r="O1683" i="75"/>
  <c r="S1683" i="75" s="1"/>
  <c r="N1683" i="75"/>
  <c r="P1683" i="75" s="1"/>
  <c r="M1683" i="75"/>
  <c r="L1683" i="75"/>
  <c r="O1682" i="75"/>
  <c r="S1682" i="75" s="1"/>
  <c r="N1682" i="75"/>
  <c r="P1682" i="75" s="1"/>
  <c r="M1682" i="75"/>
  <c r="L1682" i="75"/>
  <c r="O1681" i="75"/>
  <c r="S1681" i="75" s="1"/>
  <c r="N1681" i="75"/>
  <c r="P1681" i="75" s="1"/>
  <c r="M1681" i="75"/>
  <c r="L1681" i="75"/>
  <c r="O1680" i="75"/>
  <c r="S1680" i="75" s="1"/>
  <c r="N1680" i="75"/>
  <c r="P1680" i="75" s="1"/>
  <c r="M1680" i="75"/>
  <c r="L1680" i="75"/>
  <c r="O1679" i="75"/>
  <c r="S1679" i="75" s="1"/>
  <c r="N1679" i="75"/>
  <c r="P1679" i="75" s="1"/>
  <c r="M1679" i="75"/>
  <c r="L1679" i="75"/>
  <c r="O1678" i="75"/>
  <c r="S1678" i="75" s="1"/>
  <c r="N1678" i="75"/>
  <c r="P1678" i="75" s="1"/>
  <c r="M1678" i="75"/>
  <c r="L1678" i="75"/>
  <c r="O1677" i="75"/>
  <c r="S1677" i="75" s="1"/>
  <c r="N1677" i="75"/>
  <c r="P1677" i="75" s="1"/>
  <c r="M1677" i="75"/>
  <c r="L1677" i="75"/>
  <c r="O1676" i="75"/>
  <c r="S1676" i="75" s="1"/>
  <c r="N1676" i="75"/>
  <c r="P1676" i="75" s="1"/>
  <c r="M1676" i="75"/>
  <c r="L1676" i="75"/>
  <c r="O1675" i="75"/>
  <c r="S1675" i="75" s="1"/>
  <c r="N1675" i="75"/>
  <c r="P1675" i="75" s="1"/>
  <c r="M1675" i="75"/>
  <c r="L1675" i="75"/>
  <c r="O1674" i="75"/>
  <c r="S1674" i="75" s="1"/>
  <c r="N1674" i="75"/>
  <c r="P1674" i="75" s="1"/>
  <c r="M1674" i="75"/>
  <c r="L1674" i="75"/>
  <c r="O1673" i="75"/>
  <c r="S1673" i="75" s="1"/>
  <c r="N1673" i="75"/>
  <c r="P1673" i="75" s="1"/>
  <c r="M1673" i="75"/>
  <c r="L1673" i="75"/>
  <c r="O1672" i="75"/>
  <c r="S1672" i="75" s="1"/>
  <c r="N1672" i="75"/>
  <c r="P1672" i="75" s="1"/>
  <c r="M1672" i="75"/>
  <c r="L1672" i="75"/>
  <c r="O1671" i="75"/>
  <c r="S1671" i="75" s="1"/>
  <c r="N1671" i="75"/>
  <c r="P1671" i="75" s="1"/>
  <c r="M1671" i="75"/>
  <c r="L1671" i="75"/>
  <c r="O1670" i="75"/>
  <c r="S1670" i="75" s="1"/>
  <c r="N1670" i="75"/>
  <c r="P1670" i="75" s="1"/>
  <c r="M1670" i="75"/>
  <c r="L1670" i="75"/>
  <c r="O1669" i="75"/>
  <c r="S1669" i="75" s="1"/>
  <c r="N1669" i="75"/>
  <c r="P1669" i="75" s="1"/>
  <c r="M1669" i="75"/>
  <c r="L1669" i="75"/>
  <c r="O1668" i="75"/>
  <c r="S1668" i="75" s="1"/>
  <c r="N1668" i="75"/>
  <c r="P1668" i="75" s="1"/>
  <c r="M1668" i="75"/>
  <c r="L1668" i="75"/>
  <c r="O1667" i="75"/>
  <c r="S1667" i="75" s="1"/>
  <c r="N1667" i="75"/>
  <c r="P1667" i="75" s="1"/>
  <c r="M1667" i="75"/>
  <c r="L1667" i="75"/>
  <c r="O1666" i="75"/>
  <c r="S1666" i="75" s="1"/>
  <c r="N1666" i="75"/>
  <c r="P1666" i="75" s="1"/>
  <c r="M1666" i="75"/>
  <c r="L1666" i="75"/>
  <c r="O1665" i="75"/>
  <c r="S1665" i="75" s="1"/>
  <c r="N1665" i="75"/>
  <c r="P1665" i="75" s="1"/>
  <c r="M1665" i="75"/>
  <c r="L1665" i="75"/>
  <c r="O1664" i="75"/>
  <c r="S1664" i="75" s="1"/>
  <c r="N1664" i="75"/>
  <c r="P1664" i="75" s="1"/>
  <c r="M1664" i="75"/>
  <c r="L1664" i="75"/>
  <c r="O1663" i="75"/>
  <c r="S1663" i="75" s="1"/>
  <c r="N1663" i="75"/>
  <c r="P1663" i="75" s="1"/>
  <c r="M1663" i="75"/>
  <c r="L1663" i="75"/>
  <c r="O1662" i="75"/>
  <c r="S1662" i="75" s="1"/>
  <c r="N1662" i="75"/>
  <c r="P1662" i="75" s="1"/>
  <c r="M1662" i="75"/>
  <c r="L1662" i="75"/>
  <c r="O1661" i="75"/>
  <c r="S1661" i="75" s="1"/>
  <c r="N1661" i="75"/>
  <c r="P1661" i="75" s="1"/>
  <c r="M1661" i="75"/>
  <c r="L1661" i="75"/>
  <c r="O1660" i="75"/>
  <c r="S1660" i="75" s="1"/>
  <c r="N1660" i="75"/>
  <c r="P1660" i="75" s="1"/>
  <c r="M1660" i="75"/>
  <c r="L1660" i="75"/>
  <c r="O1659" i="75"/>
  <c r="S1659" i="75" s="1"/>
  <c r="N1659" i="75"/>
  <c r="P1659" i="75" s="1"/>
  <c r="M1659" i="75"/>
  <c r="L1659" i="75"/>
  <c r="O1658" i="75"/>
  <c r="S1658" i="75" s="1"/>
  <c r="N1658" i="75"/>
  <c r="P1658" i="75" s="1"/>
  <c r="M1658" i="75"/>
  <c r="L1658" i="75"/>
  <c r="O1657" i="75"/>
  <c r="S1657" i="75" s="1"/>
  <c r="N1657" i="75"/>
  <c r="P1657" i="75" s="1"/>
  <c r="M1657" i="75"/>
  <c r="L1657" i="75"/>
  <c r="O1656" i="75"/>
  <c r="S1656" i="75" s="1"/>
  <c r="N1656" i="75"/>
  <c r="P1656" i="75" s="1"/>
  <c r="M1656" i="75"/>
  <c r="L1656" i="75"/>
  <c r="O1655" i="75"/>
  <c r="S1655" i="75" s="1"/>
  <c r="N1655" i="75"/>
  <c r="P1655" i="75" s="1"/>
  <c r="M1655" i="75"/>
  <c r="L1655" i="75"/>
  <c r="O1654" i="75"/>
  <c r="S1654" i="75" s="1"/>
  <c r="N1654" i="75"/>
  <c r="P1654" i="75" s="1"/>
  <c r="M1654" i="75"/>
  <c r="L1654" i="75"/>
  <c r="O1653" i="75"/>
  <c r="S1653" i="75" s="1"/>
  <c r="N1653" i="75"/>
  <c r="P1653" i="75" s="1"/>
  <c r="M1653" i="75"/>
  <c r="L1653" i="75"/>
  <c r="O1652" i="75"/>
  <c r="S1652" i="75" s="1"/>
  <c r="N1652" i="75"/>
  <c r="P1652" i="75" s="1"/>
  <c r="M1652" i="75"/>
  <c r="L1652" i="75"/>
  <c r="O1651" i="75"/>
  <c r="S1651" i="75" s="1"/>
  <c r="N1651" i="75"/>
  <c r="P1651" i="75" s="1"/>
  <c r="M1651" i="75"/>
  <c r="L1651" i="75"/>
  <c r="O1650" i="75"/>
  <c r="S1650" i="75" s="1"/>
  <c r="N1650" i="75"/>
  <c r="P1650" i="75" s="1"/>
  <c r="M1650" i="75"/>
  <c r="L1650" i="75"/>
  <c r="O1649" i="75"/>
  <c r="S1649" i="75" s="1"/>
  <c r="N1649" i="75"/>
  <c r="P1649" i="75" s="1"/>
  <c r="M1649" i="75"/>
  <c r="L1649" i="75"/>
  <c r="O1648" i="75"/>
  <c r="S1648" i="75" s="1"/>
  <c r="N1648" i="75"/>
  <c r="P1648" i="75" s="1"/>
  <c r="M1648" i="75"/>
  <c r="L1648" i="75"/>
  <c r="O1647" i="75"/>
  <c r="S1647" i="75" s="1"/>
  <c r="N1647" i="75"/>
  <c r="P1647" i="75" s="1"/>
  <c r="M1647" i="75"/>
  <c r="L1647" i="75"/>
  <c r="O1646" i="75"/>
  <c r="S1646" i="75" s="1"/>
  <c r="N1646" i="75"/>
  <c r="P1646" i="75" s="1"/>
  <c r="M1646" i="75"/>
  <c r="L1646" i="75"/>
  <c r="O1645" i="75"/>
  <c r="S1645" i="75" s="1"/>
  <c r="N1645" i="75"/>
  <c r="P1645" i="75" s="1"/>
  <c r="M1645" i="75"/>
  <c r="L1645" i="75"/>
  <c r="O1644" i="75"/>
  <c r="S1644" i="75" s="1"/>
  <c r="N1644" i="75"/>
  <c r="P1644" i="75" s="1"/>
  <c r="M1644" i="75"/>
  <c r="L1644" i="75"/>
  <c r="O1643" i="75"/>
  <c r="S1643" i="75" s="1"/>
  <c r="N1643" i="75"/>
  <c r="P1643" i="75" s="1"/>
  <c r="M1643" i="75"/>
  <c r="L1643" i="75"/>
  <c r="O1642" i="75"/>
  <c r="S1642" i="75" s="1"/>
  <c r="N1642" i="75"/>
  <c r="P1642" i="75" s="1"/>
  <c r="M1642" i="75"/>
  <c r="L1642" i="75"/>
  <c r="O1641" i="75"/>
  <c r="S1641" i="75" s="1"/>
  <c r="N1641" i="75"/>
  <c r="P1641" i="75" s="1"/>
  <c r="M1641" i="75"/>
  <c r="L1641" i="75"/>
  <c r="O1640" i="75"/>
  <c r="S1640" i="75" s="1"/>
  <c r="N1640" i="75"/>
  <c r="P1640" i="75" s="1"/>
  <c r="M1640" i="75"/>
  <c r="L1640" i="75"/>
  <c r="O1639" i="75"/>
  <c r="S1639" i="75" s="1"/>
  <c r="N1639" i="75"/>
  <c r="P1639" i="75" s="1"/>
  <c r="M1639" i="75"/>
  <c r="L1639" i="75"/>
  <c r="O1638" i="75"/>
  <c r="S1638" i="75" s="1"/>
  <c r="N1638" i="75"/>
  <c r="P1638" i="75" s="1"/>
  <c r="M1638" i="75"/>
  <c r="L1638" i="75"/>
  <c r="O1637" i="75"/>
  <c r="S1637" i="75" s="1"/>
  <c r="N1637" i="75"/>
  <c r="P1637" i="75" s="1"/>
  <c r="M1637" i="75"/>
  <c r="L1637" i="75"/>
  <c r="O1636" i="75"/>
  <c r="S1636" i="75" s="1"/>
  <c r="N1636" i="75"/>
  <c r="P1636" i="75" s="1"/>
  <c r="M1636" i="75"/>
  <c r="L1636" i="75"/>
  <c r="O1635" i="75"/>
  <c r="S1635" i="75" s="1"/>
  <c r="N1635" i="75"/>
  <c r="P1635" i="75" s="1"/>
  <c r="M1635" i="75"/>
  <c r="L1635" i="75"/>
  <c r="O1634" i="75"/>
  <c r="S1634" i="75" s="1"/>
  <c r="N1634" i="75"/>
  <c r="P1634" i="75" s="1"/>
  <c r="M1634" i="75"/>
  <c r="L1634" i="75"/>
  <c r="O1633" i="75"/>
  <c r="S1633" i="75" s="1"/>
  <c r="N1633" i="75"/>
  <c r="P1633" i="75" s="1"/>
  <c r="M1633" i="75"/>
  <c r="L1633" i="75"/>
  <c r="O1632" i="75"/>
  <c r="S1632" i="75" s="1"/>
  <c r="N1632" i="75"/>
  <c r="P1632" i="75" s="1"/>
  <c r="M1632" i="75"/>
  <c r="L1632" i="75"/>
  <c r="O1631" i="75"/>
  <c r="S1631" i="75" s="1"/>
  <c r="N1631" i="75"/>
  <c r="P1631" i="75" s="1"/>
  <c r="M1631" i="75"/>
  <c r="L1631" i="75"/>
  <c r="O1630" i="75"/>
  <c r="S1630" i="75" s="1"/>
  <c r="N1630" i="75"/>
  <c r="P1630" i="75" s="1"/>
  <c r="M1630" i="75"/>
  <c r="L1630" i="75"/>
  <c r="O1629" i="75"/>
  <c r="S1629" i="75" s="1"/>
  <c r="N1629" i="75"/>
  <c r="P1629" i="75" s="1"/>
  <c r="M1629" i="75"/>
  <c r="L1629" i="75"/>
  <c r="O1628" i="75"/>
  <c r="S1628" i="75" s="1"/>
  <c r="N1628" i="75"/>
  <c r="P1628" i="75" s="1"/>
  <c r="M1628" i="75"/>
  <c r="L1628" i="75"/>
  <c r="O1627" i="75"/>
  <c r="S1627" i="75" s="1"/>
  <c r="N1627" i="75"/>
  <c r="P1627" i="75" s="1"/>
  <c r="M1627" i="75"/>
  <c r="L1627" i="75"/>
  <c r="O1626" i="75"/>
  <c r="S1626" i="75" s="1"/>
  <c r="N1626" i="75"/>
  <c r="P1626" i="75" s="1"/>
  <c r="M1626" i="75"/>
  <c r="L1626" i="75"/>
  <c r="O1625" i="75"/>
  <c r="S1625" i="75" s="1"/>
  <c r="N1625" i="75"/>
  <c r="P1625" i="75" s="1"/>
  <c r="M1625" i="75"/>
  <c r="L1625" i="75"/>
  <c r="O1624" i="75"/>
  <c r="S1624" i="75" s="1"/>
  <c r="N1624" i="75"/>
  <c r="P1624" i="75" s="1"/>
  <c r="M1624" i="75"/>
  <c r="L1624" i="75"/>
  <c r="O1623" i="75"/>
  <c r="S1623" i="75" s="1"/>
  <c r="N1623" i="75"/>
  <c r="P1623" i="75" s="1"/>
  <c r="M1623" i="75"/>
  <c r="L1623" i="75"/>
  <c r="O1622" i="75"/>
  <c r="S1622" i="75" s="1"/>
  <c r="N1622" i="75"/>
  <c r="P1622" i="75" s="1"/>
  <c r="M1622" i="75"/>
  <c r="L1622" i="75"/>
  <c r="O1621" i="75"/>
  <c r="S1621" i="75" s="1"/>
  <c r="N1621" i="75"/>
  <c r="P1621" i="75" s="1"/>
  <c r="M1621" i="75"/>
  <c r="L1621" i="75"/>
  <c r="O1620" i="75"/>
  <c r="S1620" i="75" s="1"/>
  <c r="N1620" i="75"/>
  <c r="P1620" i="75" s="1"/>
  <c r="M1620" i="75"/>
  <c r="L1620" i="75"/>
  <c r="O1619" i="75"/>
  <c r="S1619" i="75" s="1"/>
  <c r="N1619" i="75"/>
  <c r="P1619" i="75" s="1"/>
  <c r="M1619" i="75"/>
  <c r="L1619" i="75"/>
  <c r="O1618" i="75"/>
  <c r="S1618" i="75" s="1"/>
  <c r="N1618" i="75"/>
  <c r="P1618" i="75" s="1"/>
  <c r="M1618" i="75"/>
  <c r="L1618" i="75"/>
  <c r="O1617" i="75"/>
  <c r="S1617" i="75" s="1"/>
  <c r="N1617" i="75"/>
  <c r="P1617" i="75" s="1"/>
  <c r="M1617" i="75"/>
  <c r="L1617" i="75"/>
  <c r="O1616" i="75"/>
  <c r="S1616" i="75" s="1"/>
  <c r="N1616" i="75"/>
  <c r="P1616" i="75" s="1"/>
  <c r="M1616" i="75"/>
  <c r="L1616" i="75"/>
  <c r="O1615" i="75"/>
  <c r="S1615" i="75" s="1"/>
  <c r="N1615" i="75"/>
  <c r="P1615" i="75" s="1"/>
  <c r="M1615" i="75"/>
  <c r="L1615" i="75"/>
  <c r="O1614" i="75"/>
  <c r="S1614" i="75" s="1"/>
  <c r="N1614" i="75"/>
  <c r="P1614" i="75" s="1"/>
  <c r="M1614" i="75"/>
  <c r="L1614" i="75"/>
  <c r="O1613" i="75"/>
  <c r="S1613" i="75" s="1"/>
  <c r="N1613" i="75"/>
  <c r="P1613" i="75" s="1"/>
  <c r="M1613" i="75"/>
  <c r="L1613" i="75"/>
  <c r="O1612" i="75"/>
  <c r="S1612" i="75" s="1"/>
  <c r="N1612" i="75"/>
  <c r="P1612" i="75" s="1"/>
  <c r="M1612" i="75"/>
  <c r="L1612" i="75"/>
  <c r="O1611" i="75"/>
  <c r="S1611" i="75" s="1"/>
  <c r="N1611" i="75"/>
  <c r="P1611" i="75" s="1"/>
  <c r="M1611" i="75"/>
  <c r="L1611" i="75"/>
  <c r="O1610" i="75"/>
  <c r="S1610" i="75" s="1"/>
  <c r="N1610" i="75"/>
  <c r="P1610" i="75" s="1"/>
  <c r="M1610" i="75"/>
  <c r="L1610" i="75"/>
  <c r="O1609" i="75"/>
  <c r="S1609" i="75" s="1"/>
  <c r="N1609" i="75"/>
  <c r="P1609" i="75" s="1"/>
  <c r="M1609" i="75"/>
  <c r="L1609" i="75"/>
  <c r="O1608" i="75"/>
  <c r="S1608" i="75" s="1"/>
  <c r="N1608" i="75"/>
  <c r="P1608" i="75" s="1"/>
  <c r="M1608" i="75"/>
  <c r="L1608" i="75"/>
  <c r="O1607" i="75"/>
  <c r="S1607" i="75" s="1"/>
  <c r="N1607" i="75"/>
  <c r="P1607" i="75" s="1"/>
  <c r="M1607" i="75"/>
  <c r="L1607" i="75"/>
  <c r="O1606" i="75"/>
  <c r="S1606" i="75" s="1"/>
  <c r="N1606" i="75"/>
  <c r="P1606" i="75" s="1"/>
  <c r="M1606" i="75"/>
  <c r="L1606" i="75"/>
  <c r="O1605" i="75"/>
  <c r="S1605" i="75" s="1"/>
  <c r="N1605" i="75"/>
  <c r="P1605" i="75" s="1"/>
  <c r="M1605" i="75"/>
  <c r="L1605" i="75"/>
  <c r="O1604" i="75"/>
  <c r="S1604" i="75" s="1"/>
  <c r="N1604" i="75"/>
  <c r="P1604" i="75" s="1"/>
  <c r="M1604" i="75"/>
  <c r="L1604" i="75"/>
  <c r="O1603" i="75"/>
  <c r="S1603" i="75" s="1"/>
  <c r="N1603" i="75"/>
  <c r="P1603" i="75" s="1"/>
  <c r="M1603" i="75"/>
  <c r="L1603" i="75"/>
  <c r="O1602" i="75"/>
  <c r="S1602" i="75" s="1"/>
  <c r="N1602" i="75"/>
  <c r="P1602" i="75" s="1"/>
  <c r="M1602" i="75"/>
  <c r="L1602" i="75"/>
  <c r="O1601" i="75"/>
  <c r="S1601" i="75" s="1"/>
  <c r="N1601" i="75"/>
  <c r="P1601" i="75" s="1"/>
  <c r="M1601" i="75"/>
  <c r="L1601" i="75"/>
  <c r="O1600" i="75"/>
  <c r="S1600" i="75" s="1"/>
  <c r="N1600" i="75"/>
  <c r="P1600" i="75" s="1"/>
  <c r="M1600" i="75"/>
  <c r="L1600" i="75"/>
  <c r="O1599" i="75"/>
  <c r="S1599" i="75" s="1"/>
  <c r="N1599" i="75"/>
  <c r="P1599" i="75" s="1"/>
  <c r="M1599" i="75"/>
  <c r="L1599" i="75"/>
  <c r="O1598" i="75"/>
  <c r="S1598" i="75" s="1"/>
  <c r="N1598" i="75"/>
  <c r="P1598" i="75" s="1"/>
  <c r="M1598" i="75"/>
  <c r="L1598" i="75"/>
  <c r="O1597" i="75"/>
  <c r="S1597" i="75" s="1"/>
  <c r="N1597" i="75"/>
  <c r="P1597" i="75" s="1"/>
  <c r="M1597" i="75"/>
  <c r="L1597" i="75"/>
  <c r="O1596" i="75"/>
  <c r="S1596" i="75" s="1"/>
  <c r="N1596" i="75"/>
  <c r="P1596" i="75" s="1"/>
  <c r="M1596" i="75"/>
  <c r="L1596" i="75"/>
  <c r="O1595" i="75"/>
  <c r="S1595" i="75" s="1"/>
  <c r="N1595" i="75"/>
  <c r="P1595" i="75" s="1"/>
  <c r="M1595" i="75"/>
  <c r="L1595" i="75"/>
  <c r="O1594" i="75"/>
  <c r="S1594" i="75" s="1"/>
  <c r="N1594" i="75"/>
  <c r="P1594" i="75" s="1"/>
  <c r="M1594" i="75"/>
  <c r="L1594" i="75"/>
  <c r="O1593" i="75"/>
  <c r="S1593" i="75" s="1"/>
  <c r="N1593" i="75"/>
  <c r="P1593" i="75" s="1"/>
  <c r="M1593" i="75"/>
  <c r="L1593" i="75"/>
  <c r="O1592" i="75"/>
  <c r="S1592" i="75" s="1"/>
  <c r="N1592" i="75"/>
  <c r="P1592" i="75" s="1"/>
  <c r="M1592" i="75"/>
  <c r="L1592" i="75"/>
  <c r="O1591" i="75"/>
  <c r="S1591" i="75" s="1"/>
  <c r="N1591" i="75"/>
  <c r="P1591" i="75" s="1"/>
  <c r="M1591" i="75"/>
  <c r="L1591" i="75"/>
  <c r="O1590" i="75"/>
  <c r="S1590" i="75" s="1"/>
  <c r="N1590" i="75"/>
  <c r="P1590" i="75" s="1"/>
  <c r="M1590" i="75"/>
  <c r="L1590" i="75"/>
  <c r="O1589" i="75"/>
  <c r="S1589" i="75" s="1"/>
  <c r="N1589" i="75"/>
  <c r="P1589" i="75" s="1"/>
  <c r="M1589" i="75"/>
  <c r="L1589" i="75"/>
  <c r="O1588" i="75"/>
  <c r="S1588" i="75" s="1"/>
  <c r="N1588" i="75"/>
  <c r="P1588" i="75" s="1"/>
  <c r="M1588" i="75"/>
  <c r="L1588" i="75"/>
  <c r="O1587" i="75"/>
  <c r="S1587" i="75" s="1"/>
  <c r="N1587" i="75"/>
  <c r="P1587" i="75" s="1"/>
  <c r="M1587" i="75"/>
  <c r="L1587" i="75"/>
  <c r="O1586" i="75"/>
  <c r="S1586" i="75" s="1"/>
  <c r="N1586" i="75"/>
  <c r="P1586" i="75" s="1"/>
  <c r="M1586" i="75"/>
  <c r="L1586" i="75"/>
  <c r="O1585" i="75"/>
  <c r="S1585" i="75" s="1"/>
  <c r="N1585" i="75"/>
  <c r="P1585" i="75" s="1"/>
  <c r="M1585" i="75"/>
  <c r="L1585" i="75"/>
  <c r="O1584" i="75"/>
  <c r="S1584" i="75" s="1"/>
  <c r="N1584" i="75"/>
  <c r="P1584" i="75" s="1"/>
  <c r="M1584" i="75"/>
  <c r="L1584" i="75"/>
  <c r="O1583" i="75"/>
  <c r="S1583" i="75" s="1"/>
  <c r="N1583" i="75"/>
  <c r="P1583" i="75" s="1"/>
  <c r="M1583" i="75"/>
  <c r="L1583" i="75"/>
  <c r="O1582" i="75"/>
  <c r="S1582" i="75" s="1"/>
  <c r="N1582" i="75"/>
  <c r="P1582" i="75" s="1"/>
  <c r="M1582" i="75"/>
  <c r="L1582" i="75"/>
  <c r="O1581" i="75"/>
  <c r="S1581" i="75" s="1"/>
  <c r="N1581" i="75"/>
  <c r="P1581" i="75" s="1"/>
  <c r="M1581" i="75"/>
  <c r="L1581" i="75"/>
  <c r="O1580" i="75"/>
  <c r="S1580" i="75" s="1"/>
  <c r="N1580" i="75"/>
  <c r="P1580" i="75" s="1"/>
  <c r="M1580" i="75"/>
  <c r="L1580" i="75"/>
  <c r="O1579" i="75"/>
  <c r="S1579" i="75" s="1"/>
  <c r="N1579" i="75"/>
  <c r="P1579" i="75" s="1"/>
  <c r="M1579" i="75"/>
  <c r="L1579" i="75"/>
  <c r="O1578" i="75"/>
  <c r="S1578" i="75" s="1"/>
  <c r="N1578" i="75"/>
  <c r="P1578" i="75" s="1"/>
  <c r="M1578" i="75"/>
  <c r="L1578" i="75"/>
  <c r="O1577" i="75"/>
  <c r="S1577" i="75" s="1"/>
  <c r="N1577" i="75"/>
  <c r="P1577" i="75" s="1"/>
  <c r="M1577" i="75"/>
  <c r="L1577" i="75"/>
  <c r="O1576" i="75"/>
  <c r="S1576" i="75" s="1"/>
  <c r="N1576" i="75"/>
  <c r="P1576" i="75" s="1"/>
  <c r="M1576" i="75"/>
  <c r="L1576" i="75"/>
  <c r="O1575" i="75"/>
  <c r="S1575" i="75" s="1"/>
  <c r="N1575" i="75"/>
  <c r="P1575" i="75" s="1"/>
  <c r="M1575" i="75"/>
  <c r="L1575" i="75"/>
  <c r="O1574" i="75"/>
  <c r="S1574" i="75" s="1"/>
  <c r="N1574" i="75"/>
  <c r="P1574" i="75" s="1"/>
  <c r="M1574" i="75"/>
  <c r="L1574" i="75"/>
  <c r="O1573" i="75"/>
  <c r="S1573" i="75" s="1"/>
  <c r="N1573" i="75"/>
  <c r="P1573" i="75" s="1"/>
  <c r="M1573" i="75"/>
  <c r="L1573" i="75"/>
  <c r="O1572" i="75"/>
  <c r="S1572" i="75" s="1"/>
  <c r="N1572" i="75"/>
  <c r="P1572" i="75" s="1"/>
  <c r="M1572" i="75"/>
  <c r="L1572" i="75"/>
  <c r="O1571" i="75"/>
  <c r="S1571" i="75" s="1"/>
  <c r="N1571" i="75"/>
  <c r="P1571" i="75" s="1"/>
  <c r="M1571" i="75"/>
  <c r="L1571" i="75"/>
  <c r="O1570" i="75"/>
  <c r="S1570" i="75" s="1"/>
  <c r="N1570" i="75"/>
  <c r="P1570" i="75" s="1"/>
  <c r="M1570" i="75"/>
  <c r="L1570" i="75"/>
  <c r="O1569" i="75"/>
  <c r="S1569" i="75" s="1"/>
  <c r="N1569" i="75"/>
  <c r="P1569" i="75" s="1"/>
  <c r="M1569" i="75"/>
  <c r="L1569" i="75"/>
  <c r="O1568" i="75"/>
  <c r="S1568" i="75" s="1"/>
  <c r="N1568" i="75"/>
  <c r="P1568" i="75" s="1"/>
  <c r="M1568" i="75"/>
  <c r="L1568" i="75"/>
  <c r="O1567" i="75"/>
  <c r="S1567" i="75" s="1"/>
  <c r="N1567" i="75"/>
  <c r="P1567" i="75" s="1"/>
  <c r="M1567" i="75"/>
  <c r="L1567" i="75"/>
  <c r="O1566" i="75"/>
  <c r="S1566" i="75" s="1"/>
  <c r="N1566" i="75"/>
  <c r="P1566" i="75" s="1"/>
  <c r="M1566" i="75"/>
  <c r="L1566" i="75"/>
  <c r="O1565" i="75"/>
  <c r="S1565" i="75" s="1"/>
  <c r="N1565" i="75"/>
  <c r="P1565" i="75" s="1"/>
  <c r="M1565" i="75"/>
  <c r="L1565" i="75"/>
  <c r="O1564" i="75"/>
  <c r="S1564" i="75" s="1"/>
  <c r="N1564" i="75"/>
  <c r="P1564" i="75" s="1"/>
  <c r="M1564" i="75"/>
  <c r="L1564" i="75"/>
  <c r="O1563" i="75"/>
  <c r="S1563" i="75" s="1"/>
  <c r="N1563" i="75"/>
  <c r="P1563" i="75" s="1"/>
  <c r="M1563" i="75"/>
  <c r="L1563" i="75"/>
  <c r="O1562" i="75"/>
  <c r="S1562" i="75" s="1"/>
  <c r="N1562" i="75"/>
  <c r="P1562" i="75" s="1"/>
  <c r="M1562" i="75"/>
  <c r="L1562" i="75"/>
  <c r="O1561" i="75"/>
  <c r="S1561" i="75" s="1"/>
  <c r="N1561" i="75"/>
  <c r="P1561" i="75" s="1"/>
  <c r="M1561" i="75"/>
  <c r="L1561" i="75"/>
  <c r="O1560" i="75"/>
  <c r="S1560" i="75" s="1"/>
  <c r="N1560" i="75"/>
  <c r="P1560" i="75" s="1"/>
  <c r="M1560" i="75"/>
  <c r="L1560" i="75"/>
  <c r="O1559" i="75"/>
  <c r="S1559" i="75" s="1"/>
  <c r="N1559" i="75"/>
  <c r="P1559" i="75" s="1"/>
  <c r="M1559" i="75"/>
  <c r="L1559" i="75"/>
  <c r="O1558" i="75"/>
  <c r="S1558" i="75" s="1"/>
  <c r="N1558" i="75"/>
  <c r="P1558" i="75" s="1"/>
  <c r="M1558" i="75"/>
  <c r="L1558" i="75"/>
  <c r="O1557" i="75"/>
  <c r="S1557" i="75" s="1"/>
  <c r="N1557" i="75"/>
  <c r="P1557" i="75" s="1"/>
  <c r="M1557" i="75"/>
  <c r="L1557" i="75"/>
  <c r="O1556" i="75"/>
  <c r="S1556" i="75" s="1"/>
  <c r="N1556" i="75"/>
  <c r="P1556" i="75" s="1"/>
  <c r="M1556" i="75"/>
  <c r="L1556" i="75"/>
  <c r="O1555" i="75"/>
  <c r="S1555" i="75" s="1"/>
  <c r="N1555" i="75"/>
  <c r="P1555" i="75" s="1"/>
  <c r="M1555" i="75"/>
  <c r="L1555" i="75"/>
  <c r="O1554" i="75"/>
  <c r="S1554" i="75" s="1"/>
  <c r="N1554" i="75"/>
  <c r="P1554" i="75" s="1"/>
  <c r="M1554" i="75"/>
  <c r="L1554" i="75"/>
  <c r="O1553" i="75"/>
  <c r="S1553" i="75" s="1"/>
  <c r="N1553" i="75"/>
  <c r="P1553" i="75" s="1"/>
  <c r="M1553" i="75"/>
  <c r="L1553" i="75"/>
  <c r="O1552" i="75"/>
  <c r="S1552" i="75" s="1"/>
  <c r="N1552" i="75"/>
  <c r="P1552" i="75" s="1"/>
  <c r="M1552" i="75"/>
  <c r="L1552" i="75"/>
  <c r="O1551" i="75"/>
  <c r="S1551" i="75" s="1"/>
  <c r="N1551" i="75"/>
  <c r="P1551" i="75" s="1"/>
  <c r="M1551" i="75"/>
  <c r="L1551" i="75"/>
  <c r="O1550" i="75"/>
  <c r="S1550" i="75" s="1"/>
  <c r="N1550" i="75"/>
  <c r="P1550" i="75" s="1"/>
  <c r="M1550" i="75"/>
  <c r="L1550" i="75"/>
  <c r="O1549" i="75"/>
  <c r="S1549" i="75" s="1"/>
  <c r="N1549" i="75"/>
  <c r="P1549" i="75" s="1"/>
  <c r="M1549" i="75"/>
  <c r="L1549" i="75"/>
  <c r="O1548" i="75"/>
  <c r="S1548" i="75" s="1"/>
  <c r="N1548" i="75"/>
  <c r="P1548" i="75" s="1"/>
  <c r="M1548" i="75"/>
  <c r="L1548" i="75"/>
  <c r="O1547" i="75"/>
  <c r="S1547" i="75" s="1"/>
  <c r="N1547" i="75"/>
  <c r="P1547" i="75" s="1"/>
  <c r="M1547" i="75"/>
  <c r="L1547" i="75"/>
  <c r="O1546" i="75"/>
  <c r="S1546" i="75" s="1"/>
  <c r="N1546" i="75"/>
  <c r="P1546" i="75" s="1"/>
  <c r="M1546" i="75"/>
  <c r="L1546" i="75"/>
  <c r="O1545" i="75"/>
  <c r="S1545" i="75" s="1"/>
  <c r="N1545" i="75"/>
  <c r="P1545" i="75" s="1"/>
  <c r="M1545" i="75"/>
  <c r="L1545" i="75"/>
  <c r="O1544" i="75"/>
  <c r="S1544" i="75" s="1"/>
  <c r="N1544" i="75"/>
  <c r="P1544" i="75" s="1"/>
  <c r="M1544" i="75"/>
  <c r="L1544" i="75"/>
  <c r="O1543" i="75"/>
  <c r="S1543" i="75" s="1"/>
  <c r="N1543" i="75"/>
  <c r="P1543" i="75" s="1"/>
  <c r="M1543" i="75"/>
  <c r="L1543" i="75"/>
  <c r="O1542" i="75"/>
  <c r="S1542" i="75" s="1"/>
  <c r="N1542" i="75"/>
  <c r="P1542" i="75" s="1"/>
  <c r="M1542" i="75"/>
  <c r="L1542" i="75"/>
  <c r="O1541" i="75"/>
  <c r="S1541" i="75" s="1"/>
  <c r="N1541" i="75"/>
  <c r="P1541" i="75" s="1"/>
  <c r="M1541" i="75"/>
  <c r="L1541" i="75"/>
  <c r="O1540" i="75"/>
  <c r="S1540" i="75" s="1"/>
  <c r="N1540" i="75"/>
  <c r="P1540" i="75" s="1"/>
  <c r="M1540" i="75"/>
  <c r="L1540" i="75"/>
  <c r="O1539" i="75"/>
  <c r="S1539" i="75" s="1"/>
  <c r="N1539" i="75"/>
  <c r="P1539" i="75" s="1"/>
  <c r="M1539" i="75"/>
  <c r="L1539" i="75"/>
  <c r="O1538" i="75"/>
  <c r="S1538" i="75" s="1"/>
  <c r="N1538" i="75"/>
  <c r="P1538" i="75" s="1"/>
  <c r="M1538" i="75"/>
  <c r="L1538" i="75"/>
  <c r="O1537" i="75"/>
  <c r="S1537" i="75" s="1"/>
  <c r="N1537" i="75"/>
  <c r="P1537" i="75" s="1"/>
  <c r="M1537" i="75"/>
  <c r="L1537" i="75"/>
  <c r="O1536" i="75"/>
  <c r="S1536" i="75" s="1"/>
  <c r="N1536" i="75"/>
  <c r="P1536" i="75" s="1"/>
  <c r="M1536" i="75"/>
  <c r="L1536" i="75"/>
  <c r="O1535" i="75"/>
  <c r="S1535" i="75" s="1"/>
  <c r="N1535" i="75"/>
  <c r="P1535" i="75" s="1"/>
  <c r="M1535" i="75"/>
  <c r="L1535" i="75"/>
  <c r="O1534" i="75"/>
  <c r="S1534" i="75" s="1"/>
  <c r="N1534" i="75"/>
  <c r="P1534" i="75" s="1"/>
  <c r="M1534" i="75"/>
  <c r="L1534" i="75"/>
  <c r="O1533" i="75"/>
  <c r="S1533" i="75" s="1"/>
  <c r="N1533" i="75"/>
  <c r="P1533" i="75" s="1"/>
  <c r="M1533" i="75"/>
  <c r="L1533" i="75"/>
  <c r="O1532" i="75"/>
  <c r="S1532" i="75" s="1"/>
  <c r="N1532" i="75"/>
  <c r="P1532" i="75" s="1"/>
  <c r="M1532" i="75"/>
  <c r="L1532" i="75"/>
  <c r="O1531" i="75"/>
  <c r="S1531" i="75" s="1"/>
  <c r="N1531" i="75"/>
  <c r="P1531" i="75" s="1"/>
  <c r="M1531" i="75"/>
  <c r="L1531" i="75"/>
  <c r="O1530" i="75"/>
  <c r="S1530" i="75" s="1"/>
  <c r="N1530" i="75"/>
  <c r="P1530" i="75" s="1"/>
  <c r="M1530" i="75"/>
  <c r="L1530" i="75"/>
  <c r="O1529" i="75"/>
  <c r="S1529" i="75" s="1"/>
  <c r="N1529" i="75"/>
  <c r="P1529" i="75" s="1"/>
  <c r="M1529" i="75"/>
  <c r="L1529" i="75"/>
  <c r="O1528" i="75"/>
  <c r="S1528" i="75" s="1"/>
  <c r="N1528" i="75"/>
  <c r="P1528" i="75" s="1"/>
  <c r="M1528" i="75"/>
  <c r="L1528" i="75"/>
  <c r="O1527" i="75"/>
  <c r="S1527" i="75" s="1"/>
  <c r="N1527" i="75"/>
  <c r="P1527" i="75" s="1"/>
  <c r="M1527" i="75"/>
  <c r="L1527" i="75"/>
  <c r="O1526" i="75"/>
  <c r="S1526" i="75" s="1"/>
  <c r="N1526" i="75"/>
  <c r="P1526" i="75" s="1"/>
  <c r="M1526" i="75"/>
  <c r="L1526" i="75"/>
  <c r="O1525" i="75"/>
  <c r="S1525" i="75" s="1"/>
  <c r="N1525" i="75"/>
  <c r="P1525" i="75" s="1"/>
  <c r="M1525" i="75"/>
  <c r="L1525" i="75"/>
  <c r="O1524" i="75"/>
  <c r="S1524" i="75" s="1"/>
  <c r="N1524" i="75"/>
  <c r="P1524" i="75" s="1"/>
  <c r="M1524" i="75"/>
  <c r="L1524" i="75"/>
  <c r="O1523" i="75"/>
  <c r="S1523" i="75" s="1"/>
  <c r="N1523" i="75"/>
  <c r="P1523" i="75" s="1"/>
  <c r="M1523" i="75"/>
  <c r="L1523" i="75"/>
  <c r="O1522" i="75"/>
  <c r="S1522" i="75" s="1"/>
  <c r="N1522" i="75"/>
  <c r="P1522" i="75" s="1"/>
  <c r="M1522" i="75"/>
  <c r="L1522" i="75"/>
  <c r="O1521" i="75"/>
  <c r="S1521" i="75" s="1"/>
  <c r="N1521" i="75"/>
  <c r="P1521" i="75" s="1"/>
  <c r="M1521" i="75"/>
  <c r="L1521" i="75"/>
  <c r="O1520" i="75"/>
  <c r="S1520" i="75" s="1"/>
  <c r="N1520" i="75"/>
  <c r="P1520" i="75" s="1"/>
  <c r="M1520" i="75"/>
  <c r="L1520" i="75"/>
  <c r="O1519" i="75"/>
  <c r="S1519" i="75" s="1"/>
  <c r="N1519" i="75"/>
  <c r="P1519" i="75" s="1"/>
  <c r="M1519" i="75"/>
  <c r="L1519" i="75"/>
  <c r="O1518" i="75"/>
  <c r="S1518" i="75" s="1"/>
  <c r="N1518" i="75"/>
  <c r="P1518" i="75" s="1"/>
  <c r="M1518" i="75"/>
  <c r="L1518" i="75"/>
  <c r="O1517" i="75"/>
  <c r="S1517" i="75" s="1"/>
  <c r="N1517" i="75"/>
  <c r="P1517" i="75" s="1"/>
  <c r="M1517" i="75"/>
  <c r="L1517" i="75"/>
  <c r="O1516" i="75"/>
  <c r="S1516" i="75" s="1"/>
  <c r="N1516" i="75"/>
  <c r="P1516" i="75" s="1"/>
  <c r="M1516" i="75"/>
  <c r="L1516" i="75"/>
  <c r="O1515" i="75"/>
  <c r="S1515" i="75" s="1"/>
  <c r="N1515" i="75"/>
  <c r="P1515" i="75" s="1"/>
  <c r="M1515" i="75"/>
  <c r="L1515" i="75"/>
  <c r="O1514" i="75"/>
  <c r="S1514" i="75" s="1"/>
  <c r="N1514" i="75"/>
  <c r="P1514" i="75" s="1"/>
  <c r="M1514" i="75"/>
  <c r="L1514" i="75"/>
  <c r="O1513" i="75"/>
  <c r="S1513" i="75" s="1"/>
  <c r="N1513" i="75"/>
  <c r="P1513" i="75" s="1"/>
  <c r="M1513" i="75"/>
  <c r="L1513" i="75"/>
  <c r="O1512" i="75"/>
  <c r="S1512" i="75" s="1"/>
  <c r="N1512" i="75"/>
  <c r="P1512" i="75" s="1"/>
  <c r="M1512" i="75"/>
  <c r="L1512" i="75"/>
  <c r="O1511" i="75"/>
  <c r="S1511" i="75" s="1"/>
  <c r="N1511" i="75"/>
  <c r="P1511" i="75" s="1"/>
  <c r="M1511" i="75"/>
  <c r="L1511" i="75"/>
  <c r="O1510" i="75"/>
  <c r="S1510" i="75" s="1"/>
  <c r="N1510" i="75"/>
  <c r="P1510" i="75" s="1"/>
  <c r="M1510" i="75"/>
  <c r="L1510" i="75"/>
  <c r="O1509" i="75"/>
  <c r="S1509" i="75" s="1"/>
  <c r="N1509" i="75"/>
  <c r="P1509" i="75" s="1"/>
  <c r="M1509" i="75"/>
  <c r="L1509" i="75"/>
  <c r="O1508" i="75"/>
  <c r="S1508" i="75" s="1"/>
  <c r="N1508" i="75"/>
  <c r="P1508" i="75" s="1"/>
  <c r="M1508" i="75"/>
  <c r="L1508" i="75"/>
  <c r="O1507" i="75"/>
  <c r="S1507" i="75" s="1"/>
  <c r="N1507" i="75"/>
  <c r="P1507" i="75" s="1"/>
  <c r="M1507" i="75"/>
  <c r="L1507" i="75"/>
  <c r="O1506" i="75"/>
  <c r="S1506" i="75" s="1"/>
  <c r="N1506" i="75"/>
  <c r="P1506" i="75" s="1"/>
  <c r="M1506" i="75"/>
  <c r="L1506" i="75"/>
  <c r="O1505" i="75"/>
  <c r="S1505" i="75" s="1"/>
  <c r="N1505" i="75"/>
  <c r="P1505" i="75" s="1"/>
  <c r="M1505" i="75"/>
  <c r="L1505" i="75"/>
  <c r="O1504" i="75"/>
  <c r="S1504" i="75" s="1"/>
  <c r="N1504" i="75"/>
  <c r="P1504" i="75" s="1"/>
  <c r="M1504" i="75"/>
  <c r="L1504" i="75"/>
  <c r="O1503" i="75"/>
  <c r="S1503" i="75" s="1"/>
  <c r="N1503" i="75"/>
  <c r="P1503" i="75" s="1"/>
  <c r="M1503" i="75"/>
  <c r="L1503" i="75"/>
  <c r="O1502" i="75"/>
  <c r="S1502" i="75" s="1"/>
  <c r="N1502" i="75"/>
  <c r="P1502" i="75" s="1"/>
  <c r="M1502" i="75"/>
  <c r="L1502" i="75"/>
  <c r="O1501" i="75"/>
  <c r="S1501" i="75" s="1"/>
  <c r="N1501" i="75"/>
  <c r="P1501" i="75" s="1"/>
  <c r="M1501" i="75"/>
  <c r="L1501" i="75"/>
  <c r="O1500" i="75"/>
  <c r="S1500" i="75" s="1"/>
  <c r="N1500" i="75"/>
  <c r="P1500" i="75" s="1"/>
  <c r="M1500" i="75"/>
  <c r="L1500" i="75"/>
  <c r="O1499" i="75"/>
  <c r="S1499" i="75" s="1"/>
  <c r="N1499" i="75"/>
  <c r="P1499" i="75" s="1"/>
  <c r="M1499" i="75"/>
  <c r="L1499" i="75"/>
  <c r="O1498" i="75"/>
  <c r="S1498" i="75" s="1"/>
  <c r="N1498" i="75"/>
  <c r="P1498" i="75" s="1"/>
  <c r="M1498" i="75"/>
  <c r="L1498" i="75"/>
  <c r="O1497" i="75"/>
  <c r="S1497" i="75" s="1"/>
  <c r="N1497" i="75"/>
  <c r="P1497" i="75" s="1"/>
  <c r="M1497" i="75"/>
  <c r="L1497" i="75"/>
  <c r="O1496" i="75"/>
  <c r="S1496" i="75" s="1"/>
  <c r="N1496" i="75"/>
  <c r="P1496" i="75" s="1"/>
  <c r="M1496" i="75"/>
  <c r="L1496" i="75"/>
  <c r="O1495" i="75"/>
  <c r="S1495" i="75" s="1"/>
  <c r="N1495" i="75"/>
  <c r="P1495" i="75" s="1"/>
  <c r="M1495" i="75"/>
  <c r="L1495" i="75"/>
  <c r="O1494" i="75"/>
  <c r="S1494" i="75" s="1"/>
  <c r="N1494" i="75"/>
  <c r="P1494" i="75" s="1"/>
  <c r="M1494" i="75"/>
  <c r="L1494" i="75"/>
  <c r="O1493" i="75"/>
  <c r="S1493" i="75" s="1"/>
  <c r="N1493" i="75"/>
  <c r="P1493" i="75" s="1"/>
  <c r="M1493" i="75"/>
  <c r="L1493" i="75"/>
  <c r="O1492" i="75"/>
  <c r="S1492" i="75" s="1"/>
  <c r="N1492" i="75"/>
  <c r="P1492" i="75" s="1"/>
  <c r="M1492" i="75"/>
  <c r="L1492" i="75"/>
  <c r="O1491" i="75"/>
  <c r="S1491" i="75" s="1"/>
  <c r="N1491" i="75"/>
  <c r="P1491" i="75" s="1"/>
  <c r="M1491" i="75"/>
  <c r="L1491" i="75"/>
  <c r="O1490" i="75"/>
  <c r="S1490" i="75" s="1"/>
  <c r="N1490" i="75"/>
  <c r="P1490" i="75" s="1"/>
  <c r="M1490" i="75"/>
  <c r="L1490" i="75"/>
  <c r="O1489" i="75"/>
  <c r="S1489" i="75" s="1"/>
  <c r="N1489" i="75"/>
  <c r="P1489" i="75" s="1"/>
  <c r="M1489" i="75"/>
  <c r="L1489" i="75"/>
  <c r="O1488" i="75"/>
  <c r="S1488" i="75" s="1"/>
  <c r="N1488" i="75"/>
  <c r="P1488" i="75" s="1"/>
  <c r="M1488" i="75"/>
  <c r="L1488" i="75"/>
  <c r="O1487" i="75"/>
  <c r="S1487" i="75" s="1"/>
  <c r="N1487" i="75"/>
  <c r="P1487" i="75" s="1"/>
  <c r="M1487" i="75"/>
  <c r="L1487" i="75"/>
  <c r="O1486" i="75"/>
  <c r="S1486" i="75" s="1"/>
  <c r="N1486" i="75"/>
  <c r="P1486" i="75" s="1"/>
  <c r="M1486" i="75"/>
  <c r="L1486" i="75"/>
  <c r="O1485" i="75"/>
  <c r="S1485" i="75" s="1"/>
  <c r="N1485" i="75"/>
  <c r="P1485" i="75" s="1"/>
  <c r="M1485" i="75"/>
  <c r="L1485" i="75"/>
  <c r="O1484" i="75"/>
  <c r="S1484" i="75" s="1"/>
  <c r="N1484" i="75"/>
  <c r="P1484" i="75" s="1"/>
  <c r="M1484" i="75"/>
  <c r="L1484" i="75"/>
  <c r="O1483" i="75"/>
  <c r="S1483" i="75" s="1"/>
  <c r="N1483" i="75"/>
  <c r="P1483" i="75" s="1"/>
  <c r="M1483" i="75"/>
  <c r="L1483" i="75"/>
  <c r="O1482" i="75"/>
  <c r="S1482" i="75" s="1"/>
  <c r="N1482" i="75"/>
  <c r="P1482" i="75" s="1"/>
  <c r="M1482" i="75"/>
  <c r="L1482" i="75"/>
  <c r="O1481" i="75"/>
  <c r="S1481" i="75" s="1"/>
  <c r="N1481" i="75"/>
  <c r="P1481" i="75" s="1"/>
  <c r="M1481" i="75"/>
  <c r="L1481" i="75"/>
  <c r="O1480" i="75"/>
  <c r="S1480" i="75" s="1"/>
  <c r="N1480" i="75"/>
  <c r="P1480" i="75" s="1"/>
  <c r="M1480" i="75"/>
  <c r="L1480" i="75"/>
  <c r="O1479" i="75"/>
  <c r="S1479" i="75" s="1"/>
  <c r="N1479" i="75"/>
  <c r="P1479" i="75" s="1"/>
  <c r="M1479" i="75"/>
  <c r="L1479" i="75"/>
  <c r="O1478" i="75"/>
  <c r="S1478" i="75" s="1"/>
  <c r="N1478" i="75"/>
  <c r="P1478" i="75" s="1"/>
  <c r="M1478" i="75"/>
  <c r="L1478" i="75"/>
  <c r="O1477" i="75"/>
  <c r="S1477" i="75" s="1"/>
  <c r="N1477" i="75"/>
  <c r="P1477" i="75" s="1"/>
  <c r="M1477" i="75"/>
  <c r="L1477" i="75"/>
  <c r="O1476" i="75"/>
  <c r="S1476" i="75" s="1"/>
  <c r="N1476" i="75"/>
  <c r="P1476" i="75" s="1"/>
  <c r="M1476" i="75"/>
  <c r="L1476" i="75"/>
  <c r="O1475" i="75"/>
  <c r="S1475" i="75" s="1"/>
  <c r="N1475" i="75"/>
  <c r="P1475" i="75" s="1"/>
  <c r="M1475" i="75"/>
  <c r="L1475" i="75"/>
  <c r="O1474" i="75"/>
  <c r="S1474" i="75" s="1"/>
  <c r="N1474" i="75"/>
  <c r="P1474" i="75" s="1"/>
  <c r="M1474" i="75"/>
  <c r="L1474" i="75"/>
  <c r="O1473" i="75"/>
  <c r="S1473" i="75" s="1"/>
  <c r="N1473" i="75"/>
  <c r="P1473" i="75" s="1"/>
  <c r="M1473" i="75"/>
  <c r="L1473" i="75"/>
  <c r="O1472" i="75"/>
  <c r="S1472" i="75" s="1"/>
  <c r="N1472" i="75"/>
  <c r="P1472" i="75" s="1"/>
  <c r="M1472" i="75"/>
  <c r="L1472" i="75"/>
  <c r="O1471" i="75"/>
  <c r="S1471" i="75" s="1"/>
  <c r="N1471" i="75"/>
  <c r="P1471" i="75" s="1"/>
  <c r="M1471" i="75"/>
  <c r="L1471" i="75"/>
  <c r="O1470" i="75"/>
  <c r="S1470" i="75" s="1"/>
  <c r="N1470" i="75"/>
  <c r="P1470" i="75" s="1"/>
  <c r="M1470" i="75"/>
  <c r="L1470" i="75"/>
  <c r="O1469" i="75"/>
  <c r="S1469" i="75" s="1"/>
  <c r="N1469" i="75"/>
  <c r="P1469" i="75" s="1"/>
  <c r="M1469" i="75"/>
  <c r="L1469" i="75"/>
  <c r="O1468" i="75"/>
  <c r="S1468" i="75" s="1"/>
  <c r="N1468" i="75"/>
  <c r="P1468" i="75" s="1"/>
  <c r="M1468" i="75"/>
  <c r="L1468" i="75"/>
  <c r="O1467" i="75"/>
  <c r="S1467" i="75" s="1"/>
  <c r="N1467" i="75"/>
  <c r="P1467" i="75" s="1"/>
  <c r="M1467" i="75"/>
  <c r="L1467" i="75"/>
  <c r="O1466" i="75"/>
  <c r="S1466" i="75" s="1"/>
  <c r="N1466" i="75"/>
  <c r="P1466" i="75" s="1"/>
  <c r="M1466" i="75"/>
  <c r="L1466" i="75"/>
  <c r="O1465" i="75"/>
  <c r="S1465" i="75" s="1"/>
  <c r="N1465" i="75"/>
  <c r="P1465" i="75" s="1"/>
  <c r="M1465" i="75"/>
  <c r="L1465" i="75"/>
  <c r="O1464" i="75"/>
  <c r="S1464" i="75" s="1"/>
  <c r="N1464" i="75"/>
  <c r="P1464" i="75" s="1"/>
  <c r="M1464" i="75"/>
  <c r="L1464" i="75"/>
  <c r="O1463" i="75"/>
  <c r="S1463" i="75" s="1"/>
  <c r="N1463" i="75"/>
  <c r="P1463" i="75" s="1"/>
  <c r="M1463" i="75"/>
  <c r="L1463" i="75"/>
  <c r="O1462" i="75"/>
  <c r="S1462" i="75" s="1"/>
  <c r="N1462" i="75"/>
  <c r="P1462" i="75" s="1"/>
  <c r="M1462" i="75"/>
  <c r="L1462" i="75"/>
  <c r="O1461" i="75"/>
  <c r="S1461" i="75" s="1"/>
  <c r="N1461" i="75"/>
  <c r="P1461" i="75" s="1"/>
  <c r="M1461" i="75"/>
  <c r="L1461" i="75"/>
  <c r="O1460" i="75"/>
  <c r="S1460" i="75" s="1"/>
  <c r="N1460" i="75"/>
  <c r="P1460" i="75" s="1"/>
  <c r="M1460" i="75"/>
  <c r="L1460" i="75"/>
  <c r="O1459" i="75"/>
  <c r="S1459" i="75" s="1"/>
  <c r="N1459" i="75"/>
  <c r="P1459" i="75" s="1"/>
  <c r="M1459" i="75"/>
  <c r="L1459" i="75"/>
  <c r="O1458" i="75"/>
  <c r="S1458" i="75" s="1"/>
  <c r="N1458" i="75"/>
  <c r="P1458" i="75" s="1"/>
  <c r="M1458" i="75"/>
  <c r="L1458" i="75"/>
  <c r="O1457" i="75"/>
  <c r="S1457" i="75" s="1"/>
  <c r="N1457" i="75"/>
  <c r="P1457" i="75" s="1"/>
  <c r="M1457" i="75"/>
  <c r="L1457" i="75"/>
  <c r="O1456" i="75"/>
  <c r="S1456" i="75" s="1"/>
  <c r="N1456" i="75"/>
  <c r="P1456" i="75" s="1"/>
  <c r="M1456" i="75"/>
  <c r="L1456" i="75"/>
  <c r="O1455" i="75"/>
  <c r="S1455" i="75" s="1"/>
  <c r="N1455" i="75"/>
  <c r="P1455" i="75" s="1"/>
  <c r="M1455" i="75"/>
  <c r="L1455" i="75"/>
  <c r="O1454" i="75"/>
  <c r="S1454" i="75" s="1"/>
  <c r="N1454" i="75"/>
  <c r="P1454" i="75" s="1"/>
  <c r="M1454" i="75"/>
  <c r="L1454" i="75"/>
  <c r="O1453" i="75"/>
  <c r="S1453" i="75" s="1"/>
  <c r="N1453" i="75"/>
  <c r="P1453" i="75" s="1"/>
  <c r="M1453" i="75"/>
  <c r="L1453" i="75"/>
  <c r="O1452" i="75"/>
  <c r="S1452" i="75" s="1"/>
  <c r="N1452" i="75"/>
  <c r="P1452" i="75" s="1"/>
  <c r="M1452" i="75"/>
  <c r="L1452" i="75"/>
  <c r="O1451" i="75"/>
  <c r="S1451" i="75" s="1"/>
  <c r="N1451" i="75"/>
  <c r="P1451" i="75" s="1"/>
  <c r="M1451" i="75"/>
  <c r="L1451" i="75"/>
  <c r="O1450" i="75"/>
  <c r="S1450" i="75" s="1"/>
  <c r="N1450" i="75"/>
  <c r="P1450" i="75" s="1"/>
  <c r="M1450" i="75"/>
  <c r="L1450" i="75"/>
  <c r="O1449" i="75"/>
  <c r="S1449" i="75" s="1"/>
  <c r="N1449" i="75"/>
  <c r="P1449" i="75" s="1"/>
  <c r="M1449" i="75"/>
  <c r="L1449" i="75"/>
  <c r="O1448" i="75"/>
  <c r="S1448" i="75" s="1"/>
  <c r="N1448" i="75"/>
  <c r="P1448" i="75" s="1"/>
  <c r="M1448" i="75"/>
  <c r="L1448" i="75"/>
  <c r="O1447" i="75"/>
  <c r="S1447" i="75" s="1"/>
  <c r="N1447" i="75"/>
  <c r="P1447" i="75" s="1"/>
  <c r="M1447" i="75"/>
  <c r="L1447" i="75"/>
  <c r="O1446" i="75"/>
  <c r="S1446" i="75" s="1"/>
  <c r="N1446" i="75"/>
  <c r="P1446" i="75" s="1"/>
  <c r="M1446" i="75"/>
  <c r="L1446" i="75"/>
  <c r="O1445" i="75"/>
  <c r="S1445" i="75" s="1"/>
  <c r="N1445" i="75"/>
  <c r="P1445" i="75" s="1"/>
  <c r="M1445" i="75"/>
  <c r="L1445" i="75"/>
  <c r="O1444" i="75"/>
  <c r="S1444" i="75" s="1"/>
  <c r="N1444" i="75"/>
  <c r="P1444" i="75" s="1"/>
  <c r="M1444" i="75"/>
  <c r="L1444" i="75"/>
  <c r="O1443" i="75"/>
  <c r="S1443" i="75" s="1"/>
  <c r="N1443" i="75"/>
  <c r="P1443" i="75" s="1"/>
  <c r="M1443" i="75"/>
  <c r="L1443" i="75"/>
  <c r="O1442" i="75"/>
  <c r="S1442" i="75" s="1"/>
  <c r="N1442" i="75"/>
  <c r="P1442" i="75" s="1"/>
  <c r="M1442" i="75"/>
  <c r="L1442" i="75"/>
  <c r="O1441" i="75"/>
  <c r="S1441" i="75" s="1"/>
  <c r="N1441" i="75"/>
  <c r="P1441" i="75" s="1"/>
  <c r="M1441" i="75"/>
  <c r="L1441" i="75"/>
  <c r="O1440" i="75"/>
  <c r="S1440" i="75" s="1"/>
  <c r="N1440" i="75"/>
  <c r="P1440" i="75" s="1"/>
  <c r="M1440" i="75"/>
  <c r="L1440" i="75"/>
  <c r="O1439" i="75"/>
  <c r="S1439" i="75" s="1"/>
  <c r="N1439" i="75"/>
  <c r="P1439" i="75" s="1"/>
  <c r="M1439" i="75"/>
  <c r="L1439" i="75"/>
  <c r="O1438" i="75"/>
  <c r="S1438" i="75" s="1"/>
  <c r="N1438" i="75"/>
  <c r="P1438" i="75" s="1"/>
  <c r="M1438" i="75"/>
  <c r="L1438" i="75"/>
  <c r="O1437" i="75"/>
  <c r="S1437" i="75" s="1"/>
  <c r="N1437" i="75"/>
  <c r="P1437" i="75" s="1"/>
  <c r="M1437" i="75"/>
  <c r="L1437" i="75"/>
  <c r="O1436" i="75"/>
  <c r="S1436" i="75" s="1"/>
  <c r="N1436" i="75"/>
  <c r="P1436" i="75" s="1"/>
  <c r="M1436" i="75"/>
  <c r="L1436" i="75"/>
  <c r="O1435" i="75"/>
  <c r="S1435" i="75" s="1"/>
  <c r="N1435" i="75"/>
  <c r="P1435" i="75" s="1"/>
  <c r="M1435" i="75"/>
  <c r="L1435" i="75"/>
  <c r="O1434" i="75"/>
  <c r="S1434" i="75" s="1"/>
  <c r="N1434" i="75"/>
  <c r="P1434" i="75" s="1"/>
  <c r="M1434" i="75"/>
  <c r="L1434" i="75"/>
  <c r="O1433" i="75"/>
  <c r="S1433" i="75" s="1"/>
  <c r="N1433" i="75"/>
  <c r="P1433" i="75" s="1"/>
  <c r="M1433" i="75"/>
  <c r="L1433" i="75"/>
  <c r="O1432" i="75"/>
  <c r="S1432" i="75" s="1"/>
  <c r="N1432" i="75"/>
  <c r="P1432" i="75" s="1"/>
  <c r="M1432" i="75"/>
  <c r="L1432" i="75"/>
  <c r="O1431" i="75"/>
  <c r="S1431" i="75" s="1"/>
  <c r="N1431" i="75"/>
  <c r="P1431" i="75" s="1"/>
  <c r="M1431" i="75"/>
  <c r="L1431" i="75"/>
  <c r="O1430" i="75"/>
  <c r="S1430" i="75" s="1"/>
  <c r="N1430" i="75"/>
  <c r="P1430" i="75" s="1"/>
  <c r="M1430" i="75"/>
  <c r="L1430" i="75"/>
  <c r="O1429" i="75"/>
  <c r="S1429" i="75" s="1"/>
  <c r="N1429" i="75"/>
  <c r="P1429" i="75" s="1"/>
  <c r="M1429" i="75"/>
  <c r="L1429" i="75"/>
  <c r="O1428" i="75"/>
  <c r="S1428" i="75" s="1"/>
  <c r="N1428" i="75"/>
  <c r="P1428" i="75" s="1"/>
  <c r="M1428" i="75"/>
  <c r="L1428" i="75"/>
  <c r="O1427" i="75"/>
  <c r="S1427" i="75" s="1"/>
  <c r="N1427" i="75"/>
  <c r="P1427" i="75" s="1"/>
  <c r="M1427" i="75"/>
  <c r="L1427" i="75"/>
  <c r="O1426" i="75"/>
  <c r="S1426" i="75" s="1"/>
  <c r="N1426" i="75"/>
  <c r="P1426" i="75" s="1"/>
  <c r="M1426" i="75"/>
  <c r="L1426" i="75"/>
  <c r="O1425" i="75"/>
  <c r="S1425" i="75" s="1"/>
  <c r="N1425" i="75"/>
  <c r="P1425" i="75" s="1"/>
  <c r="M1425" i="75"/>
  <c r="L1425" i="75"/>
  <c r="O1424" i="75"/>
  <c r="S1424" i="75" s="1"/>
  <c r="N1424" i="75"/>
  <c r="P1424" i="75" s="1"/>
  <c r="M1424" i="75"/>
  <c r="L1424" i="75"/>
  <c r="O1423" i="75"/>
  <c r="S1423" i="75" s="1"/>
  <c r="N1423" i="75"/>
  <c r="P1423" i="75" s="1"/>
  <c r="M1423" i="75"/>
  <c r="L1423" i="75"/>
  <c r="O1422" i="75"/>
  <c r="S1422" i="75" s="1"/>
  <c r="N1422" i="75"/>
  <c r="P1422" i="75" s="1"/>
  <c r="M1422" i="75"/>
  <c r="L1422" i="75"/>
  <c r="O1421" i="75"/>
  <c r="S1421" i="75" s="1"/>
  <c r="N1421" i="75"/>
  <c r="P1421" i="75" s="1"/>
  <c r="M1421" i="75"/>
  <c r="L1421" i="75"/>
  <c r="O1420" i="75"/>
  <c r="S1420" i="75" s="1"/>
  <c r="N1420" i="75"/>
  <c r="P1420" i="75" s="1"/>
  <c r="M1420" i="75"/>
  <c r="L1420" i="75"/>
  <c r="O1419" i="75"/>
  <c r="S1419" i="75" s="1"/>
  <c r="N1419" i="75"/>
  <c r="P1419" i="75" s="1"/>
  <c r="M1419" i="75"/>
  <c r="L1419" i="75"/>
  <c r="O1418" i="75"/>
  <c r="S1418" i="75" s="1"/>
  <c r="N1418" i="75"/>
  <c r="P1418" i="75" s="1"/>
  <c r="M1418" i="75"/>
  <c r="L1418" i="75"/>
  <c r="O1417" i="75"/>
  <c r="S1417" i="75" s="1"/>
  <c r="N1417" i="75"/>
  <c r="P1417" i="75" s="1"/>
  <c r="M1417" i="75"/>
  <c r="L1417" i="75"/>
  <c r="O1416" i="75"/>
  <c r="S1416" i="75" s="1"/>
  <c r="N1416" i="75"/>
  <c r="P1416" i="75" s="1"/>
  <c r="M1416" i="75"/>
  <c r="L1416" i="75"/>
  <c r="O1415" i="75"/>
  <c r="S1415" i="75" s="1"/>
  <c r="N1415" i="75"/>
  <c r="P1415" i="75" s="1"/>
  <c r="M1415" i="75"/>
  <c r="L1415" i="75"/>
  <c r="O1414" i="75"/>
  <c r="S1414" i="75" s="1"/>
  <c r="N1414" i="75"/>
  <c r="P1414" i="75" s="1"/>
  <c r="M1414" i="75"/>
  <c r="L1414" i="75"/>
  <c r="O1413" i="75"/>
  <c r="S1413" i="75" s="1"/>
  <c r="N1413" i="75"/>
  <c r="P1413" i="75" s="1"/>
  <c r="M1413" i="75"/>
  <c r="L1413" i="75"/>
  <c r="O1412" i="75"/>
  <c r="S1412" i="75" s="1"/>
  <c r="N1412" i="75"/>
  <c r="P1412" i="75" s="1"/>
  <c r="M1412" i="75"/>
  <c r="L1412" i="75"/>
  <c r="O1411" i="75"/>
  <c r="S1411" i="75" s="1"/>
  <c r="N1411" i="75"/>
  <c r="P1411" i="75" s="1"/>
  <c r="M1411" i="75"/>
  <c r="L1411" i="75"/>
  <c r="O1410" i="75"/>
  <c r="S1410" i="75" s="1"/>
  <c r="N1410" i="75"/>
  <c r="P1410" i="75" s="1"/>
  <c r="M1410" i="75"/>
  <c r="L1410" i="75"/>
  <c r="O1409" i="75"/>
  <c r="S1409" i="75" s="1"/>
  <c r="N1409" i="75"/>
  <c r="P1409" i="75" s="1"/>
  <c r="M1409" i="75"/>
  <c r="L1409" i="75"/>
  <c r="O1408" i="75"/>
  <c r="S1408" i="75" s="1"/>
  <c r="N1408" i="75"/>
  <c r="P1408" i="75" s="1"/>
  <c r="M1408" i="75"/>
  <c r="L1408" i="75"/>
  <c r="O1407" i="75"/>
  <c r="S1407" i="75" s="1"/>
  <c r="N1407" i="75"/>
  <c r="P1407" i="75" s="1"/>
  <c r="M1407" i="75"/>
  <c r="L1407" i="75"/>
  <c r="O1406" i="75"/>
  <c r="S1406" i="75" s="1"/>
  <c r="N1406" i="75"/>
  <c r="P1406" i="75" s="1"/>
  <c r="M1406" i="75"/>
  <c r="L1406" i="75"/>
  <c r="O1405" i="75"/>
  <c r="S1405" i="75" s="1"/>
  <c r="N1405" i="75"/>
  <c r="P1405" i="75" s="1"/>
  <c r="M1405" i="75"/>
  <c r="L1405" i="75"/>
  <c r="O1404" i="75"/>
  <c r="S1404" i="75" s="1"/>
  <c r="N1404" i="75"/>
  <c r="P1404" i="75" s="1"/>
  <c r="M1404" i="75"/>
  <c r="L1404" i="75"/>
  <c r="O1403" i="75"/>
  <c r="S1403" i="75" s="1"/>
  <c r="N1403" i="75"/>
  <c r="P1403" i="75" s="1"/>
  <c r="M1403" i="75"/>
  <c r="L1403" i="75"/>
  <c r="O1402" i="75"/>
  <c r="S1402" i="75" s="1"/>
  <c r="N1402" i="75"/>
  <c r="P1402" i="75" s="1"/>
  <c r="M1402" i="75"/>
  <c r="L1402" i="75"/>
  <c r="O1401" i="75"/>
  <c r="S1401" i="75" s="1"/>
  <c r="N1401" i="75"/>
  <c r="P1401" i="75" s="1"/>
  <c r="M1401" i="75"/>
  <c r="L1401" i="75"/>
  <c r="O1400" i="75"/>
  <c r="S1400" i="75" s="1"/>
  <c r="N1400" i="75"/>
  <c r="P1400" i="75" s="1"/>
  <c r="M1400" i="75"/>
  <c r="L1400" i="75"/>
  <c r="O1399" i="75"/>
  <c r="S1399" i="75" s="1"/>
  <c r="N1399" i="75"/>
  <c r="P1399" i="75" s="1"/>
  <c r="M1399" i="75"/>
  <c r="L1399" i="75"/>
  <c r="O1398" i="75"/>
  <c r="S1398" i="75" s="1"/>
  <c r="N1398" i="75"/>
  <c r="P1398" i="75" s="1"/>
  <c r="M1398" i="75"/>
  <c r="L1398" i="75"/>
  <c r="O1397" i="75"/>
  <c r="S1397" i="75" s="1"/>
  <c r="N1397" i="75"/>
  <c r="P1397" i="75" s="1"/>
  <c r="M1397" i="75"/>
  <c r="L1397" i="75"/>
  <c r="O1396" i="75"/>
  <c r="S1396" i="75" s="1"/>
  <c r="N1396" i="75"/>
  <c r="P1396" i="75" s="1"/>
  <c r="M1396" i="75"/>
  <c r="L1396" i="75"/>
  <c r="O1395" i="75"/>
  <c r="S1395" i="75" s="1"/>
  <c r="N1395" i="75"/>
  <c r="P1395" i="75" s="1"/>
  <c r="M1395" i="75"/>
  <c r="L1395" i="75"/>
  <c r="O1394" i="75"/>
  <c r="S1394" i="75" s="1"/>
  <c r="N1394" i="75"/>
  <c r="P1394" i="75" s="1"/>
  <c r="M1394" i="75"/>
  <c r="L1394" i="75"/>
  <c r="O1393" i="75"/>
  <c r="S1393" i="75" s="1"/>
  <c r="N1393" i="75"/>
  <c r="P1393" i="75" s="1"/>
  <c r="M1393" i="75"/>
  <c r="L1393" i="75"/>
  <c r="O1392" i="75"/>
  <c r="S1392" i="75" s="1"/>
  <c r="N1392" i="75"/>
  <c r="P1392" i="75" s="1"/>
  <c r="M1392" i="75"/>
  <c r="L1392" i="75"/>
  <c r="O1391" i="75"/>
  <c r="S1391" i="75" s="1"/>
  <c r="N1391" i="75"/>
  <c r="P1391" i="75" s="1"/>
  <c r="M1391" i="75"/>
  <c r="L1391" i="75"/>
  <c r="O1390" i="75"/>
  <c r="S1390" i="75" s="1"/>
  <c r="N1390" i="75"/>
  <c r="P1390" i="75" s="1"/>
  <c r="M1390" i="75"/>
  <c r="L1390" i="75"/>
  <c r="O1389" i="75"/>
  <c r="S1389" i="75" s="1"/>
  <c r="N1389" i="75"/>
  <c r="P1389" i="75" s="1"/>
  <c r="M1389" i="75"/>
  <c r="L1389" i="75"/>
  <c r="O1388" i="75"/>
  <c r="S1388" i="75" s="1"/>
  <c r="N1388" i="75"/>
  <c r="P1388" i="75" s="1"/>
  <c r="M1388" i="75"/>
  <c r="L1388" i="75"/>
  <c r="O1387" i="75"/>
  <c r="S1387" i="75" s="1"/>
  <c r="N1387" i="75"/>
  <c r="P1387" i="75" s="1"/>
  <c r="M1387" i="75"/>
  <c r="L1387" i="75"/>
  <c r="O1386" i="75"/>
  <c r="S1386" i="75" s="1"/>
  <c r="N1386" i="75"/>
  <c r="P1386" i="75" s="1"/>
  <c r="M1386" i="75"/>
  <c r="L1386" i="75"/>
  <c r="O1385" i="75"/>
  <c r="S1385" i="75" s="1"/>
  <c r="N1385" i="75"/>
  <c r="P1385" i="75" s="1"/>
  <c r="M1385" i="75"/>
  <c r="L1385" i="75"/>
  <c r="O1384" i="75"/>
  <c r="S1384" i="75" s="1"/>
  <c r="N1384" i="75"/>
  <c r="P1384" i="75" s="1"/>
  <c r="M1384" i="75"/>
  <c r="L1384" i="75"/>
  <c r="O1383" i="75"/>
  <c r="S1383" i="75" s="1"/>
  <c r="N1383" i="75"/>
  <c r="P1383" i="75" s="1"/>
  <c r="M1383" i="75"/>
  <c r="L1383" i="75"/>
  <c r="O1382" i="75"/>
  <c r="S1382" i="75" s="1"/>
  <c r="N1382" i="75"/>
  <c r="P1382" i="75" s="1"/>
  <c r="M1382" i="75"/>
  <c r="L1382" i="75"/>
  <c r="O1381" i="75"/>
  <c r="S1381" i="75" s="1"/>
  <c r="N1381" i="75"/>
  <c r="P1381" i="75" s="1"/>
  <c r="M1381" i="75"/>
  <c r="L1381" i="75"/>
  <c r="O1380" i="75"/>
  <c r="S1380" i="75" s="1"/>
  <c r="N1380" i="75"/>
  <c r="P1380" i="75" s="1"/>
  <c r="M1380" i="75"/>
  <c r="L1380" i="75"/>
  <c r="O1379" i="75"/>
  <c r="S1379" i="75" s="1"/>
  <c r="N1379" i="75"/>
  <c r="P1379" i="75" s="1"/>
  <c r="M1379" i="75"/>
  <c r="L1379" i="75"/>
  <c r="O1378" i="75"/>
  <c r="S1378" i="75" s="1"/>
  <c r="N1378" i="75"/>
  <c r="P1378" i="75" s="1"/>
  <c r="M1378" i="75"/>
  <c r="L1378" i="75"/>
  <c r="O1377" i="75"/>
  <c r="S1377" i="75" s="1"/>
  <c r="N1377" i="75"/>
  <c r="P1377" i="75" s="1"/>
  <c r="M1377" i="75"/>
  <c r="L1377" i="75"/>
  <c r="O1376" i="75"/>
  <c r="S1376" i="75" s="1"/>
  <c r="N1376" i="75"/>
  <c r="P1376" i="75" s="1"/>
  <c r="M1376" i="75"/>
  <c r="L1376" i="75"/>
  <c r="O1375" i="75"/>
  <c r="S1375" i="75" s="1"/>
  <c r="N1375" i="75"/>
  <c r="P1375" i="75" s="1"/>
  <c r="M1375" i="75"/>
  <c r="L1375" i="75"/>
  <c r="O1374" i="75"/>
  <c r="S1374" i="75" s="1"/>
  <c r="N1374" i="75"/>
  <c r="P1374" i="75" s="1"/>
  <c r="M1374" i="75"/>
  <c r="L1374" i="75"/>
  <c r="O1373" i="75"/>
  <c r="S1373" i="75" s="1"/>
  <c r="N1373" i="75"/>
  <c r="P1373" i="75" s="1"/>
  <c r="M1373" i="75"/>
  <c r="L1373" i="75"/>
  <c r="O1372" i="75"/>
  <c r="S1372" i="75" s="1"/>
  <c r="N1372" i="75"/>
  <c r="P1372" i="75" s="1"/>
  <c r="M1372" i="75"/>
  <c r="L1372" i="75"/>
  <c r="O1371" i="75"/>
  <c r="S1371" i="75" s="1"/>
  <c r="N1371" i="75"/>
  <c r="P1371" i="75" s="1"/>
  <c r="M1371" i="75"/>
  <c r="L1371" i="75"/>
  <c r="O1370" i="75"/>
  <c r="S1370" i="75" s="1"/>
  <c r="N1370" i="75"/>
  <c r="P1370" i="75" s="1"/>
  <c r="M1370" i="75"/>
  <c r="L1370" i="75"/>
  <c r="O1369" i="75"/>
  <c r="S1369" i="75" s="1"/>
  <c r="N1369" i="75"/>
  <c r="P1369" i="75" s="1"/>
  <c r="M1369" i="75"/>
  <c r="L1369" i="75"/>
  <c r="O1368" i="75"/>
  <c r="S1368" i="75" s="1"/>
  <c r="N1368" i="75"/>
  <c r="P1368" i="75" s="1"/>
  <c r="M1368" i="75"/>
  <c r="L1368" i="75"/>
  <c r="O1367" i="75"/>
  <c r="S1367" i="75" s="1"/>
  <c r="N1367" i="75"/>
  <c r="P1367" i="75" s="1"/>
  <c r="M1367" i="75"/>
  <c r="L1367" i="75"/>
  <c r="O1366" i="75"/>
  <c r="S1366" i="75" s="1"/>
  <c r="N1366" i="75"/>
  <c r="P1366" i="75" s="1"/>
  <c r="M1366" i="75"/>
  <c r="L1366" i="75"/>
  <c r="O1365" i="75"/>
  <c r="S1365" i="75" s="1"/>
  <c r="N1365" i="75"/>
  <c r="P1365" i="75" s="1"/>
  <c r="M1365" i="75"/>
  <c r="L1365" i="75"/>
  <c r="O1364" i="75"/>
  <c r="S1364" i="75" s="1"/>
  <c r="N1364" i="75"/>
  <c r="P1364" i="75" s="1"/>
  <c r="M1364" i="75"/>
  <c r="L1364" i="75"/>
  <c r="O1363" i="75"/>
  <c r="S1363" i="75" s="1"/>
  <c r="N1363" i="75"/>
  <c r="P1363" i="75" s="1"/>
  <c r="M1363" i="75"/>
  <c r="L1363" i="75"/>
  <c r="O1362" i="75"/>
  <c r="S1362" i="75" s="1"/>
  <c r="N1362" i="75"/>
  <c r="P1362" i="75" s="1"/>
  <c r="M1362" i="75"/>
  <c r="L1362" i="75"/>
  <c r="O1361" i="75"/>
  <c r="S1361" i="75" s="1"/>
  <c r="N1361" i="75"/>
  <c r="P1361" i="75" s="1"/>
  <c r="M1361" i="75"/>
  <c r="L1361" i="75"/>
  <c r="O1360" i="75"/>
  <c r="S1360" i="75" s="1"/>
  <c r="N1360" i="75"/>
  <c r="P1360" i="75" s="1"/>
  <c r="M1360" i="75"/>
  <c r="L1360" i="75"/>
  <c r="O1359" i="75"/>
  <c r="S1359" i="75" s="1"/>
  <c r="N1359" i="75"/>
  <c r="P1359" i="75" s="1"/>
  <c r="M1359" i="75"/>
  <c r="L1359" i="75"/>
  <c r="O1358" i="75"/>
  <c r="S1358" i="75" s="1"/>
  <c r="N1358" i="75"/>
  <c r="P1358" i="75" s="1"/>
  <c r="M1358" i="75"/>
  <c r="L1358" i="75"/>
  <c r="O1357" i="75"/>
  <c r="S1357" i="75" s="1"/>
  <c r="N1357" i="75"/>
  <c r="P1357" i="75" s="1"/>
  <c r="M1357" i="75"/>
  <c r="L1357" i="75"/>
  <c r="O1356" i="75"/>
  <c r="S1356" i="75" s="1"/>
  <c r="N1356" i="75"/>
  <c r="P1356" i="75" s="1"/>
  <c r="M1356" i="75"/>
  <c r="L1356" i="75"/>
  <c r="O1355" i="75"/>
  <c r="S1355" i="75" s="1"/>
  <c r="N1355" i="75"/>
  <c r="P1355" i="75" s="1"/>
  <c r="M1355" i="75"/>
  <c r="L1355" i="75"/>
  <c r="O1354" i="75"/>
  <c r="S1354" i="75" s="1"/>
  <c r="N1354" i="75"/>
  <c r="P1354" i="75" s="1"/>
  <c r="M1354" i="75"/>
  <c r="L1354" i="75"/>
  <c r="O1353" i="75"/>
  <c r="S1353" i="75" s="1"/>
  <c r="N1353" i="75"/>
  <c r="P1353" i="75" s="1"/>
  <c r="M1353" i="75"/>
  <c r="L1353" i="75"/>
  <c r="O1352" i="75"/>
  <c r="S1352" i="75" s="1"/>
  <c r="N1352" i="75"/>
  <c r="P1352" i="75" s="1"/>
  <c r="M1352" i="75"/>
  <c r="L1352" i="75"/>
  <c r="O1351" i="75"/>
  <c r="S1351" i="75" s="1"/>
  <c r="N1351" i="75"/>
  <c r="P1351" i="75" s="1"/>
  <c r="M1351" i="75"/>
  <c r="L1351" i="75"/>
  <c r="O1350" i="75"/>
  <c r="S1350" i="75" s="1"/>
  <c r="N1350" i="75"/>
  <c r="P1350" i="75" s="1"/>
  <c r="M1350" i="75"/>
  <c r="L1350" i="75"/>
  <c r="O1349" i="75"/>
  <c r="S1349" i="75" s="1"/>
  <c r="N1349" i="75"/>
  <c r="P1349" i="75" s="1"/>
  <c r="M1349" i="75"/>
  <c r="L1349" i="75"/>
  <c r="O1348" i="75"/>
  <c r="S1348" i="75" s="1"/>
  <c r="N1348" i="75"/>
  <c r="P1348" i="75" s="1"/>
  <c r="M1348" i="75"/>
  <c r="L1348" i="75"/>
  <c r="O1347" i="75"/>
  <c r="S1347" i="75" s="1"/>
  <c r="N1347" i="75"/>
  <c r="P1347" i="75" s="1"/>
  <c r="M1347" i="75"/>
  <c r="L1347" i="75"/>
  <c r="O1346" i="75"/>
  <c r="S1346" i="75" s="1"/>
  <c r="N1346" i="75"/>
  <c r="P1346" i="75" s="1"/>
  <c r="M1346" i="75"/>
  <c r="L1346" i="75"/>
  <c r="O1345" i="75"/>
  <c r="S1345" i="75" s="1"/>
  <c r="N1345" i="75"/>
  <c r="P1345" i="75" s="1"/>
  <c r="M1345" i="75"/>
  <c r="L1345" i="75"/>
  <c r="O1344" i="75"/>
  <c r="S1344" i="75" s="1"/>
  <c r="N1344" i="75"/>
  <c r="P1344" i="75" s="1"/>
  <c r="M1344" i="75"/>
  <c r="L1344" i="75"/>
  <c r="O1343" i="75"/>
  <c r="S1343" i="75" s="1"/>
  <c r="N1343" i="75"/>
  <c r="P1343" i="75" s="1"/>
  <c r="M1343" i="75"/>
  <c r="L1343" i="75"/>
  <c r="O1342" i="75"/>
  <c r="S1342" i="75" s="1"/>
  <c r="N1342" i="75"/>
  <c r="P1342" i="75" s="1"/>
  <c r="M1342" i="75"/>
  <c r="L1342" i="75"/>
  <c r="O1341" i="75"/>
  <c r="S1341" i="75" s="1"/>
  <c r="N1341" i="75"/>
  <c r="P1341" i="75" s="1"/>
  <c r="M1341" i="75"/>
  <c r="L1341" i="75"/>
  <c r="O1340" i="75"/>
  <c r="S1340" i="75" s="1"/>
  <c r="N1340" i="75"/>
  <c r="P1340" i="75" s="1"/>
  <c r="M1340" i="75"/>
  <c r="L1340" i="75"/>
  <c r="O1339" i="75"/>
  <c r="S1339" i="75" s="1"/>
  <c r="N1339" i="75"/>
  <c r="P1339" i="75" s="1"/>
  <c r="M1339" i="75"/>
  <c r="L1339" i="75"/>
  <c r="O1338" i="75"/>
  <c r="S1338" i="75" s="1"/>
  <c r="N1338" i="75"/>
  <c r="P1338" i="75" s="1"/>
  <c r="M1338" i="75"/>
  <c r="L1338" i="75"/>
  <c r="O1337" i="75"/>
  <c r="S1337" i="75" s="1"/>
  <c r="N1337" i="75"/>
  <c r="P1337" i="75" s="1"/>
  <c r="M1337" i="75"/>
  <c r="L1337" i="75"/>
  <c r="O1336" i="75"/>
  <c r="S1336" i="75" s="1"/>
  <c r="N1336" i="75"/>
  <c r="P1336" i="75" s="1"/>
  <c r="M1336" i="75"/>
  <c r="L1336" i="75"/>
  <c r="O1335" i="75"/>
  <c r="S1335" i="75" s="1"/>
  <c r="N1335" i="75"/>
  <c r="P1335" i="75" s="1"/>
  <c r="M1335" i="75"/>
  <c r="L1335" i="75"/>
  <c r="O1334" i="75"/>
  <c r="S1334" i="75" s="1"/>
  <c r="N1334" i="75"/>
  <c r="P1334" i="75" s="1"/>
  <c r="M1334" i="75"/>
  <c r="L1334" i="75"/>
  <c r="O1333" i="75"/>
  <c r="S1333" i="75" s="1"/>
  <c r="N1333" i="75"/>
  <c r="P1333" i="75" s="1"/>
  <c r="M1333" i="75"/>
  <c r="L1333" i="75"/>
  <c r="O1332" i="75"/>
  <c r="S1332" i="75" s="1"/>
  <c r="N1332" i="75"/>
  <c r="P1332" i="75" s="1"/>
  <c r="M1332" i="75"/>
  <c r="L1332" i="75"/>
  <c r="O1331" i="75"/>
  <c r="S1331" i="75" s="1"/>
  <c r="N1331" i="75"/>
  <c r="P1331" i="75" s="1"/>
  <c r="M1331" i="75"/>
  <c r="L1331" i="75"/>
  <c r="O1330" i="75"/>
  <c r="S1330" i="75" s="1"/>
  <c r="N1330" i="75"/>
  <c r="P1330" i="75" s="1"/>
  <c r="M1330" i="75"/>
  <c r="L1330" i="75"/>
  <c r="O1329" i="75"/>
  <c r="S1329" i="75" s="1"/>
  <c r="N1329" i="75"/>
  <c r="P1329" i="75" s="1"/>
  <c r="M1329" i="75"/>
  <c r="L1329" i="75"/>
  <c r="O1328" i="75"/>
  <c r="S1328" i="75" s="1"/>
  <c r="N1328" i="75"/>
  <c r="P1328" i="75" s="1"/>
  <c r="M1328" i="75"/>
  <c r="L1328" i="75"/>
  <c r="O1327" i="75"/>
  <c r="S1327" i="75" s="1"/>
  <c r="N1327" i="75"/>
  <c r="P1327" i="75" s="1"/>
  <c r="M1327" i="75"/>
  <c r="L1327" i="75"/>
  <c r="O1326" i="75"/>
  <c r="S1326" i="75" s="1"/>
  <c r="N1326" i="75"/>
  <c r="P1326" i="75" s="1"/>
  <c r="M1326" i="75"/>
  <c r="L1326" i="75"/>
  <c r="O1325" i="75"/>
  <c r="S1325" i="75" s="1"/>
  <c r="N1325" i="75"/>
  <c r="P1325" i="75" s="1"/>
  <c r="M1325" i="75"/>
  <c r="L1325" i="75"/>
  <c r="O1324" i="75"/>
  <c r="S1324" i="75" s="1"/>
  <c r="N1324" i="75"/>
  <c r="P1324" i="75" s="1"/>
  <c r="M1324" i="75"/>
  <c r="L1324" i="75"/>
  <c r="O1323" i="75"/>
  <c r="S1323" i="75" s="1"/>
  <c r="N1323" i="75"/>
  <c r="P1323" i="75" s="1"/>
  <c r="M1323" i="75"/>
  <c r="L1323" i="75"/>
  <c r="O1322" i="75"/>
  <c r="S1322" i="75" s="1"/>
  <c r="N1322" i="75"/>
  <c r="P1322" i="75" s="1"/>
  <c r="M1322" i="75"/>
  <c r="L1322" i="75"/>
  <c r="O1321" i="75"/>
  <c r="S1321" i="75" s="1"/>
  <c r="N1321" i="75"/>
  <c r="P1321" i="75" s="1"/>
  <c r="M1321" i="75"/>
  <c r="L1321" i="75"/>
  <c r="O1320" i="75"/>
  <c r="S1320" i="75" s="1"/>
  <c r="N1320" i="75"/>
  <c r="P1320" i="75" s="1"/>
  <c r="M1320" i="75"/>
  <c r="L1320" i="75"/>
  <c r="O1319" i="75"/>
  <c r="S1319" i="75" s="1"/>
  <c r="N1319" i="75"/>
  <c r="P1319" i="75" s="1"/>
  <c r="M1319" i="75"/>
  <c r="L1319" i="75"/>
  <c r="O1318" i="75"/>
  <c r="S1318" i="75" s="1"/>
  <c r="N1318" i="75"/>
  <c r="P1318" i="75" s="1"/>
  <c r="M1318" i="75"/>
  <c r="L1318" i="75"/>
  <c r="O1317" i="75"/>
  <c r="S1317" i="75" s="1"/>
  <c r="N1317" i="75"/>
  <c r="P1317" i="75" s="1"/>
  <c r="M1317" i="75"/>
  <c r="L1317" i="75"/>
  <c r="O1316" i="75"/>
  <c r="S1316" i="75" s="1"/>
  <c r="N1316" i="75"/>
  <c r="P1316" i="75" s="1"/>
  <c r="M1316" i="75"/>
  <c r="L1316" i="75"/>
  <c r="O1315" i="75"/>
  <c r="S1315" i="75" s="1"/>
  <c r="N1315" i="75"/>
  <c r="P1315" i="75" s="1"/>
  <c r="M1315" i="75"/>
  <c r="L1315" i="75"/>
  <c r="O1314" i="75"/>
  <c r="S1314" i="75" s="1"/>
  <c r="N1314" i="75"/>
  <c r="P1314" i="75" s="1"/>
  <c r="M1314" i="75"/>
  <c r="L1314" i="75"/>
  <c r="O1313" i="75"/>
  <c r="S1313" i="75" s="1"/>
  <c r="N1313" i="75"/>
  <c r="P1313" i="75" s="1"/>
  <c r="M1313" i="75"/>
  <c r="L1313" i="75"/>
  <c r="O1312" i="75"/>
  <c r="S1312" i="75" s="1"/>
  <c r="N1312" i="75"/>
  <c r="P1312" i="75" s="1"/>
  <c r="M1312" i="75"/>
  <c r="L1312" i="75"/>
  <c r="O1311" i="75"/>
  <c r="S1311" i="75" s="1"/>
  <c r="N1311" i="75"/>
  <c r="P1311" i="75" s="1"/>
  <c r="M1311" i="75"/>
  <c r="L1311" i="75"/>
  <c r="O1310" i="75"/>
  <c r="S1310" i="75" s="1"/>
  <c r="N1310" i="75"/>
  <c r="P1310" i="75" s="1"/>
  <c r="M1310" i="75"/>
  <c r="L1310" i="75"/>
  <c r="O1309" i="75"/>
  <c r="S1309" i="75" s="1"/>
  <c r="N1309" i="75"/>
  <c r="P1309" i="75" s="1"/>
  <c r="M1309" i="75"/>
  <c r="L1309" i="75"/>
  <c r="O1308" i="75"/>
  <c r="S1308" i="75" s="1"/>
  <c r="N1308" i="75"/>
  <c r="P1308" i="75" s="1"/>
  <c r="M1308" i="75"/>
  <c r="L1308" i="75"/>
  <c r="O1307" i="75"/>
  <c r="S1307" i="75" s="1"/>
  <c r="N1307" i="75"/>
  <c r="P1307" i="75" s="1"/>
  <c r="M1307" i="75"/>
  <c r="L1307" i="75"/>
  <c r="O1306" i="75"/>
  <c r="S1306" i="75" s="1"/>
  <c r="N1306" i="75"/>
  <c r="P1306" i="75" s="1"/>
  <c r="M1306" i="75"/>
  <c r="L1306" i="75"/>
  <c r="O1305" i="75"/>
  <c r="S1305" i="75" s="1"/>
  <c r="N1305" i="75"/>
  <c r="P1305" i="75" s="1"/>
  <c r="M1305" i="75"/>
  <c r="L1305" i="75"/>
  <c r="O1304" i="75"/>
  <c r="S1304" i="75" s="1"/>
  <c r="N1304" i="75"/>
  <c r="P1304" i="75" s="1"/>
  <c r="M1304" i="75"/>
  <c r="L1304" i="75"/>
  <c r="O1303" i="75"/>
  <c r="S1303" i="75" s="1"/>
  <c r="N1303" i="75"/>
  <c r="P1303" i="75" s="1"/>
  <c r="M1303" i="75"/>
  <c r="L1303" i="75"/>
  <c r="O1302" i="75"/>
  <c r="S1302" i="75" s="1"/>
  <c r="N1302" i="75"/>
  <c r="P1302" i="75" s="1"/>
  <c r="M1302" i="75"/>
  <c r="L1302" i="75"/>
  <c r="O1301" i="75"/>
  <c r="S1301" i="75" s="1"/>
  <c r="N1301" i="75"/>
  <c r="P1301" i="75" s="1"/>
  <c r="M1301" i="75"/>
  <c r="L1301" i="75"/>
  <c r="O1300" i="75"/>
  <c r="S1300" i="75" s="1"/>
  <c r="N1300" i="75"/>
  <c r="P1300" i="75" s="1"/>
  <c r="M1300" i="75"/>
  <c r="L1300" i="75"/>
  <c r="O1299" i="75"/>
  <c r="S1299" i="75" s="1"/>
  <c r="N1299" i="75"/>
  <c r="P1299" i="75" s="1"/>
  <c r="M1299" i="75"/>
  <c r="L1299" i="75"/>
  <c r="O1298" i="75"/>
  <c r="S1298" i="75" s="1"/>
  <c r="N1298" i="75"/>
  <c r="P1298" i="75" s="1"/>
  <c r="M1298" i="75"/>
  <c r="L1298" i="75"/>
  <c r="O1297" i="75"/>
  <c r="S1297" i="75" s="1"/>
  <c r="N1297" i="75"/>
  <c r="P1297" i="75" s="1"/>
  <c r="M1297" i="75"/>
  <c r="L1297" i="75"/>
  <c r="O1296" i="75"/>
  <c r="S1296" i="75" s="1"/>
  <c r="N1296" i="75"/>
  <c r="P1296" i="75" s="1"/>
  <c r="M1296" i="75"/>
  <c r="L1296" i="75"/>
  <c r="O1295" i="75"/>
  <c r="S1295" i="75" s="1"/>
  <c r="N1295" i="75"/>
  <c r="P1295" i="75" s="1"/>
  <c r="M1295" i="75"/>
  <c r="L1295" i="75"/>
  <c r="O1294" i="75"/>
  <c r="S1294" i="75" s="1"/>
  <c r="N1294" i="75"/>
  <c r="P1294" i="75" s="1"/>
  <c r="M1294" i="75"/>
  <c r="L1294" i="75"/>
  <c r="O1293" i="75"/>
  <c r="S1293" i="75" s="1"/>
  <c r="N1293" i="75"/>
  <c r="P1293" i="75" s="1"/>
  <c r="M1293" i="75"/>
  <c r="L1293" i="75"/>
  <c r="O1292" i="75"/>
  <c r="S1292" i="75" s="1"/>
  <c r="N1292" i="75"/>
  <c r="P1292" i="75" s="1"/>
  <c r="M1292" i="75"/>
  <c r="L1292" i="75"/>
  <c r="O1291" i="75"/>
  <c r="S1291" i="75" s="1"/>
  <c r="N1291" i="75"/>
  <c r="P1291" i="75" s="1"/>
  <c r="M1291" i="75"/>
  <c r="L1291" i="75"/>
  <c r="O1290" i="75"/>
  <c r="S1290" i="75" s="1"/>
  <c r="N1290" i="75"/>
  <c r="P1290" i="75" s="1"/>
  <c r="M1290" i="75"/>
  <c r="L1290" i="75"/>
  <c r="O1289" i="75"/>
  <c r="S1289" i="75" s="1"/>
  <c r="N1289" i="75"/>
  <c r="P1289" i="75" s="1"/>
  <c r="M1289" i="75"/>
  <c r="L1289" i="75"/>
  <c r="O1288" i="75"/>
  <c r="S1288" i="75" s="1"/>
  <c r="N1288" i="75"/>
  <c r="P1288" i="75" s="1"/>
  <c r="M1288" i="75"/>
  <c r="L1288" i="75"/>
  <c r="O1287" i="75"/>
  <c r="S1287" i="75" s="1"/>
  <c r="N1287" i="75"/>
  <c r="P1287" i="75" s="1"/>
  <c r="M1287" i="75"/>
  <c r="L1287" i="75"/>
  <c r="O1286" i="75"/>
  <c r="S1286" i="75" s="1"/>
  <c r="N1286" i="75"/>
  <c r="P1286" i="75" s="1"/>
  <c r="M1286" i="75"/>
  <c r="L1286" i="75"/>
  <c r="O1285" i="75"/>
  <c r="S1285" i="75" s="1"/>
  <c r="N1285" i="75"/>
  <c r="P1285" i="75" s="1"/>
  <c r="M1285" i="75"/>
  <c r="L1285" i="75"/>
  <c r="O1284" i="75"/>
  <c r="S1284" i="75" s="1"/>
  <c r="N1284" i="75"/>
  <c r="P1284" i="75" s="1"/>
  <c r="M1284" i="75"/>
  <c r="L1284" i="75"/>
  <c r="O1283" i="75"/>
  <c r="S1283" i="75" s="1"/>
  <c r="N1283" i="75"/>
  <c r="P1283" i="75" s="1"/>
  <c r="M1283" i="75"/>
  <c r="L1283" i="75"/>
  <c r="O1282" i="75"/>
  <c r="S1282" i="75" s="1"/>
  <c r="N1282" i="75"/>
  <c r="P1282" i="75" s="1"/>
  <c r="M1282" i="75"/>
  <c r="L1282" i="75"/>
  <c r="O1281" i="75"/>
  <c r="S1281" i="75" s="1"/>
  <c r="N1281" i="75"/>
  <c r="P1281" i="75" s="1"/>
  <c r="M1281" i="75"/>
  <c r="L1281" i="75"/>
  <c r="O1280" i="75"/>
  <c r="S1280" i="75" s="1"/>
  <c r="N1280" i="75"/>
  <c r="P1280" i="75" s="1"/>
  <c r="M1280" i="75"/>
  <c r="L1280" i="75"/>
  <c r="O1279" i="75"/>
  <c r="S1279" i="75" s="1"/>
  <c r="N1279" i="75"/>
  <c r="P1279" i="75" s="1"/>
  <c r="M1279" i="75"/>
  <c r="L1279" i="75"/>
  <c r="O1278" i="75"/>
  <c r="S1278" i="75" s="1"/>
  <c r="N1278" i="75"/>
  <c r="P1278" i="75" s="1"/>
  <c r="M1278" i="75"/>
  <c r="L1278" i="75"/>
  <c r="O1277" i="75"/>
  <c r="S1277" i="75" s="1"/>
  <c r="N1277" i="75"/>
  <c r="P1277" i="75" s="1"/>
  <c r="M1277" i="75"/>
  <c r="L1277" i="75"/>
  <c r="O1276" i="75"/>
  <c r="S1276" i="75" s="1"/>
  <c r="N1276" i="75"/>
  <c r="P1276" i="75" s="1"/>
  <c r="M1276" i="75"/>
  <c r="L1276" i="75"/>
  <c r="O1275" i="75"/>
  <c r="S1275" i="75" s="1"/>
  <c r="N1275" i="75"/>
  <c r="P1275" i="75" s="1"/>
  <c r="M1275" i="75"/>
  <c r="L1275" i="75"/>
  <c r="O1274" i="75"/>
  <c r="S1274" i="75" s="1"/>
  <c r="N1274" i="75"/>
  <c r="P1274" i="75" s="1"/>
  <c r="M1274" i="75"/>
  <c r="L1274" i="75"/>
  <c r="O1273" i="75"/>
  <c r="S1273" i="75" s="1"/>
  <c r="N1273" i="75"/>
  <c r="P1273" i="75" s="1"/>
  <c r="M1273" i="75"/>
  <c r="L1273" i="75"/>
  <c r="O1272" i="75"/>
  <c r="S1272" i="75" s="1"/>
  <c r="N1272" i="75"/>
  <c r="P1272" i="75" s="1"/>
  <c r="M1272" i="75"/>
  <c r="L1272" i="75"/>
  <c r="O1271" i="75"/>
  <c r="S1271" i="75" s="1"/>
  <c r="N1271" i="75"/>
  <c r="P1271" i="75" s="1"/>
  <c r="M1271" i="75"/>
  <c r="L1271" i="75"/>
  <c r="O1270" i="75"/>
  <c r="S1270" i="75" s="1"/>
  <c r="N1270" i="75"/>
  <c r="P1270" i="75" s="1"/>
  <c r="M1270" i="75"/>
  <c r="L1270" i="75"/>
  <c r="O1269" i="75"/>
  <c r="S1269" i="75" s="1"/>
  <c r="N1269" i="75"/>
  <c r="P1269" i="75" s="1"/>
  <c r="M1269" i="75"/>
  <c r="L1269" i="75"/>
  <c r="O1268" i="75"/>
  <c r="S1268" i="75" s="1"/>
  <c r="N1268" i="75"/>
  <c r="P1268" i="75" s="1"/>
  <c r="M1268" i="75"/>
  <c r="L1268" i="75"/>
  <c r="O1267" i="75"/>
  <c r="S1267" i="75" s="1"/>
  <c r="N1267" i="75"/>
  <c r="P1267" i="75" s="1"/>
  <c r="M1267" i="75"/>
  <c r="L1267" i="75"/>
  <c r="O1266" i="75"/>
  <c r="S1266" i="75" s="1"/>
  <c r="N1266" i="75"/>
  <c r="P1266" i="75" s="1"/>
  <c r="M1266" i="75"/>
  <c r="L1266" i="75"/>
  <c r="O1265" i="75"/>
  <c r="S1265" i="75" s="1"/>
  <c r="N1265" i="75"/>
  <c r="P1265" i="75" s="1"/>
  <c r="M1265" i="75"/>
  <c r="L1265" i="75"/>
  <c r="O1264" i="75"/>
  <c r="S1264" i="75" s="1"/>
  <c r="N1264" i="75"/>
  <c r="P1264" i="75" s="1"/>
  <c r="M1264" i="75"/>
  <c r="L1264" i="75"/>
  <c r="O1263" i="75"/>
  <c r="S1263" i="75" s="1"/>
  <c r="N1263" i="75"/>
  <c r="P1263" i="75" s="1"/>
  <c r="M1263" i="75"/>
  <c r="L1263" i="75"/>
  <c r="O1262" i="75"/>
  <c r="S1262" i="75" s="1"/>
  <c r="N1262" i="75"/>
  <c r="P1262" i="75" s="1"/>
  <c r="M1262" i="75"/>
  <c r="L1262" i="75"/>
  <c r="O1261" i="75"/>
  <c r="S1261" i="75" s="1"/>
  <c r="N1261" i="75"/>
  <c r="P1261" i="75" s="1"/>
  <c r="M1261" i="75"/>
  <c r="L1261" i="75"/>
  <c r="O1260" i="75"/>
  <c r="S1260" i="75" s="1"/>
  <c r="N1260" i="75"/>
  <c r="P1260" i="75" s="1"/>
  <c r="M1260" i="75"/>
  <c r="L1260" i="75"/>
  <c r="O1259" i="75"/>
  <c r="S1259" i="75" s="1"/>
  <c r="N1259" i="75"/>
  <c r="P1259" i="75" s="1"/>
  <c r="M1259" i="75"/>
  <c r="L1259" i="75"/>
  <c r="O1258" i="75"/>
  <c r="S1258" i="75" s="1"/>
  <c r="N1258" i="75"/>
  <c r="P1258" i="75" s="1"/>
  <c r="M1258" i="75"/>
  <c r="L1258" i="75"/>
  <c r="O1257" i="75"/>
  <c r="S1257" i="75" s="1"/>
  <c r="N1257" i="75"/>
  <c r="P1257" i="75" s="1"/>
  <c r="M1257" i="75"/>
  <c r="L1257" i="75"/>
  <c r="O1256" i="75"/>
  <c r="S1256" i="75" s="1"/>
  <c r="N1256" i="75"/>
  <c r="P1256" i="75" s="1"/>
  <c r="M1256" i="75"/>
  <c r="L1256" i="75"/>
  <c r="O1255" i="75"/>
  <c r="S1255" i="75" s="1"/>
  <c r="N1255" i="75"/>
  <c r="P1255" i="75" s="1"/>
  <c r="M1255" i="75"/>
  <c r="L1255" i="75"/>
  <c r="O1254" i="75"/>
  <c r="S1254" i="75" s="1"/>
  <c r="N1254" i="75"/>
  <c r="P1254" i="75" s="1"/>
  <c r="M1254" i="75"/>
  <c r="L1254" i="75"/>
  <c r="O1253" i="75"/>
  <c r="S1253" i="75" s="1"/>
  <c r="N1253" i="75"/>
  <c r="P1253" i="75" s="1"/>
  <c r="M1253" i="75"/>
  <c r="L1253" i="75"/>
  <c r="O1252" i="75"/>
  <c r="S1252" i="75" s="1"/>
  <c r="N1252" i="75"/>
  <c r="P1252" i="75" s="1"/>
  <c r="M1252" i="75"/>
  <c r="L1252" i="75"/>
  <c r="O1251" i="75"/>
  <c r="S1251" i="75" s="1"/>
  <c r="N1251" i="75"/>
  <c r="P1251" i="75" s="1"/>
  <c r="M1251" i="75"/>
  <c r="L1251" i="75"/>
  <c r="O1250" i="75"/>
  <c r="S1250" i="75" s="1"/>
  <c r="N1250" i="75"/>
  <c r="P1250" i="75" s="1"/>
  <c r="M1250" i="75"/>
  <c r="L1250" i="75"/>
  <c r="O1249" i="75"/>
  <c r="S1249" i="75" s="1"/>
  <c r="N1249" i="75"/>
  <c r="P1249" i="75" s="1"/>
  <c r="M1249" i="75"/>
  <c r="L1249" i="75"/>
  <c r="O1248" i="75"/>
  <c r="S1248" i="75" s="1"/>
  <c r="N1248" i="75"/>
  <c r="P1248" i="75" s="1"/>
  <c r="M1248" i="75"/>
  <c r="L1248" i="75"/>
  <c r="O1247" i="75"/>
  <c r="S1247" i="75" s="1"/>
  <c r="N1247" i="75"/>
  <c r="P1247" i="75" s="1"/>
  <c r="M1247" i="75"/>
  <c r="L1247" i="75"/>
  <c r="O1246" i="75"/>
  <c r="S1246" i="75" s="1"/>
  <c r="N1246" i="75"/>
  <c r="P1246" i="75" s="1"/>
  <c r="M1246" i="75"/>
  <c r="L1246" i="75"/>
  <c r="O1245" i="75"/>
  <c r="S1245" i="75" s="1"/>
  <c r="N1245" i="75"/>
  <c r="P1245" i="75" s="1"/>
  <c r="M1245" i="75"/>
  <c r="L1245" i="75"/>
  <c r="O1244" i="75"/>
  <c r="S1244" i="75" s="1"/>
  <c r="N1244" i="75"/>
  <c r="P1244" i="75" s="1"/>
  <c r="M1244" i="75"/>
  <c r="L1244" i="75"/>
  <c r="O1243" i="75"/>
  <c r="S1243" i="75" s="1"/>
  <c r="N1243" i="75"/>
  <c r="P1243" i="75" s="1"/>
  <c r="M1243" i="75"/>
  <c r="L1243" i="75"/>
  <c r="O1242" i="75"/>
  <c r="S1242" i="75" s="1"/>
  <c r="N1242" i="75"/>
  <c r="P1242" i="75" s="1"/>
  <c r="M1242" i="75"/>
  <c r="L1242" i="75"/>
  <c r="O1241" i="75"/>
  <c r="S1241" i="75" s="1"/>
  <c r="N1241" i="75"/>
  <c r="P1241" i="75" s="1"/>
  <c r="M1241" i="75"/>
  <c r="L1241" i="75"/>
  <c r="O1240" i="75"/>
  <c r="S1240" i="75" s="1"/>
  <c r="N1240" i="75"/>
  <c r="P1240" i="75" s="1"/>
  <c r="M1240" i="75"/>
  <c r="L1240" i="75"/>
  <c r="O1239" i="75"/>
  <c r="S1239" i="75" s="1"/>
  <c r="N1239" i="75"/>
  <c r="P1239" i="75" s="1"/>
  <c r="M1239" i="75"/>
  <c r="L1239" i="75"/>
  <c r="O1238" i="75"/>
  <c r="S1238" i="75" s="1"/>
  <c r="N1238" i="75"/>
  <c r="P1238" i="75" s="1"/>
  <c r="M1238" i="75"/>
  <c r="L1238" i="75"/>
  <c r="O1237" i="75"/>
  <c r="S1237" i="75" s="1"/>
  <c r="N1237" i="75"/>
  <c r="P1237" i="75" s="1"/>
  <c r="M1237" i="75"/>
  <c r="L1237" i="75"/>
  <c r="O1236" i="75"/>
  <c r="S1236" i="75" s="1"/>
  <c r="N1236" i="75"/>
  <c r="P1236" i="75" s="1"/>
  <c r="M1236" i="75"/>
  <c r="L1236" i="75"/>
  <c r="O1235" i="75"/>
  <c r="S1235" i="75" s="1"/>
  <c r="N1235" i="75"/>
  <c r="P1235" i="75" s="1"/>
  <c r="M1235" i="75"/>
  <c r="L1235" i="75"/>
  <c r="O1234" i="75"/>
  <c r="S1234" i="75" s="1"/>
  <c r="N1234" i="75"/>
  <c r="P1234" i="75" s="1"/>
  <c r="M1234" i="75"/>
  <c r="L1234" i="75"/>
  <c r="O1233" i="75"/>
  <c r="S1233" i="75" s="1"/>
  <c r="N1233" i="75"/>
  <c r="P1233" i="75" s="1"/>
  <c r="M1233" i="75"/>
  <c r="L1233" i="75"/>
  <c r="O1232" i="75"/>
  <c r="S1232" i="75" s="1"/>
  <c r="N1232" i="75"/>
  <c r="P1232" i="75" s="1"/>
  <c r="M1232" i="75"/>
  <c r="L1232" i="75"/>
  <c r="O1231" i="75"/>
  <c r="S1231" i="75" s="1"/>
  <c r="N1231" i="75"/>
  <c r="P1231" i="75" s="1"/>
  <c r="M1231" i="75"/>
  <c r="L1231" i="75"/>
  <c r="O1230" i="75"/>
  <c r="S1230" i="75" s="1"/>
  <c r="N1230" i="75"/>
  <c r="P1230" i="75" s="1"/>
  <c r="M1230" i="75"/>
  <c r="L1230" i="75"/>
  <c r="O1229" i="75"/>
  <c r="S1229" i="75" s="1"/>
  <c r="N1229" i="75"/>
  <c r="P1229" i="75" s="1"/>
  <c r="M1229" i="75"/>
  <c r="L1229" i="75"/>
  <c r="O1228" i="75"/>
  <c r="S1228" i="75" s="1"/>
  <c r="N1228" i="75"/>
  <c r="P1228" i="75" s="1"/>
  <c r="M1228" i="75"/>
  <c r="L1228" i="75"/>
  <c r="O1227" i="75"/>
  <c r="S1227" i="75" s="1"/>
  <c r="N1227" i="75"/>
  <c r="P1227" i="75" s="1"/>
  <c r="M1227" i="75"/>
  <c r="L1227" i="75"/>
  <c r="O1226" i="75"/>
  <c r="S1226" i="75" s="1"/>
  <c r="N1226" i="75"/>
  <c r="P1226" i="75" s="1"/>
  <c r="M1226" i="75"/>
  <c r="L1226" i="75"/>
  <c r="O1225" i="75"/>
  <c r="S1225" i="75" s="1"/>
  <c r="N1225" i="75"/>
  <c r="P1225" i="75" s="1"/>
  <c r="M1225" i="75"/>
  <c r="L1225" i="75"/>
  <c r="O1224" i="75"/>
  <c r="S1224" i="75" s="1"/>
  <c r="N1224" i="75"/>
  <c r="P1224" i="75" s="1"/>
  <c r="M1224" i="75"/>
  <c r="L1224" i="75"/>
  <c r="O1223" i="75"/>
  <c r="S1223" i="75" s="1"/>
  <c r="N1223" i="75"/>
  <c r="P1223" i="75" s="1"/>
  <c r="M1223" i="75"/>
  <c r="L1223" i="75"/>
  <c r="O1222" i="75"/>
  <c r="S1222" i="75" s="1"/>
  <c r="N1222" i="75"/>
  <c r="P1222" i="75" s="1"/>
  <c r="M1222" i="75"/>
  <c r="L1222" i="75"/>
  <c r="O1221" i="75"/>
  <c r="S1221" i="75" s="1"/>
  <c r="N1221" i="75"/>
  <c r="P1221" i="75" s="1"/>
  <c r="M1221" i="75"/>
  <c r="L1221" i="75"/>
  <c r="O1220" i="75"/>
  <c r="S1220" i="75" s="1"/>
  <c r="N1220" i="75"/>
  <c r="P1220" i="75" s="1"/>
  <c r="M1220" i="75"/>
  <c r="L1220" i="75"/>
  <c r="O1219" i="75"/>
  <c r="S1219" i="75" s="1"/>
  <c r="N1219" i="75"/>
  <c r="P1219" i="75" s="1"/>
  <c r="M1219" i="75"/>
  <c r="L1219" i="75"/>
  <c r="O1218" i="75"/>
  <c r="S1218" i="75" s="1"/>
  <c r="N1218" i="75"/>
  <c r="P1218" i="75" s="1"/>
  <c r="M1218" i="75"/>
  <c r="L1218" i="75"/>
  <c r="O1217" i="75"/>
  <c r="S1217" i="75" s="1"/>
  <c r="N1217" i="75"/>
  <c r="P1217" i="75" s="1"/>
  <c r="M1217" i="75"/>
  <c r="L1217" i="75"/>
  <c r="O1216" i="75"/>
  <c r="S1216" i="75" s="1"/>
  <c r="N1216" i="75"/>
  <c r="P1216" i="75" s="1"/>
  <c r="M1216" i="75"/>
  <c r="L1216" i="75"/>
  <c r="O1215" i="75"/>
  <c r="S1215" i="75" s="1"/>
  <c r="N1215" i="75"/>
  <c r="P1215" i="75" s="1"/>
  <c r="M1215" i="75"/>
  <c r="L1215" i="75"/>
  <c r="O1214" i="75"/>
  <c r="S1214" i="75" s="1"/>
  <c r="N1214" i="75"/>
  <c r="P1214" i="75" s="1"/>
  <c r="M1214" i="75"/>
  <c r="L1214" i="75"/>
  <c r="O1213" i="75"/>
  <c r="S1213" i="75" s="1"/>
  <c r="N1213" i="75"/>
  <c r="P1213" i="75" s="1"/>
  <c r="M1213" i="75"/>
  <c r="L1213" i="75"/>
  <c r="O1212" i="75"/>
  <c r="S1212" i="75" s="1"/>
  <c r="N1212" i="75"/>
  <c r="P1212" i="75" s="1"/>
  <c r="M1212" i="75"/>
  <c r="L1212" i="75"/>
  <c r="O1211" i="75"/>
  <c r="S1211" i="75" s="1"/>
  <c r="N1211" i="75"/>
  <c r="P1211" i="75" s="1"/>
  <c r="M1211" i="75"/>
  <c r="L1211" i="75"/>
  <c r="O1210" i="75"/>
  <c r="S1210" i="75" s="1"/>
  <c r="N1210" i="75"/>
  <c r="P1210" i="75" s="1"/>
  <c r="M1210" i="75"/>
  <c r="L1210" i="75"/>
  <c r="O1209" i="75"/>
  <c r="S1209" i="75" s="1"/>
  <c r="N1209" i="75"/>
  <c r="P1209" i="75" s="1"/>
  <c r="M1209" i="75"/>
  <c r="L1209" i="75"/>
  <c r="O1208" i="75"/>
  <c r="S1208" i="75" s="1"/>
  <c r="N1208" i="75"/>
  <c r="P1208" i="75" s="1"/>
  <c r="M1208" i="75"/>
  <c r="L1208" i="75"/>
  <c r="O1207" i="75"/>
  <c r="S1207" i="75" s="1"/>
  <c r="N1207" i="75"/>
  <c r="P1207" i="75" s="1"/>
  <c r="M1207" i="75"/>
  <c r="L1207" i="75"/>
  <c r="O1206" i="75"/>
  <c r="S1206" i="75" s="1"/>
  <c r="N1206" i="75"/>
  <c r="P1206" i="75" s="1"/>
  <c r="M1206" i="75"/>
  <c r="L1206" i="75"/>
  <c r="O1205" i="75"/>
  <c r="S1205" i="75" s="1"/>
  <c r="N1205" i="75"/>
  <c r="P1205" i="75" s="1"/>
  <c r="M1205" i="75"/>
  <c r="L1205" i="75"/>
  <c r="O1204" i="75"/>
  <c r="S1204" i="75" s="1"/>
  <c r="N1204" i="75"/>
  <c r="P1204" i="75" s="1"/>
  <c r="M1204" i="75"/>
  <c r="L1204" i="75"/>
  <c r="O1203" i="75"/>
  <c r="S1203" i="75" s="1"/>
  <c r="N1203" i="75"/>
  <c r="P1203" i="75" s="1"/>
  <c r="M1203" i="75"/>
  <c r="L1203" i="75"/>
  <c r="O1202" i="75"/>
  <c r="S1202" i="75" s="1"/>
  <c r="N1202" i="75"/>
  <c r="P1202" i="75" s="1"/>
  <c r="M1202" i="75"/>
  <c r="L1202" i="75"/>
  <c r="O1201" i="75"/>
  <c r="S1201" i="75" s="1"/>
  <c r="N1201" i="75"/>
  <c r="P1201" i="75" s="1"/>
  <c r="M1201" i="75"/>
  <c r="L1201" i="75"/>
  <c r="O1200" i="75"/>
  <c r="S1200" i="75" s="1"/>
  <c r="N1200" i="75"/>
  <c r="P1200" i="75" s="1"/>
  <c r="M1200" i="75"/>
  <c r="L1200" i="75"/>
  <c r="O1199" i="75"/>
  <c r="S1199" i="75" s="1"/>
  <c r="N1199" i="75"/>
  <c r="P1199" i="75" s="1"/>
  <c r="M1199" i="75"/>
  <c r="L1199" i="75"/>
  <c r="O1198" i="75"/>
  <c r="S1198" i="75" s="1"/>
  <c r="N1198" i="75"/>
  <c r="P1198" i="75" s="1"/>
  <c r="M1198" i="75"/>
  <c r="L1198" i="75"/>
  <c r="O1197" i="75"/>
  <c r="S1197" i="75" s="1"/>
  <c r="N1197" i="75"/>
  <c r="P1197" i="75" s="1"/>
  <c r="M1197" i="75"/>
  <c r="L1197" i="75"/>
  <c r="O1196" i="75"/>
  <c r="S1196" i="75" s="1"/>
  <c r="N1196" i="75"/>
  <c r="P1196" i="75" s="1"/>
  <c r="M1196" i="75"/>
  <c r="L1196" i="75"/>
  <c r="O1195" i="75"/>
  <c r="S1195" i="75" s="1"/>
  <c r="N1195" i="75"/>
  <c r="P1195" i="75" s="1"/>
  <c r="M1195" i="75"/>
  <c r="L1195" i="75"/>
  <c r="O1194" i="75"/>
  <c r="S1194" i="75" s="1"/>
  <c r="N1194" i="75"/>
  <c r="P1194" i="75" s="1"/>
  <c r="M1194" i="75"/>
  <c r="L1194" i="75"/>
  <c r="O1193" i="75"/>
  <c r="S1193" i="75" s="1"/>
  <c r="N1193" i="75"/>
  <c r="P1193" i="75" s="1"/>
  <c r="M1193" i="75"/>
  <c r="L1193" i="75"/>
  <c r="O1192" i="75"/>
  <c r="S1192" i="75" s="1"/>
  <c r="N1192" i="75"/>
  <c r="P1192" i="75" s="1"/>
  <c r="M1192" i="75"/>
  <c r="L1192" i="75"/>
  <c r="O1191" i="75"/>
  <c r="S1191" i="75" s="1"/>
  <c r="N1191" i="75"/>
  <c r="P1191" i="75" s="1"/>
  <c r="M1191" i="75"/>
  <c r="L1191" i="75"/>
  <c r="O1190" i="75"/>
  <c r="S1190" i="75" s="1"/>
  <c r="N1190" i="75"/>
  <c r="P1190" i="75" s="1"/>
  <c r="M1190" i="75"/>
  <c r="L1190" i="75"/>
  <c r="O1189" i="75"/>
  <c r="S1189" i="75" s="1"/>
  <c r="N1189" i="75"/>
  <c r="P1189" i="75" s="1"/>
  <c r="M1189" i="75"/>
  <c r="L1189" i="75"/>
  <c r="O1188" i="75"/>
  <c r="S1188" i="75" s="1"/>
  <c r="N1188" i="75"/>
  <c r="P1188" i="75" s="1"/>
  <c r="M1188" i="75"/>
  <c r="L1188" i="75"/>
  <c r="O1187" i="75"/>
  <c r="S1187" i="75" s="1"/>
  <c r="N1187" i="75"/>
  <c r="P1187" i="75" s="1"/>
  <c r="M1187" i="75"/>
  <c r="L1187" i="75"/>
  <c r="O1186" i="75"/>
  <c r="S1186" i="75" s="1"/>
  <c r="N1186" i="75"/>
  <c r="P1186" i="75" s="1"/>
  <c r="M1186" i="75"/>
  <c r="L1186" i="75"/>
  <c r="O1185" i="75"/>
  <c r="S1185" i="75" s="1"/>
  <c r="N1185" i="75"/>
  <c r="P1185" i="75" s="1"/>
  <c r="M1185" i="75"/>
  <c r="L1185" i="75"/>
  <c r="O1184" i="75"/>
  <c r="S1184" i="75" s="1"/>
  <c r="N1184" i="75"/>
  <c r="P1184" i="75" s="1"/>
  <c r="M1184" i="75"/>
  <c r="L1184" i="75"/>
  <c r="O1183" i="75"/>
  <c r="S1183" i="75" s="1"/>
  <c r="N1183" i="75"/>
  <c r="P1183" i="75" s="1"/>
  <c r="M1183" i="75"/>
  <c r="L1183" i="75"/>
  <c r="O1182" i="75"/>
  <c r="S1182" i="75" s="1"/>
  <c r="N1182" i="75"/>
  <c r="P1182" i="75" s="1"/>
  <c r="M1182" i="75"/>
  <c r="L1182" i="75"/>
  <c r="O1181" i="75"/>
  <c r="S1181" i="75" s="1"/>
  <c r="N1181" i="75"/>
  <c r="P1181" i="75" s="1"/>
  <c r="M1181" i="75"/>
  <c r="L1181" i="75"/>
  <c r="O1180" i="75"/>
  <c r="S1180" i="75" s="1"/>
  <c r="N1180" i="75"/>
  <c r="P1180" i="75" s="1"/>
  <c r="M1180" i="75"/>
  <c r="L1180" i="75"/>
  <c r="O1179" i="75"/>
  <c r="S1179" i="75" s="1"/>
  <c r="N1179" i="75"/>
  <c r="P1179" i="75" s="1"/>
  <c r="M1179" i="75"/>
  <c r="L1179" i="75"/>
  <c r="O1178" i="75"/>
  <c r="S1178" i="75" s="1"/>
  <c r="N1178" i="75"/>
  <c r="P1178" i="75" s="1"/>
  <c r="M1178" i="75"/>
  <c r="L1178" i="75"/>
  <c r="O1177" i="75"/>
  <c r="S1177" i="75" s="1"/>
  <c r="N1177" i="75"/>
  <c r="P1177" i="75" s="1"/>
  <c r="M1177" i="75"/>
  <c r="L1177" i="75"/>
  <c r="O1176" i="75"/>
  <c r="S1176" i="75" s="1"/>
  <c r="N1176" i="75"/>
  <c r="P1176" i="75" s="1"/>
  <c r="M1176" i="75"/>
  <c r="L1176" i="75"/>
  <c r="O1175" i="75"/>
  <c r="S1175" i="75" s="1"/>
  <c r="N1175" i="75"/>
  <c r="P1175" i="75" s="1"/>
  <c r="M1175" i="75"/>
  <c r="L1175" i="75"/>
  <c r="O1174" i="75"/>
  <c r="S1174" i="75" s="1"/>
  <c r="N1174" i="75"/>
  <c r="P1174" i="75" s="1"/>
  <c r="M1174" i="75"/>
  <c r="L1174" i="75"/>
  <c r="O1173" i="75"/>
  <c r="S1173" i="75" s="1"/>
  <c r="N1173" i="75"/>
  <c r="P1173" i="75" s="1"/>
  <c r="M1173" i="75"/>
  <c r="L1173" i="75"/>
  <c r="O1172" i="75"/>
  <c r="S1172" i="75" s="1"/>
  <c r="N1172" i="75"/>
  <c r="P1172" i="75" s="1"/>
  <c r="M1172" i="75"/>
  <c r="L1172" i="75"/>
  <c r="O1171" i="75"/>
  <c r="S1171" i="75" s="1"/>
  <c r="N1171" i="75"/>
  <c r="P1171" i="75" s="1"/>
  <c r="M1171" i="75"/>
  <c r="L1171" i="75"/>
  <c r="O1170" i="75"/>
  <c r="S1170" i="75" s="1"/>
  <c r="N1170" i="75"/>
  <c r="P1170" i="75" s="1"/>
  <c r="M1170" i="75"/>
  <c r="L1170" i="75"/>
  <c r="O1169" i="75"/>
  <c r="S1169" i="75" s="1"/>
  <c r="N1169" i="75"/>
  <c r="P1169" i="75" s="1"/>
  <c r="M1169" i="75"/>
  <c r="L1169" i="75"/>
  <c r="O1168" i="75"/>
  <c r="S1168" i="75" s="1"/>
  <c r="N1168" i="75"/>
  <c r="P1168" i="75" s="1"/>
  <c r="M1168" i="75"/>
  <c r="L1168" i="75"/>
  <c r="O1167" i="75"/>
  <c r="S1167" i="75" s="1"/>
  <c r="N1167" i="75"/>
  <c r="P1167" i="75" s="1"/>
  <c r="M1167" i="75"/>
  <c r="L1167" i="75"/>
  <c r="O1166" i="75"/>
  <c r="S1166" i="75" s="1"/>
  <c r="N1166" i="75"/>
  <c r="P1166" i="75" s="1"/>
  <c r="M1166" i="75"/>
  <c r="L1166" i="75"/>
  <c r="O1165" i="75"/>
  <c r="S1165" i="75" s="1"/>
  <c r="N1165" i="75"/>
  <c r="P1165" i="75" s="1"/>
  <c r="M1165" i="75"/>
  <c r="L1165" i="75"/>
  <c r="O1164" i="75"/>
  <c r="S1164" i="75" s="1"/>
  <c r="N1164" i="75"/>
  <c r="P1164" i="75" s="1"/>
  <c r="M1164" i="75"/>
  <c r="L1164" i="75"/>
  <c r="O1163" i="75"/>
  <c r="S1163" i="75" s="1"/>
  <c r="N1163" i="75"/>
  <c r="P1163" i="75" s="1"/>
  <c r="M1163" i="75"/>
  <c r="L1163" i="75"/>
  <c r="O1162" i="75"/>
  <c r="S1162" i="75" s="1"/>
  <c r="N1162" i="75"/>
  <c r="P1162" i="75" s="1"/>
  <c r="M1162" i="75"/>
  <c r="L1162" i="75"/>
  <c r="O1161" i="75"/>
  <c r="S1161" i="75" s="1"/>
  <c r="N1161" i="75"/>
  <c r="P1161" i="75" s="1"/>
  <c r="M1161" i="75"/>
  <c r="L1161" i="75"/>
  <c r="O1160" i="75"/>
  <c r="S1160" i="75" s="1"/>
  <c r="N1160" i="75"/>
  <c r="P1160" i="75" s="1"/>
  <c r="M1160" i="75"/>
  <c r="L1160" i="75"/>
  <c r="O1159" i="75"/>
  <c r="S1159" i="75" s="1"/>
  <c r="N1159" i="75"/>
  <c r="P1159" i="75" s="1"/>
  <c r="M1159" i="75"/>
  <c r="L1159" i="75"/>
  <c r="O1158" i="75"/>
  <c r="S1158" i="75" s="1"/>
  <c r="N1158" i="75"/>
  <c r="P1158" i="75" s="1"/>
  <c r="M1158" i="75"/>
  <c r="L1158" i="75"/>
  <c r="O1157" i="75"/>
  <c r="S1157" i="75" s="1"/>
  <c r="N1157" i="75"/>
  <c r="P1157" i="75" s="1"/>
  <c r="M1157" i="75"/>
  <c r="L1157" i="75"/>
  <c r="O1156" i="75"/>
  <c r="S1156" i="75" s="1"/>
  <c r="N1156" i="75"/>
  <c r="P1156" i="75" s="1"/>
  <c r="M1156" i="75"/>
  <c r="L1156" i="75"/>
  <c r="O1155" i="75"/>
  <c r="S1155" i="75" s="1"/>
  <c r="N1155" i="75"/>
  <c r="P1155" i="75" s="1"/>
  <c r="M1155" i="75"/>
  <c r="L1155" i="75"/>
  <c r="O1154" i="75"/>
  <c r="S1154" i="75" s="1"/>
  <c r="N1154" i="75"/>
  <c r="P1154" i="75" s="1"/>
  <c r="M1154" i="75"/>
  <c r="L1154" i="75"/>
  <c r="O1153" i="75"/>
  <c r="S1153" i="75" s="1"/>
  <c r="N1153" i="75"/>
  <c r="P1153" i="75" s="1"/>
  <c r="M1153" i="75"/>
  <c r="L1153" i="75"/>
  <c r="O1152" i="75"/>
  <c r="S1152" i="75" s="1"/>
  <c r="N1152" i="75"/>
  <c r="P1152" i="75" s="1"/>
  <c r="M1152" i="75"/>
  <c r="L1152" i="75"/>
  <c r="O1151" i="75"/>
  <c r="S1151" i="75" s="1"/>
  <c r="N1151" i="75"/>
  <c r="P1151" i="75" s="1"/>
  <c r="M1151" i="75"/>
  <c r="L1151" i="75"/>
  <c r="O1150" i="75"/>
  <c r="S1150" i="75" s="1"/>
  <c r="N1150" i="75"/>
  <c r="P1150" i="75" s="1"/>
  <c r="M1150" i="75"/>
  <c r="L1150" i="75"/>
  <c r="O1149" i="75"/>
  <c r="S1149" i="75" s="1"/>
  <c r="N1149" i="75"/>
  <c r="P1149" i="75" s="1"/>
  <c r="M1149" i="75"/>
  <c r="L1149" i="75"/>
  <c r="O1148" i="75"/>
  <c r="S1148" i="75" s="1"/>
  <c r="N1148" i="75"/>
  <c r="P1148" i="75" s="1"/>
  <c r="M1148" i="75"/>
  <c r="L1148" i="75"/>
  <c r="O1147" i="75"/>
  <c r="S1147" i="75" s="1"/>
  <c r="N1147" i="75"/>
  <c r="P1147" i="75" s="1"/>
  <c r="M1147" i="75"/>
  <c r="L1147" i="75"/>
  <c r="O1146" i="75"/>
  <c r="S1146" i="75" s="1"/>
  <c r="N1146" i="75"/>
  <c r="P1146" i="75" s="1"/>
  <c r="M1146" i="75"/>
  <c r="L1146" i="75"/>
  <c r="O1145" i="75"/>
  <c r="S1145" i="75" s="1"/>
  <c r="N1145" i="75"/>
  <c r="P1145" i="75" s="1"/>
  <c r="M1145" i="75"/>
  <c r="L1145" i="75"/>
  <c r="O1144" i="75"/>
  <c r="S1144" i="75" s="1"/>
  <c r="N1144" i="75"/>
  <c r="P1144" i="75" s="1"/>
  <c r="M1144" i="75"/>
  <c r="L1144" i="75"/>
  <c r="O1143" i="75"/>
  <c r="S1143" i="75" s="1"/>
  <c r="N1143" i="75"/>
  <c r="P1143" i="75" s="1"/>
  <c r="M1143" i="75"/>
  <c r="L1143" i="75"/>
  <c r="O1142" i="75"/>
  <c r="S1142" i="75" s="1"/>
  <c r="N1142" i="75"/>
  <c r="P1142" i="75" s="1"/>
  <c r="M1142" i="75"/>
  <c r="L1142" i="75"/>
  <c r="O1141" i="75"/>
  <c r="S1141" i="75" s="1"/>
  <c r="N1141" i="75"/>
  <c r="P1141" i="75" s="1"/>
  <c r="M1141" i="75"/>
  <c r="L1141" i="75"/>
  <c r="O1140" i="75"/>
  <c r="S1140" i="75" s="1"/>
  <c r="N1140" i="75"/>
  <c r="P1140" i="75" s="1"/>
  <c r="M1140" i="75"/>
  <c r="L1140" i="75"/>
  <c r="O1139" i="75"/>
  <c r="S1139" i="75" s="1"/>
  <c r="N1139" i="75"/>
  <c r="P1139" i="75" s="1"/>
  <c r="M1139" i="75"/>
  <c r="L1139" i="75"/>
  <c r="O1138" i="75"/>
  <c r="S1138" i="75" s="1"/>
  <c r="N1138" i="75"/>
  <c r="P1138" i="75" s="1"/>
  <c r="M1138" i="75"/>
  <c r="L1138" i="75"/>
  <c r="O1137" i="75"/>
  <c r="S1137" i="75" s="1"/>
  <c r="N1137" i="75"/>
  <c r="P1137" i="75" s="1"/>
  <c r="M1137" i="75"/>
  <c r="L1137" i="75"/>
  <c r="O1136" i="75"/>
  <c r="S1136" i="75" s="1"/>
  <c r="N1136" i="75"/>
  <c r="P1136" i="75" s="1"/>
  <c r="M1136" i="75"/>
  <c r="L1136" i="75"/>
  <c r="O1135" i="75"/>
  <c r="S1135" i="75" s="1"/>
  <c r="N1135" i="75"/>
  <c r="P1135" i="75" s="1"/>
  <c r="M1135" i="75"/>
  <c r="L1135" i="75"/>
  <c r="O1134" i="75"/>
  <c r="S1134" i="75" s="1"/>
  <c r="N1134" i="75"/>
  <c r="P1134" i="75" s="1"/>
  <c r="M1134" i="75"/>
  <c r="L1134" i="75"/>
  <c r="O1133" i="75"/>
  <c r="S1133" i="75" s="1"/>
  <c r="N1133" i="75"/>
  <c r="P1133" i="75" s="1"/>
  <c r="M1133" i="75"/>
  <c r="L1133" i="75"/>
  <c r="O1132" i="75"/>
  <c r="S1132" i="75" s="1"/>
  <c r="N1132" i="75"/>
  <c r="P1132" i="75" s="1"/>
  <c r="M1132" i="75"/>
  <c r="L1132" i="75"/>
  <c r="O1131" i="75"/>
  <c r="S1131" i="75" s="1"/>
  <c r="N1131" i="75"/>
  <c r="P1131" i="75" s="1"/>
  <c r="M1131" i="75"/>
  <c r="L1131" i="75"/>
  <c r="O1130" i="75"/>
  <c r="S1130" i="75" s="1"/>
  <c r="N1130" i="75"/>
  <c r="P1130" i="75" s="1"/>
  <c r="M1130" i="75"/>
  <c r="L1130" i="75"/>
  <c r="O1129" i="75"/>
  <c r="S1129" i="75" s="1"/>
  <c r="N1129" i="75"/>
  <c r="P1129" i="75" s="1"/>
  <c r="M1129" i="75"/>
  <c r="L1129" i="75"/>
  <c r="O1128" i="75"/>
  <c r="S1128" i="75" s="1"/>
  <c r="N1128" i="75"/>
  <c r="P1128" i="75" s="1"/>
  <c r="M1128" i="75"/>
  <c r="L1128" i="75"/>
  <c r="O1127" i="75"/>
  <c r="S1127" i="75" s="1"/>
  <c r="N1127" i="75"/>
  <c r="P1127" i="75" s="1"/>
  <c r="M1127" i="75"/>
  <c r="L1127" i="75"/>
  <c r="O1126" i="75"/>
  <c r="S1126" i="75" s="1"/>
  <c r="N1126" i="75"/>
  <c r="P1126" i="75" s="1"/>
  <c r="M1126" i="75"/>
  <c r="L1126" i="75"/>
  <c r="O1125" i="75"/>
  <c r="S1125" i="75" s="1"/>
  <c r="N1125" i="75"/>
  <c r="P1125" i="75" s="1"/>
  <c r="M1125" i="75"/>
  <c r="L1125" i="75"/>
  <c r="O1124" i="75"/>
  <c r="S1124" i="75" s="1"/>
  <c r="N1124" i="75"/>
  <c r="P1124" i="75" s="1"/>
  <c r="M1124" i="75"/>
  <c r="L1124" i="75"/>
  <c r="O1123" i="75"/>
  <c r="S1123" i="75" s="1"/>
  <c r="N1123" i="75"/>
  <c r="P1123" i="75" s="1"/>
  <c r="M1123" i="75"/>
  <c r="L1123" i="75"/>
  <c r="O1122" i="75"/>
  <c r="S1122" i="75" s="1"/>
  <c r="N1122" i="75"/>
  <c r="P1122" i="75" s="1"/>
  <c r="M1122" i="75"/>
  <c r="L1122" i="75"/>
  <c r="O1121" i="75"/>
  <c r="S1121" i="75" s="1"/>
  <c r="N1121" i="75"/>
  <c r="P1121" i="75" s="1"/>
  <c r="M1121" i="75"/>
  <c r="L1121" i="75"/>
  <c r="O1120" i="75"/>
  <c r="S1120" i="75" s="1"/>
  <c r="N1120" i="75"/>
  <c r="P1120" i="75" s="1"/>
  <c r="M1120" i="75"/>
  <c r="L1120" i="75"/>
  <c r="O1119" i="75"/>
  <c r="S1119" i="75" s="1"/>
  <c r="N1119" i="75"/>
  <c r="P1119" i="75" s="1"/>
  <c r="M1119" i="75"/>
  <c r="L1119" i="75"/>
  <c r="O1118" i="75"/>
  <c r="S1118" i="75" s="1"/>
  <c r="N1118" i="75"/>
  <c r="P1118" i="75" s="1"/>
  <c r="M1118" i="75"/>
  <c r="L1118" i="75"/>
  <c r="O1117" i="75"/>
  <c r="S1117" i="75" s="1"/>
  <c r="N1117" i="75"/>
  <c r="P1117" i="75" s="1"/>
  <c r="M1117" i="75"/>
  <c r="L1117" i="75"/>
  <c r="O1116" i="75"/>
  <c r="S1116" i="75" s="1"/>
  <c r="N1116" i="75"/>
  <c r="P1116" i="75" s="1"/>
  <c r="M1116" i="75"/>
  <c r="L1116" i="75"/>
  <c r="O1115" i="75"/>
  <c r="S1115" i="75" s="1"/>
  <c r="N1115" i="75"/>
  <c r="P1115" i="75" s="1"/>
  <c r="M1115" i="75"/>
  <c r="L1115" i="75"/>
  <c r="O1114" i="75"/>
  <c r="S1114" i="75" s="1"/>
  <c r="N1114" i="75"/>
  <c r="P1114" i="75" s="1"/>
  <c r="M1114" i="75"/>
  <c r="L1114" i="75"/>
  <c r="O1113" i="75"/>
  <c r="S1113" i="75" s="1"/>
  <c r="N1113" i="75"/>
  <c r="P1113" i="75" s="1"/>
  <c r="M1113" i="75"/>
  <c r="L1113" i="75"/>
  <c r="O1112" i="75"/>
  <c r="S1112" i="75" s="1"/>
  <c r="N1112" i="75"/>
  <c r="P1112" i="75" s="1"/>
  <c r="M1112" i="75"/>
  <c r="L1112" i="75"/>
  <c r="O1111" i="75"/>
  <c r="S1111" i="75" s="1"/>
  <c r="N1111" i="75"/>
  <c r="P1111" i="75" s="1"/>
  <c r="M1111" i="75"/>
  <c r="L1111" i="75"/>
  <c r="O1110" i="75"/>
  <c r="S1110" i="75" s="1"/>
  <c r="N1110" i="75"/>
  <c r="P1110" i="75" s="1"/>
  <c r="M1110" i="75"/>
  <c r="L1110" i="75"/>
  <c r="O1109" i="75"/>
  <c r="S1109" i="75" s="1"/>
  <c r="N1109" i="75"/>
  <c r="P1109" i="75" s="1"/>
  <c r="M1109" i="75"/>
  <c r="L1109" i="75"/>
  <c r="O1108" i="75"/>
  <c r="S1108" i="75" s="1"/>
  <c r="N1108" i="75"/>
  <c r="P1108" i="75" s="1"/>
  <c r="M1108" i="75"/>
  <c r="L1108" i="75"/>
  <c r="O1107" i="75"/>
  <c r="S1107" i="75" s="1"/>
  <c r="N1107" i="75"/>
  <c r="P1107" i="75" s="1"/>
  <c r="M1107" i="75"/>
  <c r="L1107" i="75"/>
  <c r="O1106" i="75"/>
  <c r="S1106" i="75" s="1"/>
  <c r="N1106" i="75"/>
  <c r="P1106" i="75" s="1"/>
  <c r="M1106" i="75"/>
  <c r="L1106" i="75"/>
  <c r="O1105" i="75"/>
  <c r="S1105" i="75" s="1"/>
  <c r="N1105" i="75"/>
  <c r="P1105" i="75" s="1"/>
  <c r="M1105" i="75"/>
  <c r="L1105" i="75"/>
  <c r="O1104" i="75"/>
  <c r="S1104" i="75" s="1"/>
  <c r="N1104" i="75"/>
  <c r="P1104" i="75" s="1"/>
  <c r="M1104" i="75"/>
  <c r="L1104" i="75"/>
  <c r="O1103" i="75"/>
  <c r="S1103" i="75" s="1"/>
  <c r="N1103" i="75"/>
  <c r="P1103" i="75" s="1"/>
  <c r="M1103" i="75"/>
  <c r="L1103" i="75"/>
  <c r="O1102" i="75"/>
  <c r="S1102" i="75" s="1"/>
  <c r="N1102" i="75"/>
  <c r="P1102" i="75" s="1"/>
  <c r="M1102" i="75"/>
  <c r="L1102" i="75"/>
  <c r="O1101" i="75"/>
  <c r="S1101" i="75" s="1"/>
  <c r="N1101" i="75"/>
  <c r="P1101" i="75" s="1"/>
  <c r="M1101" i="75"/>
  <c r="L1101" i="75"/>
  <c r="O1100" i="75"/>
  <c r="S1100" i="75" s="1"/>
  <c r="N1100" i="75"/>
  <c r="P1100" i="75" s="1"/>
  <c r="M1100" i="75"/>
  <c r="L1100" i="75"/>
  <c r="O1099" i="75"/>
  <c r="S1099" i="75" s="1"/>
  <c r="N1099" i="75"/>
  <c r="P1099" i="75" s="1"/>
  <c r="M1099" i="75"/>
  <c r="L1099" i="75"/>
  <c r="O1098" i="75"/>
  <c r="S1098" i="75" s="1"/>
  <c r="N1098" i="75"/>
  <c r="P1098" i="75" s="1"/>
  <c r="M1098" i="75"/>
  <c r="L1098" i="75"/>
  <c r="O1097" i="75"/>
  <c r="S1097" i="75" s="1"/>
  <c r="N1097" i="75"/>
  <c r="P1097" i="75" s="1"/>
  <c r="M1097" i="75"/>
  <c r="L1097" i="75"/>
  <c r="O1096" i="75"/>
  <c r="S1096" i="75" s="1"/>
  <c r="N1096" i="75"/>
  <c r="P1096" i="75" s="1"/>
  <c r="M1096" i="75"/>
  <c r="L1096" i="75"/>
  <c r="O1095" i="75"/>
  <c r="S1095" i="75" s="1"/>
  <c r="N1095" i="75"/>
  <c r="P1095" i="75" s="1"/>
  <c r="M1095" i="75"/>
  <c r="L1095" i="75"/>
  <c r="O1094" i="75"/>
  <c r="S1094" i="75" s="1"/>
  <c r="N1094" i="75"/>
  <c r="P1094" i="75" s="1"/>
  <c r="M1094" i="75"/>
  <c r="L1094" i="75"/>
  <c r="O1093" i="75"/>
  <c r="S1093" i="75" s="1"/>
  <c r="N1093" i="75"/>
  <c r="P1093" i="75" s="1"/>
  <c r="M1093" i="75"/>
  <c r="L1093" i="75"/>
  <c r="O1092" i="75"/>
  <c r="S1092" i="75" s="1"/>
  <c r="N1092" i="75"/>
  <c r="P1092" i="75" s="1"/>
  <c r="M1092" i="75"/>
  <c r="L1092" i="75"/>
  <c r="O1091" i="75"/>
  <c r="S1091" i="75" s="1"/>
  <c r="N1091" i="75"/>
  <c r="P1091" i="75" s="1"/>
  <c r="M1091" i="75"/>
  <c r="L1091" i="75"/>
  <c r="O1090" i="75"/>
  <c r="S1090" i="75" s="1"/>
  <c r="N1090" i="75"/>
  <c r="P1090" i="75" s="1"/>
  <c r="M1090" i="75"/>
  <c r="L1090" i="75"/>
  <c r="O1089" i="75"/>
  <c r="S1089" i="75" s="1"/>
  <c r="N1089" i="75"/>
  <c r="P1089" i="75" s="1"/>
  <c r="M1089" i="75"/>
  <c r="L1089" i="75"/>
  <c r="O1088" i="75"/>
  <c r="S1088" i="75" s="1"/>
  <c r="N1088" i="75"/>
  <c r="P1088" i="75" s="1"/>
  <c r="M1088" i="75"/>
  <c r="L1088" i="75"/>
  <c r="O1087" i="75"/>
  <c r="S1087" i="75" s="1"/>
  <c r="N1087" i="75"/>
  <c r="P1087" i="75" s="1"/>
  <c r="M1087" i="75"/>
  <c r="L1087" i="75"/>
  <c r="O1086" i="75"/>
  <c r="S1086" i="75" s="1"/>
  <c r="N1086" i="75"/>
  <c r="P1086" i="75" s="1"/>
  <c r="M1086" i="75"/>
  <c r="L1086" i="75"/>
  <c r="O1085" i="75"/>
  <c r="S1085" i="75" s="1"/>
  <c r="N1085" i="75"/>
  <c r="P1085" i="75" s="1"/>
  <c r="M1085" i="75"/>
  <c r="L1085" i="75"/>
  <c r="O1084" i="75"/>
  <c r="S1084" i="75" s="1"/>
  <c r="N1084" i="75"/>
  <c r="P1084" i="75" s="1"/>
  <c r="M1084" i="75"/>
  <c r="L1084" i="75"/>
  <c r="O1083" i="75"/>
  <c r="S1083" i="75" s="1"/>
  <c r="N1083" i="75"/>
  <c r="P1083" i="75" s="1"/>
  <c r="M1083" i="75"/>
  <c r="L1083" i="75"/>
  <c r="O1082" i="75"/>
  <c r="S1082" i="75" s="1"/>
  <c r="N1082" i="75"/>
  <c r="P1082" i="75" s="1"/>
  <c r="M1082" i="75"/>
  <c r="L1082" i="75"/>
  <c r="O1081" i="75"/>
  <c r="S1081" i="75" s="1"/>
  <c r="N1081" i="75"/>
  <c r="P1081" i="75" s="1"/>
  <c r="M1081" i="75"/>
  <c r="L1081" i="75"/>
  <c r="O1080" i="75"/>
  <c r="S1080" i="75" s="1"/>
  <c r="N1080" i="75"/>
  <c r="P1080" i="75" s="1"/>
  <c r="M1080" i="75"/>
  <c r="L1080" i="75"/>
  <c r="O1079" i="75"/>
  <c r="S1079" i="75" s="1"/>
  <c r="N1079" i="75"/>
  <c r="P1079" i="75" s="1"/>
  <c r="M1079" i="75"/>
  <c r="L1079" i="75"/>
  <c r="O1078" i="75"/>
  <c r="S1078" i="75" s="1"/>
  <c r="N1078" i="75"/>
  <c r="P1078" i="75" s="1"/>
  <c r="M1078" i="75"/>
  <c r="L1078" i="75"/>
  <c r="O1077" i="75"/>
  <c r="S1077" i="75" s="1"/>
  <c r="N1077" i="75"/>
  <c r="P1077" i="75" s="1"/>
  <c r="M1077" i="75"/>
  <c r="L1077" i="75"/>
  <c r="O1076" i="75"/>
  <c r="S1076" i="75" s="1"/>
  <c r="N1076" i="75"/>
  <c r="P1076" i="75" s="1"/>
  <c r="M1076" i="75"/>
  <c r="L1076" i="75"/>
  <c r="O1075" i="75"/>
  <c r="S1075" i="75" s="1"/>
  <c r="N1075" i="75"/>
  <c r="P1075" i="75" s="1"/>
  <c r="M1075" i="75"/>
  <c r="L1075" i="75"/>
  <c r="O1074" i="75"/>
  <c r="S1074" i="75" s="1"/>
  <c r="N1074" i="75"/>
  <c r="P1074" i="75" s="1"/>
  <c r="M1074" i="75"/>
  <c r="L1074" i="75"/>
  <c r="O1073" i="75"/>
  <c r="S1073" i="75" s="1"/>
  <c r="N1073" i="75"/>
  <c r="P1073" i="75" s="1"/>
  <c r="M1073" i="75"/>
  <c r="L1073" i="75"/>
  <c r="O1072" i="75"/>
  <c r="S1072" i="75" s="1"/>
  <c r="N1072" i="75"/>
  <c r="P1072" i="75" s="1"/>
  <c r="M1072" i="75"/>
  <c r="L1072" i="75"/>
  <c r="O1071" i="75"/>
  <c r="S1071" i="75" s="1"/>
  <c r="N1071" i="75"/>
  <c r="P1071" i="75" s="1"/>
  <c r="M1071" i="75"/>
  <c r="L1071" i="75"/>
  <c r="O1070" i="75"/>
  <c r="S1070" i="75" s="1"/>
  <c r="N1070" i="75"/>
  <c r="P1070" i="75" s="1"/>
  <c r="M1070" i="75"/>
  <c r="L1070" i="75"/>
  <c r="O1069" i="75"/>
  <c r="S1069" i="75" s="1"/>
  <c r="N1069" i="75"/>
  <c r="P1069" i="75" s="1"/>
  <c r="M1069" i="75"/>
  <c r="L1069" i="75"/>
  <c r="O1068" i="75"/>
  <c r="S1068" i="75" s="1"/>
  <c r="N1068" i="75"/>
  <c r="P1068" i="75" s="1"/>
  <c r="M1068" i="75"/>
  <c r="L1068" i="75"/>
  <c r="O1067" i="75"/>
  <c r="S1067" i="75" s="1"/>
  <c r="N1067" i="75"/>
  <c r="P1067" i="75" s="1"/>
  <c r="M1067" i="75"/>
  <c r="L1067" i="75"/>
  <c r="O1066" i="75"/>
  <c r="S1066" i="75" s="1"/>
  <c r="N1066" i="75"/>
  <c r="P1066" i="75" s="1"/>
  <c r="M1066" i="75"/>
  <c r="L1066" i="75"/>
  <c r="O1065" i="75"/>
  <c r="S1065" i="75" s="1"/>
  <c r="N1065" i="75"/>
  <c r="P1065" i="75" s="1"/>
  <c r="M1065" i="75"/>
  <c r="L1065" i="75"/>
  <c r="O1064" i="75"/>
  <c r="S1064" i="75" s="1"/>
  <c r="N1064" i="75"/>
  <c r="P1064" i="75" s="1"/>
  <c r="M1064" i="75"/>
  <c r="L1064" i="75"/>
  <c r="O1063" i="75"/>
  <c r="S1063" i="75" s="1"/>
  <c r="N1063" i="75"/>
  <c r="P1063" i="75" s="1"/>
  <c r="M1063" i="75"/>
  <c r="L1063" i="75"/>
  <c r="O1062" i="75"/>
  <c r="S1062" i="75" s="1"/>
  <c r="N1062" i="75"/>
  <c r="P1062" i="75" s="1"/>
  <c r="M1062" i="75"/>
  <c r="L1062" i="75"/>
  <c r="O1061" i="75"/>
  <c r="S1061" i="75" s="1"/>
  <c r="N1061" i="75"/>
  <c r="P1061" i="75" s="1"/>
  <c r="M1061" i="75"/>
  <c r="L1061" i="75"/>
  <c r="O1060" i="75"/>
  <c r="S1060" i="75" s="1"/>
  <c r="N1060" i="75"/>
  <c r="P1060" i="75" s="1"/>
  <c r="M1060" i="75"/>
  <c r="L1060" i="75"/>
  <c r="O1059" i="75"/>
  <c r="S1059" i="75" s="1"/>
  <c r="N1059" i="75"/>
  <c r="P1059" i="75" s="1"/>
  <c r="M1059" i="75"/>
  <c r="L1059" i="75"/>
  <c r="O1058" i="75"/>
  <c r="S1058" i="75" s="1"/>
  <c r="N1058" i="75"/>
  <c r="P1058" i="75" s="1"/>
  <c r="M1058" i="75"/>
  <c r="L1058" i="75"/>
  <c r="O1057" i="75"/>
  <c r="S1057" i="75" s="1"/>
  <c r="N1057" i="75"/>
  <c r="P1057" i="75" s="1"/>
  <c r="M1057" i="75"/>
  <c r="L1057" i="75"/>
  <c r="O1056" i="75"/>
  <c r="S1056" i="75" s="1"/>
  <c r="N1056" i="75"/>
  <c r="P1056" i="75" s="1"/>
  <c r="M1056" i="75"/>
  <c r="L1056" i="75"/>
  <c r="O1055" i="75"/>
  <c r="S1055" i="75" s="1"/>
  <c r="N1055" i="75"/>
  <c r="P1055" i="75" s="1"/>
  <c r="M1055" i="75"/>
  <c r="L1055" i="75"/>
  <c r="O1054" i="75"/>
  <c r="S1054" i="75" s="1"/>
  <c r="N1054" i="75"/>
  <c r="P1054" i="75" s="1"/>
  <c r="M1054" i="75"/>
  <c r="L1054" i="75"/>
  <c r="O1053" i="75"/>
  <c r="S1053" i="75" s="1"/>
  <c r="N1053" i="75"/>
  <c r="P1053" i="75" s="1"/>
  <c r="M1053" i="75"/>
  <c r="L1053" i="75"/>
  <c r="O1052" i="75"/>
  <c r="S1052" i="75" s="1"/>
  <c r="N1052" i="75"/>
  <c r="P1052" i="75" s="1"/>
  <c r="M1052" i="75"/>
  <c r="L1052" i="75"/>
  <c r="O1051" i="75"/>
  <c r="S1051" i="75" s="1"/>
  <c r="N1051" i="75"/>
  <c r="P1051" i="75" s="1"/>
  <c r="M1051" i="75"/>
  <c r="L1051" i="75"/>
  <c r="O1050" i="75"/>
  <c r="S1050" i="75" s="1"/>
  <c r="N1050" i="75"/>
  <c r="P1050" i="75" s="1"/>
  <c r="M1050" i="75"/>
  <c r="L1050" i="75"/>
  <c r="O1049" i="75"/>
  <c r="S1049" i="75" s="1"/>
  <c r="N1049" i="75"/>
  <c r="P1049" i="75" s="1"/>
  <c r="M1049" i="75"/>
  <c r="L1049" i="75"/>
  <c r="O1048" i="75"/>
  <c r="S1048" i="75" s="1"/>
  <c r="N1048" i="75"/>
  <c r="P1048" i="75" s="1"/>
  <c r="M1048" i="75"/>
  <c r="L1048" i="75"/>
  <c r="O1047" i="75"/>
  <c r="S1047" i="75" s="1"/>
  <c r="N1047" i="75"/>
  <c r="P1047" i="75" s="1"/>
  <c r="M1047" i="75"/>
  <c r="L1047" i="75"/>
  <c r="O1046" i="75"/>
  <c r="S1046" i="75" s="1"/>
  <c r="N1046" i="75"/>
  <c r="P1046" i="75" s="1"/>
  <c r="M1046" i="75"/>
  <c r="L1046" i="75"/>
  <c r="O1045" i="75"/>
  <c r="S1045" i="75" s="1"/>
  <c r="N1045" i="75"/>
  <c r="P1045" i="75" s="1"/>
  <c r="M1045" i="75"/>
  <c r="L1045" i="75"/>
  <c r="O1044" i="75"/>
  <c r="S1044" i="75" s="1"/>
  <c r="N1044" i="75"/>
  <c r="P1044" i="75" s="1"/>
  <c r="M1044" i="75"/>
  <c r="L1044" i="75"/>
  <c r="O1043" i="75"/>
  <c r="S1043" i="75" s="1"/>
  <c r="N1043" i="75"/>
  <c r="P1043" i="75" s="1"/>
  <c r="M1043" i="75"/>
  <c r="L1043" i="75"/>
  <c r="O1042" i="75"/>
  <c r="S1042" i="75" s="1"/>
  <c r="N1042" i="75"/>
  <c r="P1042" i="75" s="1"/>
  <c r="M1042" i="75"/>
  <c r="L1042" i="75"/>
  <c r="O1041" i="75"/>
  <c r="S1041" i="75" s="1"/>
  <c r="N1041" i="75"/>
  <c r="P1041" i="75" s="1"/>
  <c r="M1041" i="75"/>
  <c r="L1041" i="75"/>
  <c r="O1040" i="75"/>
  <c r="S1040" i="75" s="1"/>
  <c r="N1040" i="75"/>
  <c r="P1040" i="75" s="1"/>
  <c r="M1040" i="75"/>
  <c r="L1040" i="75"/>
  <c r="O1039" i="75"/>
  <c r="S1039" i="75" s="1"/>
  <c r="N1039" i="75"/>
  <c r="P1039" i="75" s="1"/>
  <c r="M1039" i="75"/>
  <c r="L1039" i="75"/>
  <c r="O1038" i="75"/>
  <c r="S1038" i="75" s="1"/>
  <c r="N1038" i="75"/>
  <c r="P1038" i="75" s="1"/>
  <c r="M1038" i="75"/>
  <c r="L1038" i="75"/>
  <c r="O1037" i="75"/>
  <c r="S1037" i="75" s="1"/>
  <c r="N1037" i="75"/>
  <c r="P1037" i="75" s="1"/>
  <c r="M1037" i="75"/>
  <c r="L1037" i="75"/>
  <c r="O1036" i="75"/>
  <c r="S1036" i="75" s="1"/>
  <c r="N1036" i="75"/>
  <c r="P1036" i="75" s="1"/>
  <c r="M1036" i="75"/>
  <c r="L1036" i="75"/>
  <c r="O1035" i="75"/>
  <c r="S1035" i="75" s="1"/>
  <c r="N1035" i="75"/>
  <c r="P1035" i="75" s="1"/>
  <c r="M1035" i="75"/>
  <c r="L1035" i="75"/>
  <c r="O1034" i="75"/>
  <c r="S1034" i="75" s="1"/>
  <c r="N1034" i="75"/>
  <c r="P1034" i="75" s="1"/>
  <c r="M1034" i="75"/>
  <c r="L1034" i="75"/>
  <c r="O1033" i="75"/>
  <c r="S1033" i="75" s="1"/>
  <c r="N1033" i="75"/>
  <c r="P1033" i="75" s="1"/>
  <c r="M1033" i="75"/>
  <c r="L1033" i="75"/>
  <c r="O1032" i="75"/>
  <c r="S1032" i="75" s="1"/>
  <c r="N1032" i="75"/>
  <c r="P1032" i="75" s="1"/>
  <c r="M1032" i="75"/>
  <c r="L1032" i="75"/>
  <c r="O1031" i="75"/>
  <c r="S1031" i="75" s="1"/>
  <c r="N1031" i="75"/>
  <c r="P1031" i="75" s="1"/>
  <c r="M1031" i="75"/>
  <c r="L1031" i="75"/>
  <c r="O1030" i="75"/>
  <c r="S1030" i="75" s="1"/>
  <c r="N1030" i="75"/>
  <c r="P1030" i="75" s="1"/>
  <c r="M1030" i="75"/>
  <c r="L1030" i="75"/>
  <c r="O1029" i="75"/>
  <c r="S1029" i="75" s="1"/>
  <c r="N1029" i="75"/>
  <c r="P1029" i="75" s="1"/>
  <c r="M1029" i="75"/>
  <c r="L1029" i="75"/>
  <c r="O1028" i="75"/>
  <c r="S1028" i="75" s="1"/>
  <c r="N1028" i="75"/>
  <c r="P1028" i="75" s="1"/>
  <c r="M1028" i="75"/>
  <c r="L1028" i="75"/>
  <c r="O1027" i="75"/>
  <c r="S1027" i="75" s="1"/>
  <c r="N1027" i="75"/>
  <c r="P1027" i="75" s="1"/>
  <c r="M1027" i="75"/>
  <c r="L1027" i="75"/>
  <c r="O1026" i="75"/>
  <c r="S1026" i="75" s="1"/>
  <c r="N1026" i="75"/>
  <c r="P1026" i="75" s="1"/>
  <c r="M1026" i="75"/>
  <c r="L1026" i="75"/>
  <c r="O1025" i="75"/>
  <c r="S1025" i="75" s="1"/>
  <c r="N1025" i="75"/>
  <c r="P1025" i="75" s="1"/>
  <c r="M1025" i="75"/>
  <c r="L1025" i="75"/>
  <c r="O1024" i="75"/>
  <c r="S1024" i="75" s="1"/>
  <c r="N1024" i="75"/>
  <c r="P1024" i="75" s="1"/>
  <c r="M1024" i="75"/>
  <c r="L1024" i="75"/>
  <c r="O1023" i="75"/>
  <c r="S1023" i="75" s="1"/>
  <c r="N1023" i="75"/>
  <c r="P1023" i="75" s="1"/>
  <c r="M1023" i="75"/>
  <c r="L1023" i="75"/>
  <c r="O1022" i="75"/>
  <c r="S1022" i="75" s="1"/>
  <c r="N1022" i="75"/>
  <c r="P1022" i="75" s="1"/>
  <c r="M1022" i="75"/>
  <c r="L1022" i="75"/>
  <c r="O1021" i="75"/>
  <c r="S1021" i="75" s="1"/>
  <c r="N1021" i="75"/>
  <c r="P1021" i="75" s="1"/>
  <c r="M1021" i="75"/>
  <c r="L1021" i="75"/>
  <c r="O1020" i="75"/>
  <c r="S1020" i="75" s="1"/>
  <c r="N1020" i="75"/>
  <c r="P1020" i="75" s="1"/>
  <c r="M1020" i="75"/>
  <c r="L1020" i="75"/>
  <c r="O1019" i="75"/>
  <c r="S1019" i="75" s="1"/>
  <c r="N1019" i="75"/>
  <c r="P1019" i="75" s="1"/>
  <c r="M1019" i="75"/>
  <c r="L1019" i="75"/>
  <c r="O1018" i="75"/>
  <c r="S1018" i="75" s="1"/>
  <c r="N1018" i="75"/>
  <c r="P1018" i="75" s="1"/>
  <c r="M1018" i="75"/>
  <c r="L1018" i="75"/>
  <c r="O1017" i="75"/>
  <c r="S1017" i="75" s="1"/>
  <c r="N1017" i="75"/>
  <c r="P1017" i="75" s="1"/>
  <c r="M1017" i="75"/>
  <c r="L1017" i="75"/>
  <c r="O1016" i="75"/>
  <c r="S1016" i="75" s="1"/>
  <c r="N1016" i="75"/>
  <c r="P1016" i="75" s="1"/>
  <c r="M1016" i="75"/>
  <c r="L1016" i="75"/>
  <c r="O1015" i="75"/>
  <c r="S1015" i="75" s="1"/>
  <c r="N1015" i="75"/>
  <c r="P1015" i="75" s="1"/>
  <c r="M1015" i="75"/>
  <c r="L1015" i="75"/>
  <c r="O1014" i="75"/>
  <c r="S1014" i="75" s="1"/>
  <c r="N1014" i="75"/>
  <c r="P1014" i="75" s="1"/>
  <c r="M1014" i="75"/>
  <c r="L1014" i="75"/>
  <c r="O1013" i="75"/>
  <c r="S1013" i="75" s="1"/>
  <c r="N1013" i="75"/>
  <c r="P1013" i="75" s="1"/>
  <c r="M1013" i="75"/>
  <c r="L1013" i="75"/>
  <c r="O1012" i="75"/>
  <c r="S1012" i="75" s="1"/>
  <c r="N1012" i="75"/>
  <c r="P1012" i="75" s="1"/>
  <c r="M1012" i="75"/>
  <c r="L1012" i="75"/>
  <c r="O1011" i="75"/>
  <c r="S1011" i="75" s="1"/>
  <c r="N1011" i="75"/>
  <c r="P1011" i="75" s="1"/>
  <c r="M1011" i="75"/>
  <c r="L1011" i="75"/>
  <c r="O1010" i="75"/>
  <c r="S1010" i="75" s="1"/>
  <c r="N1010" i="75"/>
  <c r="P1010" i="75" s="1"/>
  <c r="M1010" i="75"/>
  <c r="L1010" i="75"/>
  <c r="O1009" i="75"/>
  <c r="S1009" i="75" s="1"/>
  <c r="N1009" i="75"/>
  <c r="P1009" i="75" s="1"/>
  <c r="M1009" i="75"/>
  <c r="L1009" i="75"/>
  <c r="O1008" i="75"/>
  <c r="S1008" i="75" s="1"/>
  <c r="N1008" i="75"/>
  <c r="P1008" i="75" s="1"/>
  <c r="M1008" i="75"/>
  <c r="L1008" i="75"/>
  <c r="O1007" i="75"/>
  <c r="S1007" i="75" s="1"/>
  <c r="N1007" i="75"/>
  <c r="P1007" i="75" s="1"/>
  <c r="M1007" i="75"/>
  <c r="L1007" i="75"/>
  <c r="O1006" i="75"/>
  <c r="S1006" i="75" s="1"/>
  <c r="N1006" i="75"/>
  <c r="P1006" i="75" s="1"/>
  <c r="M1006" i="75"/>
  <c r="L1006" i="75"/>
  <c r="O1005" i="75"/>
  <c r="S1005" i="75" s="1"/>
  <c r="N1005" i="75"/>
  <c r="P1005" i="75" s="1"/>
  <c r="M1005" i="75"/>
  <c r="L1005" i="75"/>
  <c r="O1004" i="75"/>
  <c r="S1004" i="75" s="1"/>
  <c r="N1004" i="75"/>
  <c r="P1004" i="75" s="1"/>
  <c r="M1004" i="75"/>
  <c r="L1004" i="75"/>
  <c r="O1003" i="75"/>
  <c r="S1003" i="75" s="1"/>
  <c r="N1003" i="75"/>
  <c r="P1003" i="75" s="1"/>
  <c r="M1003" i="75"/>
  <c r="L1003" i="75"/>
  <c r="O1002" i="75"/>
  <c r="S1002" i="75" s="1"/>
  <c r="N1002" i="75"/>
  <c r="P1002" i="75" s="1"/>
  <c r="M1002" i="75"/>
  <c r="L1002" i="75"/>
  <c r="O1001" i="75"/>
  <c r="S1001" i="75" s="1"/>
  <c r="N1001" i="75"/>
  <c r="P1001" i="75" s="1"/>
  <c r="M1001" i="75"/>
  <c r="L1001" i="75"/>
  <c r="O1000" i="75"/>
  <c r="S1000" i="75" s="1"/>
  <c r="N1000" i="75"/>
  <c r="P1000" i="75" s="1"/>
  <c r="M1000" i="75"/>
  <c r="L1000" i="75"/>
  <c r="O999" i="75"/>
  <c r="S999" i="75" s="1"/>
  <c r="N999" i="75"/>
  <c r="P999" i="75" s="1"/>
  <c r="M999" i="75"/>
  <c r="L999" i="75"/>
  <c r="O998" i="75"/>
  <c r="S998" i="75" s="1"/>
  <c r="N998" i="75"/>
  <c r="P998" i="75" s="1"/>
  <c r="M998" i="75"/>
  <c r="L998" i="75"/>
  <c r="O997" i="75"/>
  <c r="S997" i="75" s="1"/>
  <c r="N997" i="75"/>
  <c r="P997" i="75" s="1"/>
  <c r="M997" i="75"/>
  <c r="L997" i="75"/>
  <c r="O996" i="75"/>
  <c r="S996" i="75" s="1"/>
  <c r="N996" i="75"/>
  <c r="P996" i="75" s="1"/>
  <c r="M996" i="75"/>
  <c r="L996" i="75"/>
  <c r="O995" i="75"/>
  <c r="S995" i="75" s="1"/>
  <c r="N995" i="75"/>
  <c r="P995" i="75" s="1"/>
  <c r="M995" i="75"/>
  <c r="L995" i="75"/>
  <c r="O994" i="75"/>
  <c r="S994" i="75" s="1"/>
  <c r="N994" i="75"/>
  <c r="P994" i="75" s="1"/>
  <c r="M994" i="75"/>
  <c r="L994" i="75"/>
  <c r="O993" i="75"/>
  <c r="S993" i="75" s="1"/>
  <c r="N993" i="75"/>
  <c r="P993" i="75" s="1"/>
  <c r="M993" i="75"/>
  <c r="L993" i="75"/>
  <c r="O992" i="75"/>
  <c r="S992" i="75" s="1"/>
  <c r="N992" i="75"/>
  <c r="P992" i="75" s="1"/>
  <c r="M992" i="75"/>
  <c r="L992" i="75"/>
  <c r="O991" i="75"/>
  <c r="S991" i="75" s="1"/>
  <c r="N991" i="75"/>
  <c r="P991" i="75" s="1"/>
  <c r="M991" i="75"/>
  <c r="L991" i="75"/>
  <c r="O990" i="75"/>
  <c r="S990" i="75" s="1"/>
  <c r="N990" i="75"/>
  <c r="P990" i="75" s="1"/>
  <c r="M990" i="75"/>
  <c r="L990" i="75"/>
  <c r="O989" i="75"/>
  <c r="S989" i="75" s="1"/>
  <c r="N989" i="75"/>
  <c r="P989" i="75" s="1"/>
  <c r="M989" i="75"/>
  <c r="L989" i="75"/>
  <c r="O988" i="75"/>
  <c r="S988" i="75" s="1"/>
  <c r="N988" i="75"/>
  <c r="P988" i="75" s="1"/>
  <c r="M988" i="75"/>
  <c r="L988" i="75"/>
  <c r="O987" i="75"/>
  <c r="S987" i="75" s="1"/>
  <c r="N987" i="75"/>
  <c r="P987" i="75" s="1"/>
  <c r="M987" i="75"/>
  <c r="L987" i="75"/>
  <c r="O986" i="75"/>
  <c r="S986" i="75" s="1"/>
  <c r="N986" i="75"/>
  <c r="P986" i="75" s="1"/>
  <c r="M986" i="75"/>
  <c r="L986" i="75"/>
  <c r="O985" i="75"/>
  <c r="S985" i="75" s="1"/>
  <c r="N985" i="75"/>
  <c r="P985" i="75" s="1"/>
  <c r="M985" i="75"/>
  <c r="L985" i="75"/>
  <c r="O984" i="75"/>
  <c r="S984" i="75" s="1"/>
  <c r="N984" i="75"/>
  <c r="P984" i="75" s="1"/>
  <c r="M984" i="75"/>
  <c r="L984" i="75"/>
  <c r="O983" i="75"/>
  <c r="S983" i="75" s="1"/>
  <c r="N983" i="75"/>
  <c r="P983" i="75" s="1"/>
  <c r="M983" i="75"/>
  <c r="L983" i="75"/>
  <c r="O982" i="75"/>
  <c r="S982" i="75" s="1"/>
  <c r="N982" i="75"/>
  <c r="P982" i="75" s="1"/>
  <c r="M982" i="75"/>
  <c r="L982" i="75"/>
  <c r="O981" i="75"/>
  <c r="S981" i="75" s="1"/>
  <c r="N981" i="75"/>
  <c r="P981" i="75" s="1"/>
  <c r="M981" i="75"/>
  <c r="L981" i="75"/>
  <c r="O980" i="75"/>
  <c r="S980" i="75" s="1"/>
  <c r="N980" i="75"/>
  <c r="P980" i="75" s="1"/>
  <c r="M980" i="75"/>
  <c r="L980" i="75"/>
  <c r="O979" i="75"/>
  <c r="S979" i="75" s="1"/>
  <c r="N979" i="75"/>
  <c r="P979" i="75" s="1"/>
  <c r="M979" i="75"/>
  <c r="L979" i="75"/>
  <c r="O978" i="75"/>
  <c r="S978" i="75" s="1"/>
  <c r="N978" i="75"/>
  <c r="P978" i="75" s="1"/>
  <c r="M978" i="75"/>
  <c r="L978" i="75"/>
  <c r="O977" i="75"/>
  <c r="S977" i="75" s="1"/>
  <c r="N977" i="75"/>
  <c r="P977" i="75" s="1"/>
  <c r="M977" i="75"/>
  <c r="L977" i="75"/>
  <c r="O976" i="75"/>
  <c r="S976" i="75" s="1"/>
  <c r="N976" i="75"/>
  <c r="P976" i="75" s="1"/>
  <c r="M976" i="75"/>
  <c r="L976" i="75"/>
  <c r="O975" i="75"/>
  <c r="S975" i="75" s="1"/>
  <c r="N975" i="75"/>
  <c r="P975" i="75" s="1"/>
  <c r="M975" i="75"/>
  <c r="L975" i="75"/>
  <c r="O974" i="75"/>
  <c r="S974" i="75" s="1"/>
  <c r="N974" i="75"/>
  <c r="P974" i="75" s="1"/>
  <c r="M974" i="75"/>
  <c r="L974" i="75"/>
  <c r="O973" i="75"/>
  <c r="S973" i="75" s="1"/>
  <c r="N973" i="75"/>
  <c r="P973" i="75" s="1"/>
  <c r="M973" i="75"/>
  <c r="L973" i="75"/>
  <c r="O972" i="75"/>
  <c r="S972" i="75" s="1"/>
  <c r="N972" i="75"/>
  <c r="P972" i="75" s="1"/>
  <c r="M972" i="75"/>
  <c r="L972" i="75"/>
  <c r="O971" i="75"/>
  <c r="S971" i="75" s="1"/>
  <c r="N971" i="75"/>
  <c r="P971" i="75" s="1"/>
  <c r="M971" i="75"/>
  <c r="L971" i="75"/>
  <c r="O970" i="75"/>
  <c r="S970" i="75" s="1"/>
  <c r="N970" i="75"/>
  <c r="P970" i="75" s="1"/>
  <c r="M970" i="75"/>
  <c r="L970" i="75"/>
  <c r="O969" i="75"/>
  <c r="S969" i="75" s="1"/>
  <c r="N969" i="75"/>
  <c r="P969" i="75" s="1"/>
  <c r="M969" i="75"/>
  <c r="L969" i="75"/>
  <c r="O968" i="75"/>
  <c r="S968" i="75" s="1"/>
  <c r="N968" i="75"/>
  <c r="P968" i="75" s="1"/>
  <c r="M968" i="75"/>
  <c r="L968" i="75"/>
  <c r="O967" i="75"/>
  <c r="S967" i="75" s="1"/>
  <c r="N967" i="75"/>
  <c r="P967" i="75" s="1"/>
  <c r="M967" i="75"/>
  <c r="L967" i="75"/>
  <c r="O966" i="75"/>
  <c r="S966" i="75" s="1"/>
  <c r="N966" i="75"/>
  <c r="P966" i="75" s="1"/>
  <c r="M966" i="75"/>
  <c r="L966" i="75"/>
  <c r="O965" i="75"/>
  <c r="S965" i="75" s="1"/>
  <c r="N965" i="75"/>
  <c r="P965" i="75" s="1"/>
  <c r="M965" i="75"/>
  <c r="L965" i="75"/>
  <c r="O964" i="75"/>
  <c r="S964" i="75" s="1"/>
  <c r="N964" i="75"/>
  <c r="P964" i="75" s="1"/>
  <c r="M964" i="75"/>
  <c r="L964" i="75"/>
  <c r="O963" i="75"/>
  <c r="S963" i="75" s="1"/>
  <c r="N963" i="75"/>
  <c r="P963" i="75" s="1"/>
  <c r="M963" i="75"/>
  <c r="L963" i="75"/>
  <c r="O962" i="75"/>
  <c r="S962" i="75" s="1"/>
  <c r="N962" i="75"/>
  <c r="P962" i="75" s="1"/>
  <c r="M962" i="75"/>
  <c r="L962" i="75"/>
  <c r="O961" i="75"/>
  <c r="S961" i="75" s="1"/>
  <c r="N961" i="75"/>
  <c r="P961" i="75" s="1"/>
  <c r="M961" i="75"/>
  <c r="L961" i="75"/>
  <c r="O960" i="75"/>
  <c r="S960" i="75" s="1"/>
  <c r="N960" i="75"/>
  <c r="P960" i="75" s="1"/>
  <c r="M960" i="75"/>
  <c r="L960" i="75"/>
  <c r="O959" i="75"/>
  <c r="S959" i="75" s="1"/>
  <c r="N959" i="75"/>
  <c r="P959" i="75" s="1"/>
  <c r="M959" i="75"/>
  <c r="L959" i="75"/>
  <c r="O958" i="75"/>
  <c r="S958" i="75" s="1"/>
  <c r="N958" i="75"/>
  <c r="P958" i="75" s="1"/>
  <c r="M958" i="75"/>
  <c r="L958" i="75"/>
  <c r="O957" i="75"/>
  <c r="S957" i="75" s="1"/>
  <c r="N957" i="75"/>
  <c r="P957" i="75" s="1"/>
  <c r="M957" i="75"/>
  <c r="L957" i="75"/>
  <c r="O956" i="75"/>
  <c r="S956" i="75" s="1"/>
  <c r="N956" i="75"/>
  <c r="P956" i="75" s="1"/>
  <c r="M956" i="75"/>
  <c r="L956" i="75"/>
  <c r="O955" i="75"/>
  <c r="S955" i="75" s="1"/>
  <c r="N955" i="75"/>
  <c r="P955" i="75" s="1"/>
  <c r="M955" i="75"/>
  <c r="L955" i="75"/>
  <c r="O954" i="75"/>
  <c r="S954" i="75" s="1"/>
  <c r="N954" i="75"/>
  <c r="P954" i="75" s="1"/>
  <c r="M954" i="75"/>
  <c r="L954" i="75"/>
  <c r="O953" i="75"/>
  <c r="S953" i="75" s="1"/>
  <c r="N953" i="75"/>
  <c r="P953" i="75" s="1"/>
  <c r="M953" i="75"/>
  <c r="L953" i="75"/>
  <c r="O952" i="75"/>
  <c r="S952" i="75" s="1"/>
  <c r="N952" i="75"/>
  <c r="P952" i="75" s="1"/>
  <c r="M952" i="75"/>
  <c r="L952" i="75"/>
  <c r="O951" i="75"/>
  <c r="S951" i="75" s="1"/>
  <c r="N951" i="75"/>
  <c r="P951" i="75" s="1"/>
  <c r="M951" i="75"/>
  <c r="L951" i="75"/>
  <c r="O950" i="75"/>
  <c r="S950" i="75" s="1"/>
  <c r="N950" i="75"/>
  <c r="P950" i="75" s="1"/>
  <c r="M950" i="75"/>
  <c r="L950" i="75"/>
  <c r="O949" i="75"/>
  <c r="S949" i="75" s="1"/>
  <c r="N949" i="75"/>
  <c r="P949" i="75" s="1"/>
  <c r="M949" i="75"/>
  <c r="L949" i="75"/>
  <c r="O948" i="75"/>
  <c r="S948" i="75" s="1"/>
  <c r="N948" i="75"/>
  <c r="P948" i="75" s="1"/>
  <c r="M948" i="75"/>
  <c r="L948" i="75"/>
  <c r="O947" i="75"/>
  <c r="S947" i="75" s="1"/>
  <c r="N947" i="75"/>
  <c r="P947" i="75" s="1"/>
  <c r="M947" i="75"/>
  <c r="L947" i="75"/>
  <c r="O946" i="75"/>
  <c r="S946" i="75" s="1"/>
  <c r="N946" i="75"/>
  <c r="P946" i="75" s="1"/>
  <c r="M946" i="75"/>
  <c r="L946" i="75"/>
  <c r="O945" i="75"/>
  <c r="S945" i="75" s="1"/>
  <c r="N945" i="75"/>
  <c r="P945" i="75" s="1"/>
  <c r="M945" i="75"/>
  <c r="L945" i="75"/>
  <c r="O944" i="75"/>
  <c r="S944" i="75" s="1"/>
  <c r="N944" i="75"/>
  <c r="P944" i="75" s="1"/>
  <c r="M944" i="75"/>
  <c r="L944" i="75"/>
  <c r="O943" i="75"/>
  <c r="S943" i="75" s="1"/>
  <c r="N943" i="75"/>
  <c r="P943" i="75" s="1"/>
  <c r="M943" i="75"/>
  <c r="L943" i="75"/>
  <c r="O942" i="75"/>
  <c r="S942" i="75" s="1"/>
  <c r="N942" i="75"/>
  <c r="P942" i="75" s="1"/>
  <c r="M942" i="75"/>
  <c r="L942" i="75"/>
  <c r="O941" i="75"/>
  <c r="S941" i="75" s="1"/>
  <c r="N941" i="75"/>
  <c r="P941" i="75" s="1"/>
  <c r="M941" i="75"/>
  <c r="L941" i="75"/>
  <c r="O940" i="75"/>
  <c r="S940" i="75" s="1"/>
  <c r="N940" i="75"/>
  <c r="P940" i="75" s="1"/>
  <c r="M940" i="75"/>
  <c r="L940" i="75"/>
  <c r="O939" i="75"/>
  <c r="S939" i="75" s="1"/>
  <c r="N939" i="75"/>
  <c r="P939" i="75" s="1"/>
  <c r="M939" i="75"/>
  <c r="L939" i="75"/>
  <c r="O938" i="75"/>
  <c r="S938" i="75" s="1"/>
  <c r="N938" i="75"/>
  <c r="P938" i="75" s="1"/>
  <c r="M938" i="75"/>
  <c r="L938" i="75"/>
  <c r="O937" i="75"/>
  <c r="S937" i="75" s="1"/>
  <c r="N937" i="75"/>
  <c r="P937" i="75" s="1"/>
  <c r="M937" i="75"/>
  <c r="L937" i="75"/>
  <c r="O936" i="75"/>
  <c r="S936" i="75" s="1"/>
  <c r="N936" i="75"/>
  <c r="P936" i="75" s="1"/>
  <c r="M936" i="75"/>
  <c r="L936" i="75"/>
  <c r="O935" i="75"/>
  <c r="S935" i="75" s="1"/>
  <c r="N935" i="75"/>
  <c r="P935" i="75" s="1"/>
  <c r="M935" i="75"/>
  <c r="L935" i="75"/>
  <c r="O934" i="75"/>
  <c r="S934" i="75" s="1"/>
  <c r="N934" i="75"/>
  <c r="P934" i="75" s="1"/>
  <c r="M934" i="75"/>
  <c r="L934" i="75"/>
  <c r="O933" i="75"/>
  <c r="S933" i="75" s="1"/>
  <c r="N933" i="75"/>
  <c r="P933" i="75" s="1"/>
  <c r="M933" i="75"/>
  <c r="L933" i="75"/>
  <c r="O932" i="75"/>
  <c r="S932" i="75" s="1"/>
  <c r="N932" i="75"/>
  <c r="P932" i="75" s="1"/>
  <c r="M932" i="75"/>
  <c r="L932" i="75"/>
  <c r="O931" i="75"/>
  <c r="S931" i="75" s="1"/>
  <c r="N931" i="75"/>
  <c r="P931" i="75" s="1"/>
  <c r="M931" i="75"/>
  <c r="L931" i="75"/>
  <c r="O930" i="75"/>
  <c r="S930" i="75" s="1"/>
  <c r="N930" i="75"/>
  <c r="P930" i="75" s="1"/>
  <c r="M930" i="75"/>
  <c r="L930" i="75"/>
  <c r="O929" i="75"/>
  <c r="S929" i="75" s="1"/>
  <c r="N929" i="75"/>
  <c r="P929" i="75" s="1"/>
  <c r="M929" i="75"/>
  <c r="L929" i="75"/>
  <c r="O928" i="75"/>
  <c r="S928" i="75" s="1"/>
  <c r="N928" i="75"/>
  <c r="P928" i="75" s="1"/>
  <c r="M928" i="75"/>
  <c r="L928" i="75"/>
  <c r="O927" i="75"/>
  <c r="S927" i="75" s="1"/>
  <c r="N927" i="75"/>
  <c r="P927" i="75" s="1"/>
  <c r="M927" i="75"/>
  <c r="L927" i="75"/>
  <c r="O926" i="75"/>
  <c r="S926" i="75" s="1"/>
  <c r="N926" i="75"/>
  <c r="P926" i="75" s="1"/>
  <c r="M926" i="75"/>
  <c r="L926" i="75"/>
  <c r="O925" i="75"/>
  <c r="S925" i="75" s="1"/>
  <c r="N925" i="75"/>
  <c r="P925" i="75" s="1"/>
  <c r="M925" i="75"/>
  <c r="L925" i="75"/>
  <c r="O924" i="75"/>
  <c r="S924" i="75" s="1"/>
  <c r="N924" i="75"/>
  <c r="P924" i="75" s="1"/>
  <c r="M924" i="75"/>
  <c r="L924" i="75"/>
  <c r="O923" i="75"/>
  <c r="S923" i="75" s="1"/>
  <c r="N923" i="75"/>
  <c r="P923" i="75" s="1"/>
  <c r="M923" i="75"/>
  <c r="L923" i="75"/>
  <c r="O922" i="75"/>
  <c r="S922" i="75" s="1"/>
  <c r="N922" i="75"/>
  <c r="P922" i="75" s="1"/>
  <c r="M922" i="75"/>
  <c r="L922" i="75"/>
  <c r="O921" i="75"/>
  <c r="S921" i="75" s="1"/>
  <c r="N921" i="75"/>
  <c r="P921" i="75" s="1"/>
  <c r="M921" i="75"/>
  <c r="L921" i="75"/>
  <c r="O920" i="75"/>
  <c r="S920" i="75" s="1"/>
  <c r="N920" i="75"/>
  <c r="P920" i="75" s="1"/>
  <c r="M920" i="75"/>
  <c r="L920" i="75"/>
  <c r="O919" i="75"/>
  <c r="S919" i="75" s="1"/>
  <c r="N919" i="75"/>
  <c r="P919" i="75" s="1"/>
  <c r="M919" i="75"/>
  <c r="L919" i="75"/>
  <c r="O918" i="75"/>
  <c r="S918" i="75" s="1"/>
  <c r="N918" i="75"/>
  <c r="P918" i="75" s="1"/>
  <c r="M918" i="75"/>
  <c r="L918" i="75"/>
  <c r="O917" i="75"/>
  <c r="S917" i="75" s="1"/>
  <c r="N917" i="75"/>
  <c r="P917" i="75" s="1"/>
  <c r="M917" i="75"/>
  <c r="L917" i="75"/>
  <c r="O916" i="75"/>
  <c r="S916" i="75" s="1"/>
  <c r="N916" i="75"/>
  <c r="P916" i="75" s="1"/>
  <c r="M916" i="75"/>
  <c r="L916" i="75"/>
  <c r="O915" i="75"/>
  <c r="S915" i="75" s="1"/>
  <c r="N915" i="75"/>
  <c r="P915" i="75" s="1"/>
  <c r="M915" i="75"/>
  <c r="L915" i="75"/>
  <c r="O914" i="75"/>
  <c r="S914" i="75" s="1"/>
  <c r="N914" i="75"/>
  <c r="P914" i="75" s="1"/>
  <c r="M914" i="75"/>
  <c r="L914" i="75"/>
  <c r="O913" i="75"/>
  <c r="S913" i="75" s="1"/>
  <c r="N913" i="75"/>
  <c r="P913" i="75" s="1"/>
  <c r="M913" i="75"/>
  <c r="L913" i="75"/>
  <c r="O912" i="75"/>
  <c r="S912" i="75" s="1"/>
  <c r="N912" i="75"/>
  <c r="P912" i="75" s="1"/>
  <c r="M912" i="75"/>
  <c r="L912" i="75"/>
  <c r="O911" i="75"/>
  <c r="S911" i="75" s="1"/>
  <c r="N911" i="75"/>
  <c r="P911" i="75" s="1"/>
  <c r="M911" i="75"/>
  <c r="L911" i="75"/>
  <c r="O910" i="75"/>
  <c r="S910" i="75" s="1"/>
  <c r="N910" i="75"/>
  <c r="P910" i="75" s="1"/>
  <c r="M910" i="75"/>
  <c r="L910" i="75"/>
  <c r="O909" i="75"/>
  <c r="S909" i="75" s="1"/>
  <c r="N909" i="75"/>
  <c r="P909" i="75" s="1"/>
  <c r="M909" i="75"/>
  <c r="L909" i="75"/>
  <c r="O908" i="75"/>
  <c r="S908" i="75" s="1"/>
  <c r="N908" i="75"/>
  <c r="P908" i="75" s="1"/>
  <c r="M908" i="75"/>
  <c r="L908" i="75"/>
  <c r="O907" i="75"/>
  <c r="S907" i="75" s="1"/>
  <c r="N907" i="75"/>
  <c r="P907" i="75" s="1"/>
  <c r="M907" i="75"/>
  <c r="L907" i="75"/>
  <c r="O906" i="75"/>
  <c r="S906" i="75" s="1"/>
  <c r="N906" i="75"/>
  <c r="P906" i="75" s="1"/>
  <c r="M906" i="75"/>
  <c r="L906" i="75"/>
  <c r="O905" i="75"/>
  <c r="S905" i="75" s="1"/>
  <c r="N905" i="75"/>
  <c r="P905" i="75" s="1"/>
  <c r="M905" i="75"/>
  <c r="L905" i="75"/>
  <c r="O904" i="75"/>
  <c r="S904" i="75" s="1"/>
  <c r="N904" i="75"/>
  <c r="P904" i="75" s="1"/>
  <c r="M904" i="75"/>
  <c r="L904" i="75"/>
  <c r="O903" i="75"/>
  <c r="S903" i="75" s="1"/>
  <c r="N903" i="75"/>
  <c r="P903" i="75" s="1"/>
  <c r="M903" i="75"/>
  <c r="L903" i="75"/>
  <c r="O902" i="75"/>
  <c r="S902" i="75" s="1"/>
  <c r="N902" i="75"/>
  <c r="P902" i="75" s="1"/>
  <c r="M902" i="75"/>
  <c r="L902" i="75"/>
  <c r="O901" i="75"/>
  <c r="S901" i="75" s="1"/>
  <c r="N901" i="75"/>
  <c r="P901" i="75" s="1"/>
  <c r="M901" i="75"/>
  <c r="L901" i="75"/>
  <c r="O900" i="75"/>
  <c r="S900" i="75" s="1"/>
  <c r="N900" i="75"/>
  <c r="P900" i="75" s="1"/>
  <c r="M900" i="75"/>
  <c r="L900" i="75"/>
  <c r="O899" i="75"/>
  <c r="S899" i="75" s="1"/>
  <c r="N899" i="75"/>
  <c r="P899" i="75" s="1"/>
  <c r="M899" i="75"/>
  <c r="L899" i="75"/>
  <c r="O898" i="75"/>
  <c r="S898" i="75" s="1"/>
  <c r="N898" i="75"/>
  <c r="P898" i="75" s="1"/>
  <c r="M898" i="75"/>
  <c r="L898" i="75"/>
  <c r="O897" i="75"/>
  <c r="S897" i="75" s="1"/>
  <c r="N897" i="75"/>
  <c r="P897" i="75" s="1"/>
  <c r="M897" i="75"/>
  <c r="L897" i="75"/>
  <c r="O896" i="75"/>
  <c r="S896" i="75" s="1"/>
  <c r="N896" i="75"/>
  <c r="P896" i="75" s="1"/>
  <c r="M896" i="75"/>
  <c r="L896" i="75"/>
  <c r="O895" i="75"/>
  <c r="S895" i="75" s="1"/>
  <c r="N895" i="75"/>
  <c r="P895" i="75" s="1"/>
  <c r="M895" i="75"/>
  <c r="L895" i="75"/>
  <c r="O894" i="75"/>
  <c r="S894" i="75" s="1"/>
  <c r="N894" i="75"/>
  <c r="P894" i="75" s="1"/>
  <c r="M894" i="75"/>
  <c r="L894" i="75"/>
  <c r="O893" i="75"/>
  <c r="S893" i="75" s="1"/>
  <c r="N893" i="75"/>
  <c r="P893" i="75" s="1"/>
  <c r="M893" i="75"/>
  <c r="L893" i="75"/>
  <c r="O892" i="75"/>
  <c r="S892" i="75" s="1"/>
  <c r="N892" i="75"/>
  <c r="P892" i="75" s="1"/>
  <c r="M892" i="75"/>
  <c r="L892" i="75"/>
  <c r="O891" i="75"/>
  <c r="S891" i="75" s="1"/>
  <c r="N891" i="75"/>
  <c r="P891" i="75" s="1"/>
  <c r="M891" i="75"/>
  <c r="L891" i="75"/>
  <c r="O890" i="75"/>
  <c r="S890" i="75" s="1"/>
  <c r="N890" i="75"/>
  <c r="P890" i="75" s="1"/>
  <c r="M890" i="75"/>
  <c r="L890" i="75"/>
  <c r="O889" i="75"/>
  <c r="S889" i="75" s="1"/>
  <c r="N889" i="75"/>
  <c r="P889" i="75" s="1"/>
  <c r="M889" i="75"/>
  <c r="L889" i="75"/>
  <c r="O888" i="75"/>
  <c r="S888" i="75" s="1"/>
  <c r="N888" i="75"/>
  <c r="P888" i="75" s="1"/>
  <c r="M888" i="75"/>
  <c r="L888" i="75"/>
  <c r="O887" i="75"/>
  <c r="S887" i="75" s="1"/>
  <c r="N887" i="75"/>
  <c r="P887" i="75" s="1"/>
  <c r="M887" i="75"/>
  <c r="L887" i="75"/>
  <c r="O886" i="75"/>
  <c r="S886" i="75" s="1"/>
  <c r="N886" i="75"/>
  <c r="P886" i="75" s="1"/>
  <c r="M886" i="75"/>
  <c r="L886" i="75"/>
  <c r="O885" i="75"/>
  <c r="S885" i="75" s="1"/>
  <c r="N885" i="75"/>
  <c r="P885" i="75" s="1"/>
  <c r="M885" i="75"/>
  <c r="L885" i="75"/>
  <c r="O884" i="75"/>
  <c r="S884" i="75" s="1"/>
  <c r="N884" i="75"/>
  <c r="P884" i="75" s="1"/>
  <c r="M884" i="75"/>
  <c r="L884" i="75"/>
  <c r="O883" i="75"/>
  <c r="S883" i="75" s="1"/>
  <c r="N883" i="75"/>
  <c r="P883" i="75" s="1"/>
  <c r="M883" i="75"/>
  <c r="L883" i="75"/>
  <c r="O882" i="75"/>
  <c r="S882" i="75" s="1"/>
  <c r="N882" i="75"/>
  <c r="P882" i="75" s="1"/>
  <c r="M882" i="75"/>
  <c r="L882" i="75"/>
  <c r="O881" i="75"/>
  <c r="S881" i="75" s="1"/>
  <c r="N881" i="75"/>
  <c r="P881" i="75" s="1"/>
  <c r="M881" i="75"/>
  <c r="L881" i="75"/>
  <c r="O880" i="75"/>
  <c r="S880" i="75" s="1"/>
  <c r="N880" i="75"/>
  <c r="P880" i="75" s="1"/>
  <c r="M880" i="75"/>
  <c r="L880" i="75"/>
  <c r="O879" i="75"/>
  <c r="S879" i="75" s="1"/>
  <c r="N879" i="75"/>
  <c r="P879" i="75" s="1"/>
  <c r="M879" i="75"/>
  <c r="L879" i="75"/>
  <c r="O878" i="75"/>
  <c r="S878" i="75" s="1"/>
  <c r="N878" i="75"/>
  <c r="P878" i="75" s="1"/>
  <c r="M878" i="75"/>
  <c r="L878" i="75"/>
  <c r="O877" i="75"/>
  <c r="S877" i="75" s="1"/>
  <c r="N877" i="75"/>
  <c r="P877" i="75" s="1"/>
  <c r="M877" i="75"/>
  <c r="L877" i="75"/>
  <c r="O876" i="75"/>
  <c r="S876" i="75" s="1"/>
  <c r="N876" i="75"/>
  <c r="P876" i="75" s="1"/>
  <c r="M876" i="75"/>
  <c r="L876" i="75"/>
  <c r="O875" i="75"/>
  <c r="S875" i="75" s="1"/>
  <c r="N875" i="75"/>
  <c r="P875" i="75" s="1"/>
  <c r="M875" i="75"/>
  <c r="L875" i="75"/>
  <c r="O874" i="75"/>
  <c r="S874" i="75" s="1"/>
  <c r="N874" i="75"/>
  <c r="P874" i="75" s="1"/>
  <c r="M874" i="75"/>
  <c r="L874" i="75"/>
  <c r="O873" i="75"/>
  <c r="S873" i="75" s="1"/>
  <c r="N873" i="75"/>
  <c r="P873" i="75" s="1"/>
  <c r="M873" i="75"/>
  <c r="L873" i="75"/>
  <c r="O872" i="75"/>
  <c r="S872" i="75" s="1"/>
  <c r="N872" i="75"/>
  <c r="P872" i="75" s="1"/>
  <c r="M872" i="75"/>
  <c r="L872" i="75"/>
  <c r="O871" i="75"/>
  <c r="S871" i="75" s="1"/>
  <c r="N871" i="75"/>
  <c r="P871" i="75" s="1"/>
  <c r="M871" i="75"/>
  <c r="L871" i="75"/>
  <c r="O870" i="75"/>
  <c r="S870" i="75" s="1"/>
  <c r="N870" i="75"/>
  <c r="P870" i="75" s="1"/>
  <c r="M870" i="75"/>
  <c r="L870" i="75"/>
  <c r="O869" i="75"/>
  <c r="S869" i="75" s="1"/>
  <c r="N869" i="75"/>
  <c r="P869" i="75" s="1"/>
  <c r="M869" i="75"/>
  <c r="L869" i="75"/>
  <c r="O868" i="75"/>
  <c r="S868" i="75" s="1"/>
  <c r="N868" i="75"/>
  <c r="P868" i="75" s="1"/>
  <c r="M868" i="75"/>
  <c r="L868" i="75"/>
  <c r="O867" i="75"/>
  <c r="S867" i="75" s="1"/>
  <c r="N867" i="75"/>
  <c r="P867" i="75" s="1"/>
  <c r="M867" i="75"/>
  <c r="L867" i="75"/>
  <c r="O866" i="75"/>
  <c r="S866" i="75" s="1"/>
  <c r="N866" i="75"/>
  <c r="P866" i="75" s="1"/>
  <c r="M866" i="75"/>
  <c r="L866" i="75"/>
  <c r="O865" i="75"/>
  <c r="S865" i="75" s="1"/>
  <c r="N865" i="75"/>
  <c r="P865" i="75" s="1"/>
  <c r="M865" i="75"/>
  <c r="L865" i="75"/>
  <c r="O864" i="75"/>
  <c r="S864" i="75" s="1"/>
  <c r="N864" i="75"/>
  <c r="P864" i="75" s="1"/>
  <c r="M864" i="75"/>
  <c r="L864" i="75"/>
  <c r="O863" i="75"/>
  <c r="S863" i="75" s="1"/>
  <c r="N863" i="75"/>
  <c r="P863" i="75" s="1"/>
  <c r="M863" i="75"/>
  <c r="L863" i="75"/>
  <c r="O862" i="75"/>
  <c r="S862" i="75" s="1"/>
  <c r="N862" i="75"/>
  <c r="P862" i="75" s="1"/>
  <c r="M862" i="75"/>
  <c r="L862" i="75"/>
  <c r="O861" i="75"/>
  <c r="S861" i="75" s="1"/>
  <c r="N861" i="75"/>
  <c r="P861" i="75" s="1"/>
  <c r="M861" i="75"/>
  <c r="L861" i="75"/>
  <c r="O860" i="75"/>
  <c r="S860" i="75" s="1"/>
  <c r="N860" i="75"/>
  <c r="P860" i="75" s="1"/>
  <c r="M860" i="75"/>
  <c r="L860" i="75"/>
  <c r="O859" i="75"/>
  <c r="S859" i="75" s="1"/>
  <c r="N859" i="75"/>
  <c r="P859" i="75" s="1"/>
  <c r="M859" i="75"/>
  <c r="L859" i="75"/>
  <c r="O858" i="75"/>
  <c r="S858" i="75" s="1"/>
  <c r="N858" i="75"/>
  <c r="P858" i="75" s="1"/>
  <c r="M858" i="75"/>
  <c r="L858" i="75"/>
  <c r="O857" i="75"/>
  <c r="S857" i="75" s="1"/>
  <c r="N857" i="75"/>
  <c r="P857" i="75" s="1"/>
  <c r="M857" i="75"/>
  <c r="L857" i="75"/>
  <c r="O856" i="75"/>
  <c r="S856" i="75" s="1"/>
  <c r="N856" i="75"/>
  <c r="P856" i="75" s="1"/>
  <c r="M856" i="75"/>
  <c r="L856" i="75"/>
  <c r="O855" i="75"/>
  <c r="S855" i="75" s="1"/>
  <c r="N855" i="75"/>
  <c r="P855" i="75" s="1"/>
  <c r="M855" i="75"/>
  <c r="L855" i="75"/>
  <c r="O854" i="75"/>
  <c r="S854" i="75" s="1"/>
  <c r="N854" i="75"/>
  <c r="P854" i="75" s="1"/>
  <c r="M854" i="75"/>
  <c r="L854" i="75"/>
  <c r="O853" i="75"/>
  <c r="S853" i="75" s="1"/>
  <c r="N853" i="75"/>
  <c r="P853" i="75" s="1"/>
  <c r="M853" i="75"/>
  <c r="L853" i="75"/>
  <c r="O852" i="75"/>
  <c r="S852" i="75" s="1"/>
  <c r="N852" i="75"/>
  <c r="P852" i="75" s="1"/>
  <c r="M852" i="75"/>
  <c r="L852" i="75"/>
  <c r="O851" i="75"/>
  <c r="S851" i="75" s="1"/>
  <c r="N851" i="75"/>
  <c r="P851" i="75" s="1"/>
  <c r="M851" i="75"/>
  <c r="L851" i="75"/>
  <c r="O850" i="75"/>
  <c r="S850" i="75" s="1"/>
  <c r="N850" i="75"/>
  <c r="P850" i="75" s="1"/>
  <c r="M850" i="75"/>
  <c r="L850" i="75"/>
  <c r="O849" i="75"/>
  <c r="S849" i="75" s="1"/>
  <c r="N849" i="75"/>
  <c r="P849" i="75" s="1"/>
  <c r="M849" i="75"/>
  <c r="L849" i="75"/>
  <c r="O848" i="75"/>
  <c r="S848" i="75" s="1"/>
  <c r="N848" i="75"/>
  <c r="P848" i="75" s="1"/>
  <c r="M848" i="75"/>
  <c r="L848" i="75"/>
  <c r="O847" i="75"/>
  <c r="S847" i="75" s="1"/>
  <c r="N847" i="75"/>
  <c r="P847" i="75" s="1"/>
  <c r="M847" i="75"/>
  <c r="L847" i="75"/>
  <c r="O846" i="75"/>
  <c r="S846" i="75" s="1"/>
  <c r="N846" i="75"/>
  <c r="P846" i="75" s="1"/>
  <c r="M846" i="75"/>
  <c r="L846" i="75"/>
  <c r="O845" i="75"/>
  <c r="S845" i="75" s="1"/>
  <c r="N845" i="75"/>
  <c r="P845" i="75" s="1"/>
  <c r="M845" i="75"/>
  <c r="L845" i="75"/>
  <c r="O844" i="75"/>
  <c r="S844" i="75" s="1"/>
  <c r="N844" i="75"/>
  <c r="P844" i="75" s="1"/>
  <c r="M844" i="75"/>
  <c r="L844" i="75"/>
  <c r="O843" i="75"/>
  <c r="S843" i="75" s="1"/>
  <c r="N843" i="75"/>
  <c r="P843" i="75" s="1"/>
  <c r="M843" i="75"/>
  <c r="L843" i="75"/>
  <c r="O842" i="75"/>
  <c r="S842" i="75" s="1"/>
  <c r="N842" i="75"/>
  <c r="P842" i="75" s="1"/>
  <c r="M842" i="75"/>
  <c r="L842" i="75"/>
  <c r="O841" i="75"/>
  <c r="S841" i="75" s="1"/>
  <c r="N841" i="75"/>
  <c r="P841" i="75" s="1"/>
  <c r="M841" i="75"/>
  <c r="L841" i="75"/>
  <c r="O840" i="75"/>
  <c r="S840" i="75" s="1"/>
  <c r="N840" i="75"/>
  <c r="P840" i="75" s="1"/>
  <c r="M840" i="75"/>
  <c r="L840" i="75"/>
  <c r="O839" i="75"/>
  <c r="S839" i="75" s="1"/>
  <c r="N839" i="75"/>
  <c r="P839" i="75" s="1"/>
  <c r="M839" i="75"/>
  <c r="L839" i="75"/>
  <c r="O838" i="75"/>
  <c r="S838" i="75" s="1"/>
  <c r="N838" i="75"/>
  <c r="P838" i="75" s="1"/>
  <c r="M838" i="75"/>
  <c r="L838" i="75"/>
  <c r="O837" i="75"/>
  <c r="S837" i="75" s="1"/>
  <c r="N837" i="75"/>
  <c r="P837" i="75" s="1"/>
  <c r="M837" i="75"/>
  <c r="L837" i="75"/>
  <c r="O836" i="75"/>
  <c r="S836" i="75" s="1"/>
  <c r="N836" i="75"/>
  <c r="P836" i="75" s="1"/>
  <c r="M836" i="75"/>
  <c r="L836" i="75"/>
  <c r="O835" i="75"/>
  <c r="S835" i="75" s="1"/>
  <c r="N835" i="75"/>
  <c r="P835" i="75" s="1"/>
  <c r="M835" i="75"/>
  <c r="L835" i="75"/>
  <c r="O834" i="75"/>
  <c r="S834" i="75" s="1"/>
  <c r="N834" i="75"/>
  <c r="P834" i="75" s="1"/>
  <c r="M834" i="75"/>
  <c r="L834" i="75"/>
  <c r="O833" i="75"/>
  <c r="S833" i="75" s="1"/>
  <c r="N833" i="75"/>
  <c r="P833" i="75" s="1"/>
  <c r="M833" i="75"/>
  <c r="L833" i="75"/>
  <c r="O832" i="75"/>
  <c r="S832" i="75" s="1"/>
  <c r="N832" i="75"/>
  <c r="P832" i="75" s="1"/>
  <c r="M832" i="75"/>
  <c r="L832" i="75"/>
  <c r="O831" i="75"/>
  <c r="S831" i="75" s="1"/>
  <c r="N831" i="75"/>
  <c r="P831" i="75" s="1"/>
  <c r="M831" i="75"/>
  <c r="L831" i="75"/>
  <c r="O830" i="75"/>
  <c r="S830" i="75" s="1"/>
  <c r="N830" i="75"/>
  <c r="P830" i="75" s="1"/>
  <c r="M830" i="75"/>
  <c r="L830" i="75"/>
  <c r="O829" i="75"/>
  <c r="S829" i="75" s="1"/>
  <c r="N829" i="75"/>
  <c r="P829" i="75" s="1"/>
  <c r="M829" i="75"/>
  <c r="L829" i="75"/>
  <c r="O828" i="75"/>
  <c r="S828" i="75" s="1"/>
  <c r="N828" i="75"/>
  <c r="P828" i="75" s="1"/>
  <c r="M828" i="75"/>
  <c r="L828" i="75"/>
  <c r="O827" i="75"/>
  <c r="S827" i="75" s="1"/>
  <c r="N827" i="75"/>
  <c r="P827" i="75" s="1"/>
  <c r="M827" i="75"/>
  <c r="L827" i="75"/>
  <c r="O826" i="75"/>
  <c r="S826" i="75" s="1"/>
  <c r="N826" i="75"/>
  <c r="P826" i="75" s="1"/>
  <c r="M826" i="75"/>
  <c r="L826" i="75"/>
  <c r="O825" i="75"/>
  <c r="S825" i="75" s="1"/>
  <c r="N825" i="75"/>
  <c r="P825" i="75" s="1"/>
  <c r="M825" i="75"/>
  <c r="L825" i="75"/>
  <c r="O824" i="75"/>
  <c r="S824" i="75" s="1"/>
  <c r="N824" i="75"/>
  <c r="P824" i="75" s="1"/>
  <c r="M824" i="75"/>
  <c r="L824" i="75"/>
  <c r="O823" i="75"/>
  <c r="S823" i="75" s="1"/>
  <c r="N823" i="75"/>
  <c r="P823" i="75" s="1"/>
  <c r="M823" i="75"/>
  <c r="L823" i="75"/>
  <c r="O822" i="75"/>
  <c r="S822" i="75" s="1"/>
  <c r="N822" i="75"/>
  <c r="P822" i="75" s="1"/>
  <c r="M822" i="75"/>
  <c r="L822" i="75"/>
  <c r="O821" i="75"/>
  <c r="S821" i="75" s="1"/>
  <c r="N821" i="75"/>
  <c r="P821" i="75" s="1"/>
  <c r="M821" i="75"/>
  <c r="L821" i="75"/>
  <c r="O820" i="75"/>
  <c r="S820" i="75" s="1"/>
  <c r="N820" i="75"/>
  <c r="P820" i="75" s="1"/>
  <c r="M820" i="75"/>
  <c r="L820" i="75"/>
  <c r="O819" i="75"/>
  <c r="S819" i="75" s="1"/>
  <c r="N819" i="75"/>
  <c r="P819" i="75" s="1"/>
  <c r="M819" i="75"/>
  <c r="L819" i="75"/>
  <c r="O818" i="75"/>
  <c r="S818" i="75" s="1"/>
  <c r="N818" i="75"/>
  <c r="P818" i="75" s="1"/>
  <c r="M818" i="75"/>
  <c r="L818" i="75"/>
  <c r="O817" i="75"/>
  <c r="S817" i="75" s="1"/>
  <c r="N817" i="75"/>
  <c r="P817" i="75" s="1"/>
  <c r="M817" i="75"/>
  <c r="L817" i="75"/>
  <c r="O816" i="75"/>
  <c r="S816" i="75" s="1"/>
  <c r="N816" i="75"/>
  <c r="P816" i="75" s="1"/>
  <c r="M816" i="75"/>
  <c r="L816" i="75"/>
  <c r="O815" i="75"/>
  <c r="S815" i="75" s="1"/>
  <c r="N815" i="75"/>
  <c r="P815" i="75" s="1"/>
  <c r="M815" i="75"/>
  <c r="L815" i="75"/>
  <c r="O814" i="75"/>
  <c r="S814" i="75" s="1"/>
  <c r="N814" i="75"/>
  <c r="P814" i="75" s="1"/>
  <c r="M814" i="75"/>
  <c r="L814" i="75"/>
  <c r="O813" i="75"/>
  <c r="S813" i="75" s="1"/>
  <c r="N813" i="75"/>
  <c r="P813" i="75" s="1"/>
  <c r="M813" i="75"/>
  <c r="L813" i="75"/>
  <c r="O812" i="75"/>
  <c r="S812" i="75" s="1"/>
  <c r="N812" i="75"/>
  <c r="P812" i="75" s="1"/>
  <c r="M812" i="75"/>
  <c r="L812" i="75"/>
  <c r="O811" i="75"/>
  <c r="S811" i="75" s="1"/>
  <c r="N811" i="75"/>
  <c r="P811" i="75" s="1"/>
  <c r="M811" i="75"/>
  <c r="L811" i="75"/>
  <c r="O810" i="75"/>
  <c r="S810" i="75" s="1"/>
  <c r="N810" i="75"/>
  <c r="P810" i="75" s="1"/>
  <c r="M810" i="75"/>
  <c r="L810" i="75"/>
  <c r="O809" i="75"/>
  <c r="S809" i="75" s="1"/>
  <c r="N809" i="75"/>
  <c r="P809" i="75" s="1"/>
  <c r="M809" i="75"/>
  <c r="L809" i="75"/>
  <c r="O808" i="75"/>
  <c r="S808" i="75" s="1"/>
  <c r="N808" i="75"/>
  <c r="P808" i="75" s="1"/>
  <c r="M808" i="75"/>
  <c r="L808" i="75"/>
  <c r="O807" i="75"/>
  <c r="S807" i="75" s="1"/>
  <c r="N807" i="75"/>
  <c r="P807" i="75" s="1"/>
  <c r="M807" i="75"/>
  <c r="L807" i="75"/>
  <c r="O806" i="75"/>
  <c r="S806" i="75" s="1"/>
  <c r="N806" i="75"/>
  <c r="P806" i="75" s="1"/>
  <c r="M806" i="75"/>
  <c r="L806" i="75"/>
  <c r="O805" i="75"/>
  <c r="S805" i="75" s="1"/>
  <c r="N805" i="75"/>
  <c r="P805" i="75" s="1"/>
  <c r="M805" i="75"/>
  <c r="L805" i="75"/>
  <c r="O804" i="75"/>
  <c r="S804" i="75" s="1"/>
  <c r="N804" i="75"/>
  <c r="P804" i="75" s="1"/>
  <c r="M804" i="75"/>
  <c r="L804" i="75"/>
  <c r="O803" i="75"/>
  <c r="S803" i="75" s="1"/>
  <c r="N803" i="75"/>
  <c r="P803" i="75" s="1"/>
  <c r="M803" i="75"/>
  <c r="L803" i="75"/>
  <c r="O802" i="75"/>
  <c r="S802" i="75" s="1"/>
  <c r="N802" i="75"/>
  <c r="P802" i="75" s="1"/>
  <c r="M802" i="75"/>
  <c r="L802" i="75"/>
  <c r="O801" i="75"/>
  <c r="S801" i="75" s="1"/>
  <c r="N801" i="75"/>
  <c r="P801" i="75" s="1"/>
  <c r="M801" i="75"/>
  <c r="L801" i="75"/>
  <c r="O800" i="75"/>
  <c r="S800" i="75" s="1"/>
  <c r="N800" i="75"/>
  <c r="P800" i="75" s="1"/>
  <c r="M800" i="75"/>
  <c r="L800" i="75"/>
  <c r="O799" i="75"/>
  <c r="S799" i="75" s="1"/>
  <c r="N799" i="75"/>
  <c r="P799" i="75" s="1"/>
  <c r="M799" i="75"/>
  <c r="L799" i="75"/>
  <c r="O798" i="75"/>
  <c r="S798" i="75" s="1"/>
  <c r="N798" i="75"/>
  <c r="P798" i="75" s="1"/>
  <c r="M798" i="75"/>
  <c r="L798" i="75"/>
  <c r="O797" i="75"/>
  <c r="S797" i="75" s="1"/>
  <c r="N797" i="75"/>
  <c r="P797" i="75" s="1"/>
  <c r="M797" i="75"/>
  <c r="L797" i="75"/>
  <c r="O796" i="75"/>
  <c r="S796" i="75" s="1"/>
  <c r="N796" i="75"/>
  <c r="P796" i="75" s="1"/>
  <c r="M796" i="75"/>
  <c r="L796" i="75"/>
  <c r="O795" i="75"/>
  <c r="S795" i="75" s="1"/>
  <c r="N795" i="75"/>
  <c r="P795" i="75" s="1"/>
  <c r="M795" i="75"/>
  <c r="L795" i="75"/>
  <c r="O794" i="75"/>
  <c r="S794" i="75" s="1"/>
  <c r="N794" i="75"/>
  <c r="P794" i="75" s="1"/>
  <c r="M794" i="75"/>
  <c r="L794" i="75"/>
  <c r="O793" i="75"/>
  <c r="S793" i="75" s="1"/>
  <c r="N793" i="75"/>
  <c r="P793" i="75" s="1"/>
  <c r="M793" i="75"/>
  <c r="L793" i="75"/>
  <c r="O792" i="75"/>
  <c r="S792" i="75" s="1"/>
  <c r="N792" i="75"/>
  <c r="P792" i="75" s="1"/>
  <c r="M792" i="75"/>
  <c r="L792" i="75"/>
  <c r="O791" i="75"/>
  <c r="S791" i="75" s="1"/>
  <c r="N791" i="75"/>
  <c r="P791" i="75" s="1"/>
  <c r="M791" i="75"/>
  <c r="L791" i="75"/>
  <c r="O790" i="75"/>
  <c r="S790" i="75" s="1"/>
  <c r="N790" i="75"/>
  <c r="P790" i="75" s="1"/>
  <c r="M790" i="75"/>
  <c r="L790" i="75"/>
  <c r="O789" i="75"/>
  <c r="S789" i="75" s="1"/>
  <c r="N789" i="75"/>
  <c r="P789" i="75" s="1"/>
  <c r="M789" i="75"/>
  <c r="L789" i="75"/>
  <c r="O788" i="75"/>
  <c r="S788" i="75" s="1"/>
  <c r="N788" i="75"/>
  <c r="P788" i="75" s="1"/>
  <c r="M788" i="75"/>
  <c r="L788" i="75"/>
  <c r="O787" i="75"/>
  <c r="S787" i="75" s="1"/>
  <c r="N787" i="75"/>
  <c r="P787" i="75" s="1"/>
  <c r="M787" i="75"/>
  <c r="L787" i="75"/>
  <c r="O786" i="75"/>
  <c r="S786" i="75" s="1"/>
  <c r="N786" i="75"/>
  <c r="P786" i="75" s="1"/>
  <c r="M786" i="75"/>
  <c r="L786" i="75"/>
  <c r="O785" i="75"/>
  <c r="S785" i="75" s="1"/>
  <c r="N785" i="75"/>
  <c r="P785" i="75" s="1"/>
  <c r="M785" i="75"/>
  <c r="L785" i="75"/>
  <c r="O784" i="75"/>
  <c r="S784" i="75" s="1"/>
  <c r="N784" i="75"/>
  <c r="P784" i="75" s="1"/>
  <c r="M784" i="75"/>
  <c r="L784" i="75"/>
  <c r="O783" i="75"/>
  <c r="S783" i="75" s="1"/>
  <c r="N783" i="75"/>
  <c r="P783" i="75" s="1"/>
  <c r="M783" i="75"/>
  <c r="L783" i="75"/>
  <c r="O782" i="75"/>
  <c r="S782" i="75" s="1"/>
  <c r="N782" i="75"/>
  <c r="P782" i="75" s="1"/>
  <c r="M782" i="75"/>
  <c r="L782" i="75"/>
  <c r="O781" i="75"/>
  <c r="S781" i="75" s="1"/>
  <c r="N781" i="75"/>
  <c r="P781" i="75" s="1"/>
  <c r="M781" i="75"/>
  <c r="L781" i="75"/>
  <c r="O780" i="75"/>
  <c r="S780" i="75" s="1"/>
  <c r="N780" i="75"/>
  <c r="P780" i="75" s="1"/>
  <c r="M780" i="75"/>
  <c r="L780" i="75"/>
  <c r="O779" i="75"/>
  <c r="S779" i="75" s="1"/>
  <c r="N779" i="75"/>
  <c r="P779" i="75" s="1"/>
  <c r="M779" i="75"/>
  <c r="L779" i="75"/>
  <c r="O778" i="75"/>
  <c r="S778" i="75" s="1"/>
  <c r="N778" i="75"/>
  <c r="P778" i="75" s="1"/>
  <c r="M778" i="75"/>
  <c r="L778" i="75"/>
  <c r="O777" i="75"/>
  <c r="S777" i="75" s="1"/>
  <c r="N777" i="75"/>
  <c r="P777" i="75" s="1"/>
  <c r="M777" i="75"/>
  <c r="L777" i="75"/>
  <c r="O776" i="75"/>
  <c r="S776" i="75" s="1"/>
  <c r="N776" i="75"/>
  <c r="P776" i="75" s="1"/>
  <c r="M776" i="75"/>
  <c r="L776" i="75"/>
  <c r="O775" i="75"/>
  <c r="S775" i="75" s="1"/>
  <c r="N775" i="75"/>
  <c r="P775" i="75" s="1"/>
  <c r="M775" i="75"/>
  <c r="L775" i="75"/>
  <c r="O774" i="75"/>
  <c r="S774" i="75" s="1"/>
  <c r="N774" i="75"/>
  <c r="P774" i="75" s="1"/>
  <c r="M774" i="75"/>
  <c r="L774" i="75"/>
  <c r="O773" i="75"/>
  <c r="S773" i="75" s="1"/>
  <c r="N773" i="75"/>
  <c r="P773" i="75" s="1"/>
  <c r="M773" i="75"/>
  <c r="L773" i="75"/>
  <c r="O772" i="75"/>
  <c r="S772" i="75" s="1"/>
  <c r="N772" i="75"/>
  <c r="P772" i="75" s="1"/>
  <c r="M772" i="75"/>
  <c r="L772" i="75"/>
  <c r="O771" i="75"/>
  <c r="S771" i="75" s="1"/>
  <c r="N771" i="75"/>
  <c r="P771" i="75" s="1"/>
  <c r="M771" i="75"/>
  <c r="L771" i="75"/>
  <c r="O770" i="75"/>
  <c r="S770" i="75" s="1"/>
  <c r="N770" i="75"/>
  <c r="P770" i="75" s="1"/>
  <c r="M770" i="75"/>
  <c r="L770" i="75"/>
  <c r="O769" i="75"/>
  <c r="S769" i="75" s="1"/>
  <c r="N769" i="75"/>
  <c r="P769" i="75" s="1"/>
  <c r="M769" i="75"/>
  <c r="L769" i="75"/>
  <c r="O768" i="75"/>
  <c r="S768" i="75" s="1"/>
  <c r="N768" i="75"/>
  <c r="P768" i="75" s="1"/>
  <c r="M768" i="75"/>
  <c r="L768" i="75"/>
  <c r="O767" i="75"/>
  <c r="S767" i="75" s="1"/>
  <c r="N767" i="75"/>
  <c r="P767" i="75" s="1"/>
  <c r="M767" i="75"/>
  <c r="L767" i="75"/>
  <c r="O766" i="75"/>
  <c r="S766" i="75" s="1"/>
  <c r="N766" i="75"/>
  <c r="P766" i="75" s="1"/>
  <c r="M766" i="75"/>
  <c r="L766" i="75"/>
  <c r="O765" i="75"/>
  <c r="S765" i="75" s="1"/>
  <c r="N765" i="75"/>
  <c r="P765" i="75" s="1"/>
  <c r="M765" i="75"/>
  <c r="L765" i="75"/>
  <c r="O764" i="75"/>
  <c r="S764" i="75" s="1"/>
  <c r="N764" i="75"/>
  <c r="P764" i="75" s="1"/>
  <c r="M764" i="75"/>
  <c r="L764" i="75"/>
  <c r="O763" i="75"/>
  <c r="S763" i="75" s="1"/>
  <c r="N763" i="75"/>
  <c r="P763" i="75" s="1"/>
  <c r="M763" i="75"/>
  <c r="L763" i="75"/>
  <c r="O762" i="75"/>
  <c r="S762" i="75" s="1"/>
  <c r="N762" i="75"/>
  <c r="P762" i="75" s="1"/>
  <c r="M762" i="75"/>
  <c r="L762" i="75"/>
  <c r="O761" i="75"/>
  <c r="S761" i="75" s="1"/>
  <c r="N761" i="75"/>
  <c r="P761" i="75" s="1"/>
  <c r="M761" i="75"/>
  <c r="L761" i="75"/>
  <c r="O760" i="75"/>
  <c r="S760" i="75" s="1"/>
  <c r="N760" i="75"/>
  <c r="P760" i="75" s="1"/>
  <c r="M760" i="75"/>
  <c r="L760" i="75"/>
  <c r="O759" i="75"/>
  <c r="S759" i="75" s="1"/>
  <c r="N759" i="75"/>
  <c r="P759" i="75" s="1"/>
  <c r="M759" i="75"/>
  <c r="L759" i="75"/>
  <c r="O758" i="75"/>
  <c r="S758" i="75" s="1"/>
  <c r="N758" i="75"/>
  <c r="P758" i="75" s="1"/>
  <c r="M758" i="75"/>
  <c r="L758" i="75"/>
  <c r="O757" i="75"/>
  <c r="S757" i="75" s="1"/>
  <c r="N757" i="75"/>
  <c r="P757" i="75" s="1"/>
  <c r="M757" i="75"/>
  <c r="L757" i="75"/>
  <c r="O756" i="75"/>
  <c r="S756" i="75" s="1"/>
  <c r="N756" i="75"/>
  <c r="P756" i="75" s="1"/>
  <c r="M756" i="75"/>
  <c r="L756" i="75"/>
  <c r="O755" i="75"/>
  <c r="S755" i="75" s="1"/>
  <c r="N755" i="75"/>
  <c r="P755" i="75" s="1"/>
  <c r="M755" i="75"/>
  <c r="L755" i="75"/>
  <c r="O754" i="75"/>
  <c r="S754" i="75" s="1"/>
  <c r="N754" i="75"/>
  <c r="P754" i="75" s="1"/>
  <c r="M754" i="75"/>
  <c r="L754" i="75"/>
  <c r="O753" i="75"/>
  <c r="S753" i="75" s="1"/>
  <c r="N753" i="75"/>
  <c r="P753" i="75" s="1"/>
  <c r="M753" i="75"/>
  <c r="L753" i="75"/>
  <c r="O752" i="75"/>
  <c r="S752" i="75" s="1"/>
  <c r="N752" i="75"/>
  <c r="P752" i="75" s="1"/>
  <c r="M752" i="75"/>
  <c r="L752" i="75"/>
  <c r="O751" i="75"/>
  <c r="S751" i="75" s="1"/>
  <c r="N751" i="75"/>
  <c r="P751" i="75" s="1"/>
  <c r="M751" i="75"/>
  <c r="L751" i="75"/>
  <c r="O750" i="75"/>
  <c r="S750" i="75" s="1"/>
  <c r="N750" i="75"/>
  <c r="P750" i="75" s="1"/>
  <c r="M750" i="75"/>
  <c r="L750" i="75"/>
  <c r="O749" i="75"/>
  <c r="S749" i="75" s="1"/>
  <c r="N749" i="75"/>
  <c r="P749" i="75" s="1"/>
  <c r="M749" i="75"/>
  <c r="L749" i="75"/>
  <c r="O748" i="75"/>
  <c r="S748" i="75" s="1"/>
  <c r="N748" i="75"/>
  <c r="P748" i="75" s="1"/>
  <c r="M748" i="75"/>
  <c r="L748" i="75"/>
  <c r="O747" i="75"/>
  <c r="S747" i="75" s="1"/>
  <c r="N747" i="75"/>
  <c r="P747" i="75" s="1"/>
  <c r="M747" i="75"/>
  <c r="L747" i="75"/>
  <c r="O746" i="75"/>
  <c r="S746" i="75" s="1"/>
  <c r="N746" i="75"/>
  <c r="P746" i="75" s="1"/>
  <c r="M746" i="75"/>
  <c r="L746" i="75"/>
  <c r="O745" i="75"/>
  <c r="S745" i="75" s="1"/>
  <c r="N745" i="75"/>
  <c r="P745" i="75" s="1"/>
  <c r="M745" i="75"/>
  <c r="L745" i="75"/>
  <c r="O744" i="75"/>
  <c r="S744" i="75" s="1"/>
  <c r="N744" i="75"/>
  <c r="P744" i="75" s="1"/>
  <c r="M744" i="75"/>
  <c r="L744" i="75"/>
  <c r="O743" i="75"/>
  <c r="S743" i="75" s="1"/>
  <c r="N743" i="75"/>
  <c r="P743" i="75" s="1"/>
  <c r="M743" i="75"/>
  <c r="L743" i="75"/>
  <c r="O742" i="75"/>
  <c r="S742" i="75" s="1"/>
  <c r="N742" i="75"/>
  <c r="P742" i="75" s="1"/>
  <c r="M742" i="75"/>
  <c r="L742" i="75"/>
  <c r="O741" i="75"/>
  <c r="S741" i="75" s="1"/>
  <c r="N741" i="75"/>
  <c r="P741" i="75" s="1"/>
  <c r="M741" i="75"/>
  <c r="L741" i="75"/>
  <c r="O740" i="75"/>
  <c r="S740" i="75" s="1"/>
  <c r="N740" i="75"/>
  <c r="P740" i="75" s="1"/>
  <c r="M740" i="75"/>
  <c r="L740" i="75"/>
  <c r="O739" i="75"/>
  <c r="S739" i="75" s="1"/>
  <c r="N739" i="75"/>
  <c r="P739" i="75" s="1"/>
  <c r="M739" i="75"/>
  <c r="L739" i="75"/>
  <c r="O738" i="75"/>
  <c r="S738" i="75" s="1"/>
  <c r="N738" i="75"/>
  <c r="P738" i="75" s="1"/>
  <c r="M738" i="75"/>
  <c r="L738" i="75"/>
  <c r="O737" i="75"/>
  <c r="S737" i="75" s="1"/>
  <c r="N737" i="75"/>
  <c r="P737" i="75" s="1"/>
  <c r="M737" i="75"/>
  <c r="L737" i="75"/>
  <c r="O736" i="75"/>
  <c r="S736" i="75" s="1"/>
  <c r="N736" i="75"/>
  <c r="P736" i="75" s="1"/>
  <c r="M736" i="75"/>
  <c r="L736" i="75"/>
  <c r="O735" i="75"/>
  <c r="S735" i="75" s="1"/>
  <c r="N735" i="75"/>
  <c r="P735" i="75" s="1"/>
  <c r="M735" i="75"/>
  <c r="L735" i="75"/>
  <c r="O734" i="75"/>
  <c r="S734" i="75" s="1"/>
  <c r="N734" i="75"/>
  <c r="P734" i="75" s="1"/>
  <c r="M734" i="75"/>
  <c r="L734" i="75"/>
  <c r="O733" i="75"/>
  <c r="S733" i="75" s="1"/>
  <c r="N733" i="75"/>
  <c r="P733" i="75" s="1"/>
  <c r="M733" i="75"/>
  <c r="L733" i="75"/>
  <c r="O732" i="75"/>
  <c r="S732" i="75" s="1"/>
  <c r="N732" i="75"/>
  <c r="P732" i="75" s="1"/>
  <c r="M732" i="75"/>
  <c r="L732" i="75"/>
  <c r="O731" i="75"/>
  <c r="S731" i="75" s="1"/>
  <c r="N731" i="75"/>
  <c r="P731" i="75" s="1"/>
  <c r="M731" i="75"/>
  <c r="L731" i="75"/>
  <c r="O730" i="75"/>
  <c r="S730" i="75" s="1"/>
  <c r="N730" i="75"/>
  <c r="P730" i="75" s="1"/>
  <c r="M730" i="75"/>
  <c r="L730" i="75"/>
  <c r="O729" i="75"/>
  <c r="S729" i="75" s="1"/>
  <c r="N729" i="75"/>
  <c r="P729" i="75" s="1"/>
  <c r="M729" i="75"/>
  <c r="L729" i="75"/>
  <c r="O728" i="75"/>
  <c r="S728" i="75" s="1"/>
  <c r="N728" i="75"/>
  <c r="P728" i="75" s="1"/>
  <c r="M728" i="75"/>
  <c r="L728" i="75"/>
  <c r="O727" i="75"/>
  <c r="S727" i="75" s="1"/>
  <c r="N727" i="75"/>
  <c r="P727" i="75" s="1"/>
  <c r="M727" i="75"/>
  <c r="L727" i="75"/>
  <c r="O726" i="75"/>
  <c r="S726" i="75" s="1"/>
  <c r="N726" i="75"/>
  <c r="P726" i="75" s="1"/>
  <c r="M726" i="75"/>
  <c r="L726" i="75"/>
  <c r="O725" i="75"/>
  <c r="S725" i="75" s="1"/>
  <c r="N725" i="75"/>
  <c r="P725" i="75" s="1"/>
  <c r="M725" i="75"/>
  <c r="L725" i="75"/>
  <c r="O724" i="75"/>
  <c r="S724" i="75" s="1"/>
  <c r="N724" i="75"/>
  <c r="P724" i="75" s="1"/>
  <c r="M724" i="75"/>
  <c r="L724" i="75"/>
  <c r="O723" i="75"/>
  <c r="S723" i="75" s="1"/>
  <c r="N723" i="75"/>
  <c r="P723" i="75" s="1"/>
  <c r="M723" i="75"/>
  <c r="L723" i="75"/>
  <c r="O722" i="75"/>
  <c r="S722" i="75" s="1"/>
  <c r="N722" i="75"/>
  <c r="P722" i="75" s="1"/>
  <c r="M722" i="75"/>
  <c r="L722" i="75"/>
  <c r="O721" i="75"/>
  <c r="S721" i="75" s="1"/>
  <c r="N721" i="75"/>
  <c r="P721" i="75" s="1"/>
  <c r="M721" i="75"/>
  <c r="L721" i="75"/>
  <c r="O720" i="75"/>
  <c r="S720" i="75" s="1"/>
  <c r="N720" i="75"/>
  <c r="P720" i="75" s="1"/>
  <c r="M720" i="75"/>
  <c r="L720" i="75"/>
  <c r="O719" i="75"/>
  <c r="S719" i="75" s="1"/>
  <c r="N719" i="75"/>
  <c r="P719" i="75" s="1"/>
  <c r="M719" i="75"/>
  <c r="L719" i="75"/>
  <c r="O718" i="75"/>
  <c r="S718" i="75" s="1"/>
  <c r="N718" i="75"/>
  <c r="P718" i="75" s="1"/>
  <c r="M718" i="75"/>
  <c r="L718" i="75"/>
  <c r="O717" i="75"/>
  <c r="S717" i="75" s="1"/>
  <c r="N717" i="75"/>
  <c r="P717" i="75" s="1"/>
  <c r="M717" i="75"/>
  <c r="L717" i="75"/>
  <c r="O716" i="75"/>
  <c r="S716" i="75" s="1"/>
  <c r="N716" i="75"/>
  <c r="P716" i="75" s="1"/>
  <c r="M716" i="75"/>
  <c r="L716" i="75"/>
  <c r="O715" i="75"/>
  <c r="S715" i="75" s="1"/>
  <c r="N715" i="75"/>
  <c r="P715" i="75" s="1"/>
  <c r="M715" i="75"/>
  <c r="L715" i="75"/>
  <c r="O714" i="75"/>
  <c r="S714" i="75" s="1"/>
  <c r="N714" i="75"/>
  <c r="P714" i="75" s="1"/>
  <c r="M714" i="75"/>
  <c r="L714" i="75"/>
  <c r="O713" i="75"/>
  <c r="S713" i="75" s="1"/>
  <c r="N713" i="75"/>
  <c r="P713" i="75" s="1"/>
  <c r="M713" i="75"/>
  <c r="L713" i="75"/>
  <c r="O712" i="75"/>
  <c r="S712" i="75" s="1"/>
  <c r="N712" i="75"/>
  <c r="P712" i="75" s="1"/>
  <c r="M712" i="75"/>
  <c r="L712" i="75"/>
  <c r="O711" i="75"/>
  <c r="S711" i="75" s="1"/>
  <c r="N711" i="75"/>
  <c r="P711" i="75" s="1"/>
  <c r="M711" i="75"/>
  <c r="L711" i="75"/>
  <c r="O710" i="75"/>
  <c r="S710" i="75" s="1"/>
  <c r="N710" i="75"/>
  <c r="P710" i="75" s="1"/>
  <c r="M710" i="75"/>
  <c r="L710" i="75"/>
  <c r="O709" i="75"/>
  <c r="S709" i="75" s="1"/>
  <c r="N709" i="75"/>
  <c r="P709" i="75" s="1"/>
  <c r="M709" i="75"/>
  <c r="L709" i="75"/>
  <c r="O708" i="75"/>
  <c r="S708" i="75" s="1"/>
  <c r="N708" i="75"/>
  <c r="P708" i="75" s="1"/>
  <c r="M708" i="75"/>
  <c r="L708" i="75"/>
  <c r="O707" i="75"/>
  <c r="S707" i="75" s="1"/>
  <c r="N707" i="75"/>
  <c r="P707" i="75" s="1"/>
  <c r="M707" i="75"/>
  <c r="L707" i="75"/>
  <c r="O706" i="75"/>
  <c r="S706" i="75" s="1"/>
  <c r="N706" i="75"/>
  <c r="P706" i="75" s="1"/>
  <c r="M706" i="75"/>
  <c r="L706" i="75"/>
  <c r="O705" i="75"/>
  <c r="S705" i="75" s="1"/>
  <c r="N705" i="75"/>
  <c r="P705" i="75" s="1"/>
  <c r="M705" i="75"/>
  <c r="L705" i="75"/>
  <c r="O704" i="75"/>
  <c r="S704" i="75" s="1"/>
  <c r="N704" i="75"/>
  <c r="P704" i="75" s="1"/>
  <c r="M704" i="75"/>
  <c r="L704" i="75"/>
  <c r="O703" i="75"/>
  <c r="S703" i="75" s="1"/>
  <c r="N703" i="75"/>
  <c r="P703" i="75" s="1"/>
  <c r="M703" i="75"/>
  <c r="L703" i="75"/>
  <c r="O702" i="75"/>
  <c r="S702" i="75" s="1"/>
  <c r="N702" i="75"/>
  <c r="P702" i="75" s="1"/>
  <c r="M702" i="75"/>
  <c r="L702" i="75"/>
  <c r="O701" i="75"/>
  <c r="S701" i="75" s="1"/>
  <c r="N701" i="75"/>
  <c r="P701" i="75" s="1"/>
  <c r="M701" i="75"/>
  <c r="L701" i="75"/>
  <c r="O700" i="75"/>
  <c r="S700" i="75" s="1"/>
  <c r="N700" i="75"/>
  <c r="P700" i="75" s="1"/>
  <c r="M700" i="75"/>
  <c r="L700" i="75"/>
  <c r="O699" i="75"/>
  <c r="S699" i="75" s="1"/>
  <c r="N699" i="75"/>
  <c r="P699" i="75" s="1"/>
  <c r="M699" i="75"/>
  <c r="L699" i="75"/>
  <c r="O698" i="75"/>
  <c r="S698" i="75" s="1"/>
  <c r="N698" i="75"/>
  <c r="P698" i="75" s="1"/>
  <c r="M698" i="75"/>
  <c r="L698" i="75"/>
  <c r="O697" i="75"/>
  <c r="S697" i="75" s="1"/>
  <c r="N697" i="75"/>
  <c r="P697" i="75" s="1"/>
  <c r="M697" i="75"/>
  <c r="L697" i="75"/>
  <c r="O696" i="75"/>
  <c r="S696" i="75" s="1"/>
  <c r="N696" i="75"/>
  <c r="P696" i="75" s="1"/>
  <c r="M696" i="75"/>
  <c r="L696" i="75"/>
  <c r="O695" i="75"/>
  <c r="S695" i="75" s="1"/>
  <c r="N695" i="75"/>
  <c r="P695" i="75" s="1"/>
  <c r="M695" i="75"/>
  <c r="L695" i="75"/>
  <c r="O694" i="75"/>
  <c r="S694" i="75" s="1"/>
  <c r="N694" i="75"/>
  <c r="P694" i="75" s="1"/>
  <c r="M694" i="75"/>
  <c r="L694" i="75"/>
  <c r="O693" i="75"/>
  <c r="S693" i="75" s="1"/>
  <c r="N693" i="75"/>
  <c r="P693" i="75" s="1"/>
  <c r="M693" i="75"/>
  <c r="L693" i="75"/>
  <c r="O692" i="75"/>
  <c r="S692" i="75" s="1"/>
  <c r="N692" i="75"/>
  <c r="P692" i="75" s="1"/>
  <c r="M692" i="75"/>
  <c r="L692" i="75"/>
  <c r="O691" i="75"/>
  <c r="S691" i="75" s="1"/>
  <c r="N691" i="75"/>
  <c r="P691" i="75" s="1"/>
  <c r="M691" i="75"/>
  <c r="L691" i="75"/>
  <c r="O690" i="75"/>
  <c r="S690" i="75" s="1"/>
  <c r="N690" i="75"/>
  <c r="P690" i="75" s="1"/>
  <c r="M690" i="75"/>
  <c r="L690" i="75"/>
  <c r="O689" i="75"/>
  <c r="S689" i="75" s="1"/>
  <c r="N689" i="75"/>
  <c r="P689" i="75" s="1"/>
  <c r="M689" i="75"/>
  <c r="L689" i="75"/>
  <c r="O688" i="75"/>
  <c r="S688" i="75" s="1"/>
  <c r="N688" i="75"/>
  <c r="P688" i="75" s="1"/>
  <c r="M688" i="75"/>
  <c r="L688" i="75"/>
  <c r="O687" i="75"/>
  <c r="S687" i="75" s="1"/>
  <c r="N687" i="75"/>
  <c r="P687" i="75" s="1"/>
  <c r="M687" i="75"/>
  <c r="L687" i="75"/>
  <c r="O686" i="75"/>
  <c r="S686" i="75" s="1"/>
  <c r="N686" i="75"/>
  <c r="P686" i="75" s="1"/>
  <c r="M686" i="75"/>
  <c r="L686" i="75"/>
  <c r="O685" i="75"/>
  <c r="S685" i="75" s="1"/>
  <c r="N685" i="75"/>
  <c r="P685" i="75" s="1"/>
  <c r="M685" i="75"/>
  <c r="L685" i="75"/>
  <c r="O684" i="75"/>
  <c r="S684" i="75" s="1"/>
  <c r="N684" i="75"/>
  <c r="P684" i="75" s="1"/>
  <c r="M684" i="75"/>
  <c r="L684" i="75"/>
  <c r="O683" i="75"/>
  <c r="S683" i="75" s="1"/>
  <c r="N683" i="75"/>
  <c r="P683" i="75" s="1"/>
  <c r="M683" i="75"/>
  <c r="L683" i="75"/>
  <c r="O682" i="75"/>
  <c r="S682" i="75" s="1"/>
  <c r="N682" i="75"/>
  <c r="P682" i="75" s="1"/>
  <c r="M682" i="75"/>
  <c r="L682" i="75"/>
  <c r="O681" i="75"/>
  <c r="S681" i="75" s="1"/>
  <c r="N681" i="75"/>
  <c r="P681" i="75" s="1"/>
  <c r="M681" i="75"/>
  <c r="L681" i="75"/>
  <c r="O680" i="75"/>
  <c r="S680" i="75" s="1"/>
  <c r="N680" i="75"/>
  <c r="P680" i="75" s="1"/>
  <c r="M680" i="75"/>
  <c r="L680" i="75"/>
  <c r="O679" i="75"/>
  <c r="S679" i="75" s="1"/>
  <c r="N679" i="75"/>
  <c r="P679" i="75" s="1"/>
  <c r="M679" i="75"/>
  <c r="L679" i="75"/>
  <c r="O678" i="75"/>
  <c r="S678" i="75" s="1"/>
  <c r="N678" i="75"/>
  <c r="P678" i="75" s="1"/>
  <c r="M678" i="75"/>
  <c r="L678" i="75"/>
  <c r="O677" i="75"/>
  <c r="S677" i="75" s="1"/>
  <c r="N677" i="75"/>
  <c r="P677" i="75" s="1"/>
  <c r="M677" i="75"/>
  <c r="L677" i="75"/>
  <c r="O676" i="75"/>
  <c r="S676" i="75" s="1"/>
  <c r="N676" i="75"/>
  <c r="P676" i="75" s="1"/>
  <c r="M676" i="75"/>
  <c r="L676" i="75"/>
  <c r="O675" i="75"/>
  <c r="S675" i="75" s="1"/>
  <c r="N675" i="75"/>
  <c r="P675" i="75" s="1"/>
  <c r="M675" i="75"/>
  <c r="L675" i="75"/>
  <c r="O674" i="75"/>
  <c r="S674" i="75" s="1"/>
  <c r="N674" i="75"/>
  <c r="P674" i="75" s="1"/>
  <c r="M674" i="75"/>
  <c r="L674" i="75"/>
  <c r="O673" i="75"/>
  <c r="S673" i="75" s="1"/>
  <c r="N673" i="75"/>
  <c r="P673" i="75" s="1"/>
  <c r="M673" i="75"/>
  <c r="L673" i="75"/>
  <c r="O672" i="75"/>
  <c r="S672" i="75" s="1"/>
  <c r="N672" i="75"/>
  <c r="P672" i="75" s="1"/>
  <c r="M672" i="75"/>
  <c r="L672" i="75"/>
  <c r="O671" i="75"/>
  <c r="S671" i="75" s="1"/>
  <c r="N671" i="75"/>
  <c r="P671" i="75" s="1"/>
  <c r="M671" i="75"/>
  <c r="L671" i="75"/>
  <c r="O670" i="75"/>
  <c r="S670" i="75" s="1"/>
  <c r="N670" i="75"/>
  <c r="P670" i="75" s="1"/>
  <c r="M670" i="75"/>
  <c r="L670" i="75"/>
  <c r="O669" i="75"/>
  <c r="S669" i="75" s="1"/>
  <c r="N669" i="75"/>
  <c r="P669" i="75" s="1"/>
  <c r="M669" i="75"/>
  <c r="L669" i="75"/>
  <c r="O668" i="75"/>
  <c r="S668" i="75" s="1"/>
  <c r="N668" i="75"/>
  <c r="P668" i="75" s="1"/>
  <c r="M668" i="75"/>
  <c r="L668" i="75"/>
  <c r="O667" i="75"/>
  <c r="S667" i="75" s="1"/>
  <c r="N667" i="75"/>
  <c r="P667" i="75" s="1"/>
  <c r="M667" i="75"/>
  <c r="L667" i="75"/>
  <c r="O666" i="75"/>
  <c r="S666" i="75" s="1"/>
  <c r="N666" i="75"/>
  <c r="P666" i="75" s="1"/>
  <c r="M666" i="75"/>
  <c r="L666" i="75"/>
  <c r="O665" i="75"/>
  <c r="S665" i="75" s="1"/>
  <c r="N665" i="75"/>
  <c r="P665" i="75" s="1"/>
  <c r="M665" i="75"/>
  <c r="L665" i="75"/>
  <c r="O664" i="75"/>
  <c r="S664" i="75" s="1"/>
  <c r="N664" i="75"/>
  <c r="P664" i="75" s="1"/>
  <c r="M664" i="75"/>
  <c r="L664" i="75"/>
  <c r="O663" i="75"/>
  <c r="S663" i="75" s="1"/>
  <c r="N663" i="75"/>
  <c r="P663" i="75" s="1"/>
  <c r="M663" i="75"/>
  <c r="L663" i="75"/>
  <c r="O662" i="75"/>
  <c r="S662" i="75" s="1"/>
  <c r="N662" i="75"/>
  <c r="P662" i="75" s="1"/>
  <c r="M662" i="75"/>
  <c r="L662" i="75"/>
  <c r="O661" i="75"/>
  <c r="S661" i="75" s="1"/>
  <c r="N661" i="75"/>
  <c r="P661" i="75" s="1"/>
  <c r="M661" i="75"/>
  <c r="L661" i="75"/>
  <c r="O660" i="75"/>
  <c r="S660" i="75" s="1"/>
  <c r="N660" i="75"/>
  <c r="P660" i="75" s="1"/>
  <c r="M660" i="75"/>
  <c r="L660" i="75"/>
  <c r="O659" i="75"/>
  <c r="S659" i="75" s="1"/>
  <c r="N659" i="75"/>
  <c r="P659" i="75" s="1"/>
  <c r="M659" i="75"/>
  <c r="L659" i="75"/>
  <c r="O658" i="75"/>
  <c r="S658" i="75" s="1"/>
  <c r="N658" i="75"/>
  <c r="P658" i="75" s="1"/>
  <c r="M658" i="75"/>
  <c r="L658" i="75"/>
  <c r="O657" i="75"/>
  <c r="S657" i="75" s="1"/>
  <c r="N657" i="75"/>
  <c r="P657" i="75" s="1"/>
  <c r="M657" i="75"/>
  <c r="L657" i="75"/>
  <c r="O656" i="75"/>
  <c r="S656" i="75" s="1"/>
  <c r="N656" i="75"/>
  <c r="P656" i="75" s="1"/>
  <c r="M656" i="75"/>
  <c r="L656" i="75"/>
  <c r="O655" i="75"/>
  <c r="S655" i="75" s="1"/>
  <c r="N655" i="75"/>
  <c r="P655" i="75" s="1"/>
  <c r="M655" i="75"/>
  <c r="L655" i="75"/>
  <c r="O654" i="75"/>
  <c r="S654" i="75" s="1"/>
  <c r="N654" i="75"/>
  <c r="P654" i="75" s="1"/>
  <c r="M654" i="75"/>
  <c r="L654" i="75"/>
  <c r="O653" i="75"/>
  <c r="S653" i="75" s="1"/>
  <c r="N653" i="75"/>
  <c r="P653" i="75" s="1"/>
  <c r="M653" i="75"/>
  <c r="L653" i="75"/>
  <c r="O652" i="75"/>
  <c r="S652" i="75" s="1"/>
  <c r="N652" i="75"/>
  <c r="P652" i="75" s="1"/>
  <c r="M652" i="75"/>
  <c r="L652" i="75"/>
  <c r="O651" i="75"/>
  <c r="S651" i="75" s="1"/>
  <c r="N651" i="75"/>
  <c r="P651" i="75" s="1"/>
  <c r="M651" i="75"/>
  <c r="L651" i="75"/>
  <c r="O650" i="75"/>
  <c r="S650" i="75" s="1"/>
  <c r="N650" i="75"/>
  <c r="P650" i="75" s="1"/>
  <c r="M650" i="75"/>
  <c r="L650" i="75"/>
  <c r="O649" i="75"/>
  <c r="S649" i="75" s="1"/>
  <c r="N649" i="75"/>
  <c r="P649" i="75" s="1"/>
  <c r="M649" i="75"/>
  <c r="L649" i="75"/>
  <c r="O648" i="75"/>
  <c r="S648" i="75" s="1"/>
  <c r="N648" i="75"/>
  <c r="P648" i="75" s="1"/>
  <c r="M648" i="75"/>
  <c r="L648" i="75"/>
  <c r="O647" i="75"/>
  <c r="S647" i="75" s="1"/>
  <c r="N647" i="75"/>
  <c r="P647" i="75" s="1"/>
  <c r="M647" i="75"/>
  <c r="L647" i="75"/>
  <c r="O646" i="75"/>
  <c r="S646" i="75" s="1"/>
  <c r="N646" i="75"/>
  <c r="P646" i="75" s="1"/>
  <c r="M646" i="75"/>
  <c r="L646" i="75"/>
  <c r="O645" i="75"/>
  <c r="S645" i="75" s="1"/>
  <c r="N645" i="75"/>
  <c r="P645" i="75" s="1"/>
  <c r="M645" i="75"/>
  <c r="L645" i="75"/>
  <c r="O644" i="75"/>
  <c r="S644" i="75" s="1"/>
  <c r="N644" i="75"/>
  <c r="P644" i="75" s="1"/>
  <c r="M644" i="75"/>
  <c r="L644" i="75"/>
  <c r="O643" i="75"/>
  <c r="S643" i="75" s="1"/>
  <c r="N643" i="75"/>
  <c r="P643" i="75" s="1"/>
  <c r="M643" i="75"/>
  <c r="L643" i="75"/>
  <c r="O642" i="75"/>
  <c r="S642" i="75" s="1"/>
  <c r="N642" i="75"/>
  <c r="P642" i="75" s="1"/>
  <c r="M642" i="75"/>
  <c r="L642" i="75"/>
  <c r="O641" i="75"/>
  <c r="S641" i="75" s="1"/>
  <c r="N641" i="75"/>
  <c r="P641" i="75" s="1"/>
  <c r="M641" i="75"/>
  <c r="L641" i="75"/>
  <c r="O640" i="75"/>
  <c r="S640" i="75" s="1"/>
  <c r="N640" i="75"/>
  <c r="P640" i="75" s="1"/>
  <c r="M640" i="75"/>
  <c r="L640" i="75"/>
  <c r="O639" i="75"/>
  <c r="S639" i="75" s="1"/>
  <c r="N639" i="75"/>
  <c r="P639" i="75" s="1"/>
  <c r="M639" i="75"/>
  <c r="L639" i="75"/>
  <c r="O638" i="75"/>
  <c r="S638" i="75" s="1"/>
  <c r="N638" i="75"/>
  <c r="P638" i="75" s="1"/>
  <c r="M638" i="75"/>
  <c r="L638" i="75"/>
  <c r="O637" i="75"/>
  <c r="S637" i="75" s="1"/>
  <c r="N637" i="75"/>
  <c r="P637" i="75" s="1"/>
  <c r="M637" i="75"/>
  <c r="L637" i="75"/>
  <c r="O636" i="75"/>
  <c r="S636" i="75" s="1"/>
  <c r="N636" i="75"/>
  <c r="P636" i="75" s="1"/>
  <c r="M636" i="75"/>
  <c r="L636" i="75"/>
  <c r="O635" i="75"/>
  <c r="S635" i="75" s="1"/>
  <c r="N635" i="75"/>
  <c r="P635" i="75" s="1"/>
  <c r="M635" i="75"/>
  <c r="L635" i="75"/>
  <c r="O634" i="75"/>
  <c r="S634" i="75" s="1"/>
  <c r="N634" i="75"/>
  <c r="P634" i="75" s="1"/>
  <c r="M634" i="75"/>
  <c r="L634" i="75"/>
  <c r="O633" i="75"/>
  <c r="S633" i="75" s="1"/>
  <c r="N633" i="75"/>
  <c r="P633" i="75" s="1"/>
  <c r="M633" i="75"/>
  <c r="L633" i="75"/>
  <c r="O632" i="75"/>
  <c r="S632" i="75" s="1"/>
  <c r="N632" i="75"/>
  <c r="P632" i="75" s="1"/>
  <c r="M632" i="75"/>
  <c r="L632" i="75"/>
  <c r="O631" i="75"/>
  <c r="S631" i="75" s="1"/>
  <c r="N631" i="75"/>
  <c r="P631" i="75" s="1"/>
  <c r="M631" i="75"/>
  <c r="L631" i="75"/>
  <c r="O630" i="75"/>
  <c r="S630" i="75" s="1"/>
  <c r="N630" i="75"/>
  <c r="P630" i="75" s="1"/>
  <c r="M630" i="75"/>
  <c r="L630" i="75"/>
  <c r="O629" i="75"/>
  <c r="S629" i="75" s="1"/>
  <c r="N629" i="75"/>
  <c r="P629" i="75" s="1"/>
  <c r="M629" i="75"/>
  <c r="L629" i="75"/>
  <c r="O628" i="75"/>
  <c r="S628" i="75" s="1"/>
  <c r="N628" i="75"/>
  <c r="P628" i="75" s="1"/>
  <c r="M628" i="75"/>
  <c r="L628" i="75"/>
  <c r="O627" i="75"/>
  <c r="S627" i="75" s="1"/>
  <c r="N627" i="75"/>
  <c r="P627" i="75" s="1"/>
  <c r="M627" i="75"/>
  <c r="L627" i="75"/>
  <c r="O626" i="75"/>
  <c r="S626" i="75" s="1"/>
  <c r="N626" i="75"/>
  <c r="P626" i="75" s="1"/>
  <c r="M626" i="75"/>
  <c r="L626" i="75"/>
  <c r="O625" i="75"/>
  <c r="S625" i="75" s="1"/>
  <c r="N625" i="75"/>
  <c r="P625" i="75" s="1"/>
  <c r="M625" i="75"/>
  <c r="L625" i="75"/>
  <c r="O624" i="75"/>
  <c r="S624" i="75" s="1"/>
  <c r="N624" i="75"/>
  <c r="P624" i="75" s="1"/>
  <c r="M624" i="75"/>
  <c r="L624" i="75"/>
  <c r="O623" i="75"/>
  <c r="S623" i="75" s="1"/>
  <c r="N623" i="75"/>
  <c r="P623" i="75" s="1"/>
  <c r="M623" i="75"/>
  <c r="L623" i="75"/>
  <c r="O622" i="75"/>
  <c r="S622" i="75" s="1"/>
  <c r="N622" i="75"/>
  <c r="P622" i="75" s="1"/>
  <c r="M622" i="75"/>
  <c r="L622" i="75"/>
  <c r="O621" i="75"/>
  <c r="S621" i="75" s="1"/>
  <c r="N621" i="75"/>
  <c r="P621" i="75" s="1"/>
  <c r="M621" i="75"/>
  <c r="L621" i="75"/>
  <c r="O620" i="75"/>
  <c r="S620" i="75" s="1"/>
  <c r="N620" i="75"/>
  <c r="P620" i="75" s="1"/>
  <c r="M620" i="75"/>
  <c r="L620" i="75"/>
  <c r="O619" i="75"/>
  <c r="S619" i="75" s="1"/>
  <c r="N619" i="75"/>
  <c r="P619" i="75" s="1"/>
  <c r="M619" i="75"/>
  <c r="L619" i="75"/>
  <c r="O618" i="75"/>
  <c r="S618" i="75" s="1"/>
  <c r="N618" i="75"/>
  <c r="P618" i="75" s="1"/>
  <c r="M618" i="75"/>
  <c r="L618" i="75"/>
  <c r="O617" i="75"/>
  <c r="S617" i="75" s="1"/>
  <c r="N617" i="75"/>
  <c r="P617" i="75" s="1"/>
  <c r="M617" i="75"/>
  <c r="L617" i="75"/>
  <c r="O616" i="75"/>
  <c r="S616" i="75" s="1"/>
  <c r="N616" i="75"/>
  <c r="P616" i="75" s="1"/>
  <c r="M616" i="75"/>
  <c r="L616" i="75"/>
  <c r="O615" i="75"/>
  <c r="S615" i="75" s="1"/>
  <c r="N615" i="75"/>
  <c r="P615" i="75" s="1"/>
  <c r="M615" i="75"/>
  <c r="L615" i="75"/>
  <c r="O614" i="75"/>
  <c r="S614" i="75" s="1"/>
  <c r="N614" i="75"/>
  <c r="P614" i="75" s="1"/>
  <c r="M614" i="75"/>
  <c r="L614" i="75"/>
  <c r="O613" i="75"/>
  <c r="S613" i="75" s="1"/>
  <c r="N613" i="75"/>
  <c r="P613" i="75" s="1"/>
  <c r="M613" i="75"/>
  <c r="L613" i="75"/>
  <c r="O612" i="75"/>
  <c r="S612" i="75" s="1"/>
  <c r="N612" i="75"/>
  <c r="P612" i="75" s="1"/>
  <c r="M612" i="75"/>
  <c r="L612" i="75"/>
  <c r="O611" i="75"/>
  <c r="S611" i="75" s="1"/>
  <c r="N611" i="75"/>
  <c r="P611" i="75" s="1"/>
  <c r="M611" i="75"/>
  <c r="L611" i="75"/>
  <c r="O610" i="75"/>
  <c r="S610" i="75" s="1"/>
  <c r="N610" i="75"/>
  <c r="P610" i="75" s="1"/>
  <c r="M610" i="75"/>
  <c r="L610" i="75"/>
  <c r="O609" i="75"/>
  <c r="S609" i="75" s="1"/>
  <c r="N609" i="75"/>
  <c r="P609" i="75" s="1"/>
  <c r="M609" i="75"/>
  <c r="L609" i="75"/>
  <c r="O608" i="75"/>
  <c r="S608" i="75" s="1"/>
  <c r="N608" i="75"/>
  <c r="P608" i="75" s="1"/>
  <c r="M608" i="75"/>
  <c r="L608" i="75"/>
  <c r="O607" i="75"/>
  <c r="S607" i="75" s="1"/>
  <c r="N607" i="75"/>
  <c r="P607" i="75" s="1"/>
  <c r="M607" i="75"/>
  <c r="L607" i="75"/>
  <c r="O606" i="75"/>
  <c r="S606" i="75" s="1"/>
  <c r="N606" i="75"/>
  <c r="P606" i="75" s="1"/>
  <c r="M606" i="75"/>
  <c r="L606" i="75"/>
  <c r="O605" i="75"/>
  <c r="S605" i="75" s="1"/>
  <c r="N605" i="75"/>
  <c r="P605" i="75" s="1"/>
  <c r="M605" i="75"/>
  <c r="L605" i="75"/>
  <c r="O604" i="75"/>
  <c r="S604" i="75" s="1"/>
  <c r="N604" i="75"/>
  <c r="P604" i="75" s="1"/>
  <c r="M604" i="75"/>
  <c r="L604" i="75"/>
  <c r="O603" i="75"/>
  <c r="S603" i="75" s="1"/>
  <c r="N603" i="75"/>
  <c r="P603" i="75" s="1"/>
  <c r="M603" i="75"/>
  <c r="L603" i="75"/>
  <c r="O602" i="75"/>
  <c r="S602" i="75" s="1"/>
  <c r="N602" i="75"/>
  <c r="P602" i="75" s="1"/>
  <c r="M602" i="75"/>
  <c r="L602" i="75"/>
  <c r="O601" i="75"/>
  <c r="S601" i="75" s="1"/>
  <c r="N601" i="75"/>
  <c r="P601" i="75" s="1"/>
  <c r="M601" i="75"/>
  <c r="L601" i="75"/>
  <c r="O600" i="75"/>
  <c r="S600" i="75" s="1"/>
  <c r="N600" i="75"/>
  <c r="P600" i="75" s="1"/>
  <c r="M600" i="75"/>
  <c r="L600" i="75"/>
  <c r="O599" i="75"/>
  <c r="S599" i="75" s="1"/>
  <c r="N599" i="75"/>
  <c r="P599" i="75" s="1"/>
  <c r="M599" i="75"/>
  <c r="L599" i="75"/>
  <c r="O598" i="75"/>
  <c r="S598" i="75" s="1"/>
  <c r="N598" i="75"/>
  <c r="P598" i="75" s="1"/>
  <c r="M598" i="75"/>
  <c r="L598" i="75"/>
  <c r="O597" i="75"/>
  <c r="S597" i="75" s="1"/>
  <c r="N597" i="75"/>
  <c r="P597" i="75" s="1"/>
  <c r="M597" i="75"/>
  <c r="L597" i="75"/>
  <c r="O596" i="75"/>
  <c r="S596" i="75" s="1"/>
  <c r="N596" i="75"/>
  <c r="P596" i="75" s="1"/>
  <c r="M596" i="75"/>
  <c r="L596" i="75"/>
  <c r="O595" i="75"/>
  <c r="S595" i="75" s="1"/>
  <c r="N595" i="75"/>
  <c r="P595" i="75" s="1"/>
  <c r="M595" i="75"/>
  <c r="L595" i="75"/>
  <c r="O594" i="75"/>
  <c r="S594" i="75" s="1"/>
  <c r="N594" i="75"/>
  <c r="P594" i="75" s="1"/>
  <c r="M594" i="75"/>
  <c r="L594" i="75"/>
  <c r="O593" i="75"/>
  <c r="S593" i="75" s="1"/>
  <c r="N593" i="75"/>
  <c r="P593" i="75" s="1"/>
  <c r="M593" i="75"/>
  <c r="L593" i="75"/>
  <c r="O592" i="75"/>
  <c r="S592" i="75" s="1"/>
  <c r="N592" i="75"/>
  <c r="P592" i="75" s="1"/>
  <c r="M592" i="75"/>
  <c r="L592" i="75"/>
  <c r="O591" i="75"/>
  <c r="S591" i="75" s="1"/>
  <c r="N591" i="75"/>
  <c r="P591" i="75" s="1"/>
  <c r="M591" i="75"/>
  <c r="L591" i="75"/>
  <c r="O590" i="75"/>
  <c r="S590" i="75" s="1"/>
  <c r="N590" i="75"/>
  <c r="P590" i="75" s="1"/>
  <c r="M590" i="75"/>
  <c r="L590" i="75"/>
  <c r="O589" i="75"/>
  <c r="S589" i="75" s="1"/>
  <c r="N589" i="75"/>
  <c r="P589" i="75" s="1"/>
  <c r="M589" i="75"/>
  <c r="L589" i="75"/>
  <c r="O588" i="75"/>
  <c r="S588" i="75" s="1"/>
  <c r="N588" i="75"/>
  <c r="P588" i="75" s="1"/>
  <c r="M588" i="75"/>
  <c r="L588" i="75"/>
  <c r="O587" i="75"/>
  <c r="S587" i="75" s="1"/>
  <c r="N587" i="75"/>
  <c r="P587" i="75" s="1"/>
  <c r="M587" i="75"/>
  <c r="L587" i="75"/>
  <c r="O586" i="75"/>
  <c r="S586" i="75" s="1"/>
  <c r="N586" i="75"/>
  <c r="P586" i="75" s="1"/>
  <c r="M586" i="75"/>
  <c r="L586" i="75"/>
  <c r="O585" i="75"/>
  <c r="S585" i="75" s="1"/>
  <c r="N585" i="75"/>
  <c r="P585" i="75" s="1"/>
  <c r="M585" i="75"/>
  <c r="L585" i="75"/>
  <c r="O584" i="75"/>
  <c r="S584" i="75" s="1"/>
  <c r="N584" i="75"/>
  <c r="P584" i="75" s="1"/>
  <c r="M584" i="75"/>
  <c r="L584" i="75"/>
  <c r="O583" i="75"/>
  <c r="S583" i="75" s="1"/>
  <c r="N583" i="75"/>
  <c r="P583" i="75" s="1"/>
  <c r="M583" i="75"/>
  <c r="L583" i="75"/>
  <c r="O582" i="75"/>
  <c r="S582" i="75" s="1"/>
  <c r="N582" i="75"/>
  <c r="P582" i="75" s="1"/>
  <c r="M582" i="75"/>
  <c r="L582" i="75"/>
  <c r="O581" i="75"/>
  <c r="S581" i="75" s="1"/>
  <c r="N581" i="75"/>
  <c r="P581" i="75" s="1"/>
  <c r="M581" i="75"/>
  <c r="L581" i="75"/>
  <c r="O580" i="75"/>
  <c r="S580" i="75" s="1"/>
  <c r="N580" i="75"/>
  <c r="P580" i="75" s="1"/>
  <c r="M580" i="75"/>
  <c r="L580" i="75"/>
  <c r="O579" i="75"/>
  <c r="S579" i="75" s="1"/>
  <c r="N579" i="75"/>
  <c r="P579" i="75" s="1"/>
  <c r="M579" i="75"/>
  <c r="L579" i="75"/>
  <c r="O578" i="75"/>
  <c r="S578" i="75" s="1"/>
  <c r="N578" i="75"/>
  <c r="P578" i="75" s="1"/>
  <c r="M578" i="75"/>
  <c r="L578" i="75"/>
  <c r="O577" i="75"/>
  <c r="S577" i="75" s="1"/>
  <c r="N577" i="75"/>
  <c r="P577" i="75" s="1"/>
  <c r="M577" i="75"/>
  <c r="L577" i="75"/>
  <c r="O576" i="75"/>
  <c r="S576" i="75" s="1"/>
  <c r="N576" i="75"/>
  <c r="P576" i="75" s="1"/>
  <c r="M576" i="75"/>
  <c r="L576" i="75"/>
  <c r="O575" i="75"/>
  <c r="S575" i="75" s="1"/>
  <c r="N575" i="75"/>
  <c r="P575" i="75" s="1"/>
  <c r="M575" i="75"/>
  <c r="L575" i="75"/>
  <c r="O574" i="75"/>
  <c r="S574" i="75" s="1"/>
  <c r="N574" i="75"/>
  <c r="P574" i="75" s="1"/>
  <c r="M574" i="75"/>
  <c r="L574" i="75"/>
  <c r="O573" i="75"/>
  <c r="S573" i="75" s="1"/>
  <c r="N573" i="75"/>
  <c r="P573" i="75" s="1"/>
  <c r="M573" i="75"/>
  <c r="L573" i="75"/>
  <c r="O572" i="75"/>
  <c r="S572" i="75" s="1"/>
  <c r="N572" i="75"/>
  <c r="P572" i="75" s="1"/>
  <c r="M572" i="75"/>
  <c r="L572" i="75"/>
  <c r="O571" i="75"/>
  <c r="S571" i="75" s="1"/>
  <c r="N571" i="75"/>
  <c r="P571" i="75" s="1"/>
  <c r="M571" i="75"/>
  <c r="L571" i="75"/>
  <c r="O570" i="75"/>
  <c r="S570" i="75" s="1"/>
  <c r="N570" i="75"/>
  <c r="P570" i="75" s="1"/>
  <c r="M570" i="75"/>
  <c r="L570" i="75"/>
  <c r="O569" i="75"/>
  <c r="S569" i="75" s="1"/>
  <c r="N569" i="75"/>
  <c r="P569" i="75" s="1"/>
  <c r="M569" i="75"/>
  <c r="L569" i="75"/>
  <c r="O568" i="75"/>
  <c r="S568" i="75" s="1"/>
  <c r="N568" i="75"/>
  <c r="P568" i="75" s="1"/>
  <c r="M568" i="75"/>
  <c r="L568" i="75"/>
  <c r="O567" i="75"/>
  <c r="S567" i="75" s="1"/>
  <c r="N567" i="75"/>
  <c r="P567" i="75" s="1"/>
  <c r="M567" i="75"/>
  <c r="L567" i="75"/>
  <c r="O566" i="75"/>
  <c r="S566" i="75" s="1"/>
  <c r="N566" i="75"/>
  <c r="P566" i="75" s="1"/>
  <c r="M566" i="75"/>
  <c r="L566" i="75"/>
  <c r="O565" i="75"/>
  <c r="S565" i="75" s="1"/>
  <c r="N565" i="75"/>
  <c r="P565" i="75" s="1"/>
  <c r="M565" i="75"/>
  <c r="L565" i="75"/>
  <c r="O564" i="75"/>
  <c r="S564" i="75" s="1"/>
  <c r="N564" i="75"/>
  <c r="P564" i="75" s="1"/>
  <c r="M564" i="75"/>
  <c r="L564" i="75"/>
  <c r="O563" i="75"/>
  <c r="S563" i="75" s="1"/>
  <c r="N563" i="75"/>
  <c r="P563" i="75" s="1"/>
  <c r="M563" i="75"/>
  <c r="L563" i="75"/>
  <c r="O562" i="75"/>
  <c r="S562" i="75" s="1"/>
  <c r="N562" i="75"/>
  <c r="P562" i="75" s="1"/>
  <c r="M562" i="75"/>
  <c r="L562" i="75"/>
  <c r="O561" i="75"/>
  <c r="S561" i="75" s="1"/>
  <c r="N561" i="75"/>
  <c r="P561" i="75" s="1"/>
  <c r="M561" i="75"/>
  <c r="L561" i="75"/>
  <c r="O560" i="75"/>
  <c r="S560" i="75" s="1"/>
  <c r="N560" i="75"/>
  <c r="P560" i="75" s="1"/>
  <c r="M560" i="75"/>
  <c r="L560" i="75"/>
  <c r="O559" i="75"/>
  <c r="S559" i="75" s="1"/>
  <c r="N559" i="75"/>
  <c r="P559" i="75" s="1"/>
  <c r="M559" i="75"/>
  <c r="L559" i="75"/>
  <c r="O558" i="75"/>
  <c r="S558" i="75" s="1"/>
  <c r="N558" i="75"/>
  <c r="P558" i="75" s="1"/>
  <c r="M558" i="75"/>
  <c r="L558" i="75"/>
  <c r="O557" i="75"/>
  <c r="S557" i="75" s="1"/>
  <c r="N557" i="75"/>
  <c r="P557" i="75" s="1"/>
  <c r="M557" i="75"/>
  <c r="L557" i="75"/>
  <c r="O556" i="75"/>
  <c r="S556" i="75" s="1"/>
  <c r="N556" i="75"/>
  <c r="P556" i="75" s="1"/>
  <c r="M556" i="75"/>
  <c r="L556" i="75"/>
  <c r="O555" i="75"/>
  <c r="S555" i="75" s="1"/>
  <c r="N555" i="75"/>
  <c r="P555" i="75" s="1"/>
  <c r="M555" i="75"/>
  <c r="L555" i="75"/>
  <c r="O554" i="75"/>
  <c r="S554" i="75" s="1"/>
  <c r="N554" i="75"/>
  <c r="P554" i="75" s="1"/>
  <c r="M554" i="75"/>
  <c r="L554" i="75"/>
  <c r="O553" i="75"/>
  <c r="S553" i="75" s="1"/>
  <c r="N553" i="75"/>
  <c r="P553" i="75" s="1"/>
  <c r="M553" i="75"/>
  <c r="L553" i="75"/>
  <c r="O552" i="75"/>
  <c r="S552" i="75" s="1"/>
  <c r="N552" i="75"/>
  <c r="P552" i="75" s="1"/>
  <c r="M552" i="75"/>
  <c r="L552" i="75"/>
  <c r="O551" i="75"/>
  <c r="S551" i="75" s="1"/>
  <c r="N551" i="75"/>
  <c r="P551" i="75" s="1"/>
  <c r="M551" i="75"/>
  <c r="L551" i="75"/>
  <c r="O550" i="75"/>
  <c r="S550" i="75" s="1"/>
  <c r="N550" i="75"/>
  <c r="P550" i="75" s="1"/>
  <c r="M550" i="75"/>
  <c r="L550" i="75"/>
  <c r="O549" i="75"/>
  <c r="S549" i="75" s="1"/>
  <c r="N549" i="75"/>
  <c r="P549" i="75" s="1"/>
  <c r="M549" i="75"/>
  <c r="L549" i="75"/>
  <c r="O548" i="75"/>
  <c r="S548" i="75" s="1"/>
  <c r="N548" i="75"/>
  <c r="P548" i="75" s="1"/>
  <c r="M548" i="75"/>
  <c r="L548" i="75"/>
  <c r="O547" i="75"/>
  <c r="S547" i="75" s="1"/>
  <c r="N547" i="75"/>
  <c r="P547" i="75" s="1"/>
  <c r="M547" i="75"/>
  <c r="L547" i="75"/>
  <c r="O546" i="75"/>
  <c r="S546" i="75" s="1"/>
  <c r="N546" i="75"/>
  <c r="P546" i="75" s="1"/>
  <c r="M546" i="75"/>
  <c r="L546" i="75"/>
  <c r="O545" i="75"/>
  <c r="S545" i="75" s="1"/>
  <c r="N545" i="75"/>
  <c r="P545" i="75" s="1"/>
  <c r="M545" i="75"/>
  <c r="L545" i="75"/>
  <c r="O544" i="75"/>
  <c r="S544" i="75" s="1"/>
  <c r="N544" i="75"/>
  <c r="P544" i="75" s="1"/>
  <c r="M544" i="75"/>
  <c r="L544" i="75"/>
  <c r="O543" i="75"/>
  <c r="S543" i="75" s="1"/>
  <c r="N543" i="75"/>
  <c r="P543" i="75" s="1"/>
  <c r="M543" i="75"/>
  <c r="L543" i="75"/>
  <c r="O542" i="75"/>
  <c r="S542" i="75" s="1"/>
  <c r="N542" i="75"/>
  <c r="P542" i="75" s="1"/>
  <c r="M542" i="75"/>
  <c r="L542" i="75"/>
  <c r="O541" i="75"/>
  <c r="S541" i="75" s="1"/>
  <c r="N541" i="75"/>
  <c r="P541" i="75" s="1"/>
  <c r="M541" i="75"/>
  <c r="L541" i="75"/>
  <c r="O540" i="75"/>
  <c r="S540" i="75" s="1"/>
  <c r="N540" i="75"/>
  <c r="P540" i="75" s="1"/>
  <c r="M540" i="75"/>
  <c r="L540" i="75"/>
  <c r="O539" i="75"/>
  <c r="S539" i="75" s="1"/>
  <c r="N539" i="75"/>
  <c r="P539" i="75" s="1"/>
  <c r="M539" i="75"/>
  <c r="L539" i="75"/>
  <c r="O538" i="75"/>
  <c r="S538" i="75" s="1"/>
  <c r="N538" i="75"/>
  <c r="P538" i="75" s="1"/>
  <c r="M538" i="75"/>
  <c r="L538" i="75"/>
  <c r="O537" i="75"/>
  <c r="S537" i="75" s="1"/>
  <c r="N537" i="75"/>
  <c r="P537" i="75" s="1"/>
  <c r="M537" i="75"/>
  <c r="L537" i="75"/>
  <c r="O536" i="75"/>
  <c r="S536" i="75" s="1"/>
  <c r="N536" i="75"/>
  <c r="P536" i="75" s="1"/>
  <c r="M536" i="75"/>
  <c r="L536" i="75"/>
  <c r="O535" i="75"/>
  <c r="S535" i="75" s="1"/>
  <c r="N535" i="75"/>
  <c r="P535" i="75" s="1"/>
  <c r="M535" i="75"/>
  <c r="L535" i="75"/>
  <c r="O534" i="75"/>
  <c r="S534" i="75" s="1"/>
  <c r="N534" i="75"/>
  <c r="P534" i="75" s="1"/>
  <c r="M534" i="75"/>
  <c r="L534" i="75"/>
  <c r="O533" i="75"/>
  <c r="S533" i="75" s="1"/>
  <c r="N533" i="75"/>
  <c r="P533" i="75" s="1"/>
  <c r="M533" i="75"/>
  <c r="L533" i="75"/>
  <c r="O532" i="75"/>
  <c r="S532" i="75" s="1"/>
  <c r="N532" i="75"/>
  <c r="P532" i="75" s="1"/>
  <c r="M532" i="75"/>
  <c r="L532" i="75"/>
  <c r="O531" i="75"/>
  <c r="S531" i="75" s="1"/>
  <c r="N531" i="75"/>
  <c r="P531" i="75" s="1"/>
  <c r="M531" i="75"/>
  <c r="L531" i="75"/>
  <c r="O530" i="75"/>
  <c r="S530" i="75" s="1"/>
  <c r="N530" i="75"/>
  <c r="P530" i="75" s="1"/>
  <c r="M530" i="75"/>
  <c r="L530" i="75"/>
  <c r="O529" i="75"/>
  <c r="S529" i="75" s="1"/>
  <c r="N529" i="75"/>
  <c r="P529" i="75" s="1"/>
  <c r="M529" i="75"/>
  <c r="L529" i="75"/>
  <c r="O528" i="75"/>
  <c r="S528" i="75" s="1"/>
  <c r="N528" i="75"/>
  <c r="P528" i="75" s="1"/>
  <c r="M528" i="75"/>
  <c r="L528" i="75"/>
  <c r="O527" i="75"/>
  <c r="S527" i="75" s="1"/>
  <c r="N527" i="75"/>
  <c r="P527" i="75" s="1"/>
  <c r="M527" i="75"/>
  <c r="L527" i="75"/>
  <c r="O526" i="75"/>
  <c r="S526" i="75" s="1"/>
  <c r="N526" i="75"/>
  <c r="P526" i="75" s="1"/>
  <c r="M526" i="75"/>
  <c r="L526" i="75"/>
  <c r="O525" i="75"/>
  <c r="S525" i="75" s="1"/>
  <c r="N525" i="75"/>
  <c r="P525" i="75" s="1"/>
  <c r="M525" i="75"/>
  <c r="L525" i="75"/>
  <c r="O524" i="75"/>
  <c r="S524" i="75" s="1"/>
  <c r="N524" i="75"/>
  <c r="P524" i="75" s="1"/>
  <c r="M524" i="75"/>
  <c r="L524" i="75"/>
  <c r="O523" i="75"/>
  <c r="S523" i="75" s="1"/>
  <c r="N523" i="75"/>
  <c r="P523" i="75" s="1"/>
  <c r="M523" i="75"/>
  <c r="L523" i="75"/>
  <c r="O522" i="75"/>
  <c r="S522" i="75" s="1"/>
  <c r="N522" i="75"/>
  <c r="P522" i="75" s="1"/>
  <c r="M522" i="75"/>
  <c r="L522" i="75"/>
  <c r="O521" i="75"/>
  <c r="S521" i="75" s="1"/>
  <c r="N521" i="75"/>
  <c r="P521" i="75" s="1"/>
  <c r="M521" i="75"/>
  <c r="L521" i="75"/>
  <c r="O520" i="75"/>
  <c r="S520" i="75" s="1"/>
  <c r="N520" i="75"/>
  <c r="P520" i="75" s="1"/>
  <c r="M520" i="75"/>
  <c r="L520" i="75"/>
  <c r="O519" i="75"/>
  <c r="S519" i="75" s="1"/>
  <c r="N519" i="75"/>
  <c r="P519" i="75" s="1"/>
  <c r="M519" i="75"/>
  <c r="L519" i="75"/>
  <c r="O518" i="75"/>
  <c r="S518" i="75" s="1"/>
  <c r="N518" i="75"/>
  <c r="P518" i="75" s="1"/>
  <c r="M518" i="75"/>
  <c r="L518" i="75"/>
  <c r="O517" i="75"/>
  <c r="S517" i="75" s="1"/>
  <c r="N517" i="75"/>
  <c r="P517" i="75" s="1"/>
  <c r="M517" i="75"/>
  <c r="L517" i="75"/>
  <c r="O516" i="75"/>
  <c r="S516" i="75" s="1"/>
  <c r="N516" i="75"/>
  <c r="P516" i="75" s="1"/>
  <c r="M516" i="75"/>
  <c r="L516" i="75"/>
  <c r="O515" i="75"/>
  <c r="S515" i="75" s="1"/>
  <c r="N515" i="75"/>
  <c r="P515" i="75" s="1"/>
  <c r="M515" i="75"/>
  <c r="L515" i="75"/>
  <c r="O514" i="75"/>
  <c r="S514" i="75" s="1"/>
  <c r="N514" i="75"/>
  <c r="P514" i="75" s="1"/>
  <c r="M514" i="75"/>
  <c r="L514" i="75"/>
  <c r="O513" i="75"/>
  <c r="S513" i="75" s="1"/>
  <c r="N513" i="75"/>
  <c r="P513" i="75" s="1"/>
  <c r="M513" i="75"/>
  <c r="L513" i="75"/>
  <c r="O512" i="75"/>
  <c r="S512" i="75" s="1"/>
  <c r="N512" i="75"/>
  <c r="P512" i="75" s="1"/>
  <c r="M512" i="75"/>
  <c r="L512" i="75"/>
  <c r="O511" i="75"/>
  <c r="S511" i="75" s="1"/>
  <c r="N511" i="75"/>
  <c r="P511" i="75" s="1"/>
  <c r="M511" i="75"/>
  <c r="L511" i="75"/>
  <c r="O510" i="75"/>
  <c r="S510" i="75" s="1"/>
  <c r="N510" i="75"/>
  <c r="P510" i="75" s="1"/>
  <c r="M510" i="75"/>
  <c r="L510" i="75"/>
  <c r="O509" i="75"/>
  <c r="S509" i="75" s="1"/>
  <c r="N509" i="75"/>
  <c r="P509" i="75" s="1"/>
  <c r="M509" i="75"/>
  <c r="L509" i="75"/>
  <c r="O508" i="75"/>
  <c r="S508" i="75" s="1"/>
  <c r="N508" i="75"/>
  <c r="P508" i="75" s="1"/>
  <c r="M508" i="75"/>
  <c r="L508" i="75"/>
  <c r="O507" i="75"/>
  <c r="S507" i="75" s="1"/>
  <c r="N507" i="75"/>
  <c r="P507" i="75" s="1"/>
  <c r="M507" i="75"/>
  <c r="L507" i="75"/>
  <c r="O506" i="75"/>
  <c r="S506" i="75" s="1"/>
  <c r="N506" i="75"/>
  <c r="P506" i="75" s="1"/>
  <c r="M506" i="75"/>
  <c r="L506" i="75"/>
  <c r="O505" i="75"/>
  <c r="S505" i="75" s="1"/>
  <c r="N505" i="75"/>
  <c r="P505" i="75" s="1"/>
  <c r="M505" i="75"/>
  <c r="L505" i="75"/>
  <c r="O504" i="75"/>
  <c r="S504" i="75" s="1"/>
  <c r="N504" i="75"/>
  <c r="P504" i="75" s="1"/>
  <c r="M504" i="75"/>
  <c r="L504" i="75"/>
  <c r="O503" i="75"/>
  <c r="S503" i="75" s="1"/>
  <c r="N503" i="75"/>
  <c r="P503" i="75" s="1"/>
  <c r="M503" i="75"/>
  <c r="L503" i="75"/>
  <c r="O502" i="75"/>
  <c r="S502" i="75" s="1"/>
  <c r="N502" i="75"/>
  <c r="P502" i="75" s="1"/>
  <c r="M502" i="75"/>
  <c r="L502" i="75"/>
  <c r="O501" i="75"/>
  <c r="S501" i="75" s="1"/>
  <c r="N501" i="75"/>
  <c r="P501" i="75" s="1"/>
  <c r="M501" i="75"/>
  <c r="L501" i="75"/>
  <c r="O500" i="75"/>
  <c r="S500" i="75" s="1"/>
  <c r="N500" i="75"/>
  <c r="P500" i="75" s="1"/>
  <c r="M500" i="75"/>
  <c r="L500" i="75"/>
  <c r="O499" i="75"/>
  <c r="S499" i="75" s="1"/>
  <c r="N499" i="75"/>
  <c r="P499" i="75" s="1"/>
  <c r="M499" i="75"/>
  <c r="L499" i="75"/>
  <c r="O498" i="75"/>
  <c r="S498" i="75" s="1"/>
  <c r="N498" i="75"/>
  <c r="P498" i="75" s="1"/>
  <c r="M498" i="75"/>
  <c r="L498" i="75"/>
  <c r="O497" i="75"/>
  <c r="S497" i="75" s="1"/>
  <c r="N497" i="75"/>
  <c r="P497" i="75" s="1"/>
  <c r="M497" i="75"/>
  <c r="L497" i="75"/>
  <c r="O496" i="75"/>
  <c r="S496" i="75" s="1"/>
  <c r="N496" i="75"/>
  <c r="P496" i="75" s="1"/>
  <c r="M496" i="75"/>
  <c r="L496" i="75"/>
  <c r="O495" i="75"/>
  <c r="S495" i="75" s="1"/>
  <c r="N495" i="75"/>
  <c r="P495" i="75" s="1"/>
  <c r="M495" i="75"/>
  <c r="L495" i="75"/>
  <c r="O494" i="75"/>
  <c r="S494" i="75" s="1"/>
  <c r="N494" i="75"/>
  <c r="P494" i="75" s="1"/>
  <c r="M494" i="75"/>
  <c r="L494" i="75"/>
  <c r="O493" i="75"/>
  <c r="S493" i="75" s="1"/>
  <c r="N493" i="75"/>
  <c r="P493" i="75" s="1"/>
  <c r="M493" i="75"/>
  <c r="L493" i="75"/>
  <c r="O492" i="75"/>
  <c r="S492" i="75" s="1"/>
  <c r="N492" i="75"/>
  <c r="P492" i="75" s="1"/>
  <c r="M492" i="75"/>
  <c r="L492" i="75"/>
  <c r="O491" i="75"/>
  <c r="S491" i="75" s="1"/>
  <c r="N491" i="75"/>
  <c r="P491" i="75" s="1"/>
  <c r="M491" i="75"/>
  <c r="L491" i="75"/>
  <c r="O490" i="75"/>
  <c r="S490" i="75" s="1"/>
  <c r="N490" i="75"/>
  <c r="P490" i="75" s="1"/>
  <c r="M490" i="75"/>
  <c r="L490" i="75"/>
  <c r="O489" i="75"/>
  <c r="S489" i="75" s="1"/>
  <c r="N489" i="75"/>
  <c r="P489" i="75" s="1"/>
  <c r="M489" i="75"/>
  <c r="L489" i="75"/>
  <c r="O488" i="75"/>
  <c r="S488" i="75" s="1"/>
  <c r="N488" i="75"/>
  <c r="P488" i="75" s="1"/>
  <c r="M488" i="75"/>
  <c r="L488" i="75"/>
  <c r="O487" i="75"/>
  <c r="S487" i="75" s="1"/>
  <c r="N487" i="75"/>
  <c r="P487" i="75" s="1"/>
  <c r="M487" i="75"/>
  <c r="L487" i="75"/>
  <c r="O486" i="75"/>
  <c r="S486" i="75" s="1"/>
  <c r="N486" i="75"/>
  <c r="P486" i="75" s="1"/>
  <c r="M486" i="75"/>
  <c r="L486" i="75"/>
  <c r="O485" i="75"/>
  <c r="S485" i="75" s="1"/>
  <c r="N485" i="75"/>
  <c r="P485" i="75" s="1"/>
  <c r="M485" i="75"/>
  <c r="L485" i="75"/>
  <c r="O484" i="75"/>
  <c r="S484" i="75" s="1"/>
  <c r="N484" i="75"/>
  <c r="P484" i="75" s="1"/>
  <c r="M484" i="75"/>
  <c r="L484" i="75"/>
  <c r="O483" i="75"/>
  <c r="S483" i="75" s="1"/>
  <c r="N483" i="75"/>
  <c r="P483" i="75" s="1"/>
  <c r="M483" i="75"/>
  <c r="L483" i="75"/>
  <c r="O482" i="75"/>
  <c r="S482" i="75" s="1"/>
  <c r="N482" i="75"/>
  <c r="P482" i="75" s="1"/>
  <c r="M482" i="75"/>
  <c r="L482" i="75"/>
  <c r="O481" i="75"/>
  <c r="S481" i="75" s="1"/>
  <c r="N481" i="75"/>
  <c r="P481" i="75" s="1"/>
  <c r="M481" i="75"/>
  <c r="L481" i="75"/>
  <c r="O480" i="75"/>
  <c r="S480" i="75" s="1"/>
  <c r="N480" i="75"/>
  <c r="P480" i="75" s="1"/>
  <c r="M480" i="75"/>
  <c r="L480" i="75"/>
  <c r="O479" i="75"/>
  <c r="S479" i="75" s="1"/>
  <c r="N479" i="75"/>
  <c r="P479" i="75" s="1"/>
  <c r="M479" i="75"/>
  <c r="L479" i="75"/>
  <c r="O478" i="75"/>
  <c r="S478" i="75" s="1"/>
  <c r="N478" i="75"/>
  <c r="P478" i="75" s="1"/>
  <c r="M478" i="75"/>
  <c r="L478" i="75"/>
  <c r="O477" i="75"/>
  <c r="S477" i="75" s="1"/>
  <c r="N477" i="75"/>
  <c r="P477" i="75" s="1"/>
  <c r="M477" i="75"/>
  <c r="L477" i="75"/>
  <c r="O476" i="75"/>
  <c r="S476" i="75" s="1"/>
  <c r="N476" i="75"/>
  <c r="P476" i="75" s="1"/>
  <c r="M476" i="75"/>
  <c r="L476" i="75"/>
  <c r="O475" i="75"/>
  <c r="S475" i="75" s="1"/>
  <c r="N475" i="75"/>
  <c r="P475" i="75" s="1"/>
  <c r="M475" i="75"/>
  <c r="L475" i="75"/>
  <c r="O474" i="75"/>
  <c r="S474" i="75" s="1"/>
  <c r="N474" i="75"/>
  <c r="P474" i="75" s="1"/>
  <c r="M474" i="75"/>
  <c r="L474" i="75"/>
  <c r="O473" i="75"/>
  <c r="S473" i="75" s="1"/>
  <c r="N473" i="75"/>
  <c r="P473" i="75" s="1"/>
  <c r="M473" i="75"/>
  <c r="L473" i="75"/>
  <c r="O472" i="75"/>
  <c r="S472" i="75" s="1"/>
  <c r="N472" i="75"/>
  <c r="P472" i="75" s="1"/>
  <c r="M472" i="75"/>
  <c r="L472" i="75"/>
  <c r="O471" i="75"/>
  <c r="S471" i="75" s="1"/>
  <c r="N471" i="75"/>
  <c r="P471" i="75" s="1"/>
  <c r="M471" i="75"/>
  <c r="L471" i="75"/>
  <c r="O470" i="75"/>
  <c r="S470" i="75" s="1"/>
  <c r="N470" i="75"/>
  <c r="P470" i="75" s="1"/>
  <c r="M470" i="75"/>
  <c r="L470" i="75"/>
  <c r="O469" i="75"/>
  <c r="S469" i="75" s="1"/>
  <c r="N469" i="75"/>
  <c r="P469" i="75" s="1"/>
  <c r="M469" i="75"/>
  <c r="L469" i="75"/>
  <c r="O468" i="75"/>
  <c r="S468" i="75" s="1"/>
  <c r="N468" i="75"/>
  <c r="P468" i="75" s="1"/>
  <c r="M468" i="75"/>
  <c r="L468" i="75"/>
  <c r="O467" i="75"/>
  <c r="S467" i="75" s="1"/>
  <c r="N467" i="75"/>
  <c r="P467" i="75" s="1"/>
  <c r="M467" i="75"/>
  <c r="L467" i="75"/>
  <c r="O466" i="75"/>
  <c r="S466" i="75" s="1"/>
  <c r="N466" i="75"/>
  <c r="P466" i="75" s="1"/>
  <c r="M466" i="75"/>
  <c r="L466" i="75"/>
  <c r="O465" i="75"/>
  <c r="S465" i="75" s="1"/>
  <c r="N465" i="75"/>
  <c r="P465" i="75" s="1"/>
  <c r="M465" i="75"/>
  <c r="L465" i="75"/>
  <c r="O464" i="75"/>
  <c r="S464" i="75" s="1"/>
  <c r="N464" i="75"/>
  <c r="P464" i="75" s="1"/>
  <c r="M464" i="75"/>
  <c r="L464" i="75"/>
  <c r="O463" i="75"/>
  <c r="S463" i="75" s="1"/>
  <c r="N463" i="75"/>
  <c r="P463" i="75" s="1"/>
  <c r="M463" i="75"/>
  <c r="L463" i="75"/>
  <c r="O462" i="75"/>
  <c r="S462" i="75" s="1"/>
  <c r="N462" i="75"/>
  <c r="P462" i="75" s="1"/>
  <c r="M462" i="75"/>
  <c r="L462" i="75"/>
  <c r="O461" i="75"/>
  <c r="S461" i="75" s="1"/>
  <c r="N461" i="75"/>
  <c r="P461" i="75" s="1"/>
  <c r="M461" i="75"/>
  <c r="L461" i="75"/>
  <c r="O460" i="75"/>
  <c r="S460" i="75" s="1"/>
  <c r="N460" i="75"/>
  <c r="P460" i="75" s="1"/>
  <c r="M460" i="75"/>
  <c r="L460" i="75"/>
  <c r="O459" i="75"/>
  <c r="S459" i="75" s="1"/>
  <c r="N459" i="75"/>
  <c r="P459" i="75" s="1"/>
  <c r="M459" i="75"/>
  <c r="L459" i="75"/>
  <c r="O458" i="75"/>
  <c r="S458" i="75" s="1"/>
  <c r="N458" i="75"/>
  <c r="P458" i="75" s="1"/>
  <c r="M458" i="75"/>
  <c r="L458" i="75"/>
  <c r="O457" i="75"/>
  <c r="S457" i="75" s="1"/>
  <c r="N457" i="75"/>
  <c r="P457" i="75" s="1"/>
  <c r="M457" i="75"/>
  <c r="L457" i="75"/>
  <c r="O456" i="75"/>
  <c r="S456" i="75" s="1"/>
  <c r="N456" i="75"/>
  <c r="P456" i="75" s="1"/>
  <c r="M456" i="75"/>
  <c r="L456" i="75"/>
  <c r="O455" i="75"/>
  <c r="S455" i="75" s="1"/>
  <c r="N455" i="75"/>
  <c r="P455" i="75" s="1"/>
  <c r="M455" i="75"/>
  <c r="L455" i="75"/>
  <c r="O454" i="75"/>
  <c r="S454" i="75" s="1"/>
  <c r="N454" i="75"/>
  <c r="P454" i="75" s="1"/>
  <c r="M454" i="75"/>
  <c r="L454" i="75"/>
  <c r="O453" i="75"/>
  <c r="S453" i="75" s="1"/>
  <c r="N453" i="75"/>
  <c r="P453" i="75" s="1"/>
  <c r="M453" i="75"/>
  <c r="L453" i="75"/>
  <c r="O452" i="75"/>
  <c r="S452" i="75" s="1"/>
  <c r="N452" i="75"/>
  <c r="P452" i="75" s="1"/>
  <c r="M452" i="75"/>
  <c r="L452" i="75"/>
  <c r="O451" i="75"/>
  <c r="S451" i="75" s="1"/>
  <c r="N451" i="75"/>
  <c r="P451" i="75" s="1"/>
  <c r="M451" i="75"/>
  <c r="L451" i="75"/>
  <c r="O450" i="75"/>
  <c r="S450" i="75" s="1"/>
  <c r="N450" i="75"/>
  <c r="P450" i="75" s="1"/>
  <c r="M450" i="75"/>
  <c r="L450" i="75"/>
  <c r="O449" i="75"/>
  <c r="S449" i="75" s="1"/>
  <c r="N449" i="75"/>
  <c r="P449" i="75" s="1"/>
  <c r="M449" i="75"/>
  <c r="L449" i="75"/>
  <c r="O448" i="75"/>
  <c r="S448" i="75" s="1"/>
  <c r="N448" i="75"/>
  <c r="P448" i="75" s="1"/>
  <c r="M448" i="75"/>
  <c r="L448" i="75"/>
  <c r="O447" i="75"/>
  <c r="S447" i="75" s="1"/>
  <c r="N447" i="75"/>
  <c r="P447" i="75" s="1"/>
  <c r="M447" i="75"/>
  <c r="L447" i="75"/>
  <c r="O446" i="75"/>
  <c r="S446" i="75" s="1"/>
  <c r="N446" i="75"/>
  <c r="P446" i="75" s="1"/>
  <c r="M446" i="75"/>
  <c r="L446" i="75"/>
  <c r="O445" i="75"/>
  <c r="S445" i="75" s="1"/>
  <c r="N445" i="75"/>
  <c r="P445" i="75" s="1"/>
  <c r="M445" i="75"/>
  <c r="L445" i="75"/>
  <c r="O444" i="75"/>
  <c r="S444" i="75" s="1"/>
  <c r="N444" i="75"/>
  <c r="P444" i="75" s="1"/>
  <c r="M444" i="75"/>
  <c r="L444" i="75"/>
  <c r="O443" i="75"/>
  <c r="S443" i="75" s="1"/>
  <c r="N443" i="75"/>
  <c r="P443" i="75" s="1"/>
  <c r="M443" i="75"/>
  <c r="L443" i="75"/>
  <c r="O442" i="75"/>
  <c r="S442" i="75" s="1"/>
  <c r="N442" i="75"/>
  <c r="P442" i="75" s="1"/>
  <c r="M442" i="75"/>
  <c r="L442" i="75"/>
  <c r="O441" i="75"/>
  <c r="S441" i="75" s="1"/>
  <c r="N441" i="75"/>
  <c r="P441" i="75" s="1"/>
  <c r="M441" i="75"/>
  <c r="L441" i="75"/>
  <c r="O440" i="75"/>
  <c r="S440" i="75" s="1"/>
  <c r="N440" i="75"/>
  <c r="P440" i="75" s="1"/>
  <c r="M440" i="75"/>
  <c r="L440" i="75"/>
  <c r="O439" i="75"/>
  <c r="S439" i="75" s="1"/>
  <c r="N439" i="75"/>
  <c r="P439" i="75" s="1"/>
  <c r="M439" i="75"/>
  <c r="L439" i="75"/>
  <c r="O438" i="75"/>
  <c r="S438" i="75" s="1"/>
  <c r="N438" i="75"/>
  <c r="P438" i="75" s="1"/>
  <c r="M438" i="75"/>
  <c r="L438" i="75"/>
  <c r="O437" i="75"/>
  <c r="S437" i="75" s="1"/>
  <c r="N437" i="75"/>
  <c r="P437" i="75" s="1"/>
  <c r="M437" i="75"/>
  <c r="L437" i="75"/>
  <c r="O436" i="75"/>
  <c r="S436" i="75" s="1"/>
  <c r="N436" i="75"/>
  <c r="P436" i="75" s="1"/>
  <c r="M436" i="75"/>
  <c r="L436" i="75"/>
  <c r="O435" i="75"/>
  <c r="S435" i="75" s="1"/>
  <c r="N435" i="75"/>
  <c r="P435" i="75" s="1"/>
  <c r="M435" i="75"/>
  <c r="L435" i="75"/>
  <c r="O434" i="75"/>
  <c r="S434" i="75" s="1"/>
  <c r="N434" i="75"/>
  <c r="P434" i="75" s="1"/>
  <c r="M434" i="75"/>
  <c r="L434" i="75"/>
  <c r="O433" i="75"/>
  <c r="S433" i="75" s="1"/>
  <c r="N433" i="75"/>
  <c r="P433" i="75" s="1"/>
  <c r="M433" i="75"/>
  <c r="L433" i="75"/>
  <c r="O432" i="75"/>
  <c r="S432" i="75" s="1"/>
  <c r="N432" i="75"/>
  <c r="P432" i="75" s="1"/>
  <c r="M432" i="75"/>
  <c r="L432" i="75"/>
  <c r="O431" i="75"/>
  <c r="S431" i="75" s="1"/>
  <c r="N431" i="75"/>
  <c r="P431" i="75" s="1"/>
  <c r="M431" i="75"/>
  <c r="L431" i="75"/>
  <c r="O430" i="75"/>
  <c r="S430" i="75" s="1"/>
  <c r="N430" i="75"/>
  <c r="P430" i="75" s="1"/>
  <c r="M430" i="75"/>
  <c r="L430" i="75"/>
  <c r="O429" i="75"/>
  <c r="S429" i="75" s="1"/>
  <c r="N429" i="75"/>
  <c r="P429" i="75" s="1"/>
  <c r="M429" i="75"/>
  <c r="L429" i="75"/>
  <c r="O428" i="75"/>
  <c r="S428" i="75" s="1"/>
  <c r="N428" i="75"/>
  <c r="P428" i="75" s="1"/>
  <c r="M428" i="75"/>
  <c r="L428" i="75"/>
  <c r="O427" i="75"/>
  <c r="S427" i="75" s="1"/>
  <c r="N427" i="75"/>
  <c r="P427" i="75" s="1"/>
  <c r="M427" i="75"/>
  <c r="L427" i="75"/>
  <c r="O426" i="75"/>
  <c r="S426" i="75" s="1"/>
  <c r="N426" i="75"/>
  <c r="P426" i="75" s="1"/>
  <c r="M426" i="75"/>
  <c r="L426" i="75"/>
  <c r="O425" i="75"/>
  <c r="S425" i="75" s="1"/>
  <c r="N425" i="75"/>
  <c r="P425" i="75" s="1"/>
  <c r="M425" i="75"/>
  <c r="L425" i="75"/>
  <c r="O424" i="75"/>
  <c r="S424" i="75" s="1"/>
  <c r="N424" i="75"/>
  <c r="P424" i="75" s="1"/>
  <c r="M424" i="75"/>
  <c r="L424" i="75"/>
  <c r="O423" i="75"/>
  <c r="S423" i="75" s="1"/>
  <c r="N423" i="75"/>
  <c r="P423" i="75" s="1"/>
  <c r="M423" i="75"/>
  <c r="L423" i="75"/>
  <c r="O422" i="75"/>
  <c r="S422" i="75" s="1"/>
  <c r="N422" i="75"/>
  <c r="P422" i="75" s="1"/>
  <c r="M422" i="75"/>
  <c r="L422" i="75"/>
  <c r="O421" i="75"/>
  <c r="S421" i="75" s="1"/>
  <c r="N421" i="75"/>
  <c r="P421" i="75" s="1"/>
  <c r="M421" i="75"/>
  <c r="L421" i="75"/>
  <c r="O420" i="75"/>
  <c r="S420" i="75" s="1"/>
  <c r="N420" i="75"/>
  <c r="P420" i="75" s="1"/>
  <c r="M420" i="75"/>
  <c r="L420" i="75"/>
  <c r="O419" i="75"/>
  <c r="S419" i="75" s="1"/>
  <c r="N419" i="75"/>
  <c r="P419" i="75" s="1"/>
  <c r="M419" i="75"/>
  <c r="L419" i="75"/>
  <c r="O418" i="75"/>
  <c r="S418" i="75" s="1"/>
  <c r="N418" i="75"/>
  <c r="P418" i="75" s="1"/>
  <c r="M418" i="75"/>
  <c r="L418" i="75"/>
  <c r="O417" i="75"/>
  <c r="S417" i="75" s="1"/>
  <c r="N417" i="75"/>
  <c r="P417" i="75" s="1"/>
  <c r="M417" i="75"/>
  <c r="L417" i="75"/>
  <c r="O416" i="75"/>
  <c r="S416" i="75" s="1"/>
  <c r="N416" i="75"/>
  <c r="P416" i="75" s="1"/>
  <c r="M416" i="75"/>
  <c r="L416" i="75"/>
  <c r="O415" i="75"/>
  <c r="S415" i="75" s="1"/>
  <c r="N415" i="75"/>
  <c r="P415" i="75" s="1"/>
  <c r="M415" i="75"/>
  <c r="L415" i="75"/>
  <c r="O414" i="75"/>
  <c r="S414" i="75" s="1"/>
  <c r="N414" i="75"/>
  <c r="P414" i="75" s="1"/>
  <c r="M414" i="75"/>
  <c r="L414" i="75"/>
  <c r="O413" i="75"/>
  <c r="S413" i="75" s="1"/>
  <c r="N413" i="75"/>
  <c r="P413" i="75" s="1"/>
  <c r="M413" i="75"/>
  <c r="L413" i="75"/>
  <c r="O412" i="75"/>
  <c r="S412" i="75" s="1"/>
  <c r="N412" i="75"/>
  <c r="P412" i="75" s="1"/>
  <c r="M412" i="75"/>
  <c r="L412" i="75"/>
  <c r="O411" i="75"/>
  <c r="S411" i="75" s="1"/>
  <c r="N411" i="75"/>
  <c r="P411" i="75" s="1"/>
  <c r="M411" i="75"/>
  <c r="L411" i="75"/>
  <c r="O410" i="75"/>
  <c r="S410" i="75" s="1"/>
  <c r="N410" i="75"/>
  <c r="P410" i="75" s="1"/>
  <c r="M410" i="75"/>
  <c r="L410" i="75"/>
  <c r="O409" i="75"/>
  <c r="S409" i="75" s="1"/>
  <c r="N409" i="75"/>
  <c r="P409" i="75" s="1"/>
  <c r="M409" i="75"/>
  <c r="L409" i="75"/>
  <c r="O408" i="75"/>
  <c r="S408" i="75" s="1"/>
  <c r="N408" i="75"/>
  <c r="P408" i="75" s="1"/>
  <c r="M408" i="75"/>
  <c r="L408" i="75"/>
  <c r="O407" i="75"/>
  <c r="S407" i="75" s="1"/>
  <c r="N407" i="75"/>
  <c r="P407" i="75" s="1"/>
  <c r="M407" i="75"/>
  <c r="L407" i="75"/>
  <c r="O406" i="75"/>
  <c r="S406" i="75" s="1"/>
  <c r="N406" i="75"/>
  <c r="P406" i="75" s="1"/>
  <c r="M406" i="75"/>
  <c r="L406" i="75"/>
  <c r="O405" i="75"/>
  <c r="S405" i="75" s="1"/>
  <c r="N405" i="75"/>
  <c r="P405" i="75" s="1"/>
  <c r="M405" i="75"/>
  <c r="L405" i="75"/>
  <c r="O404" i="75"/>
  <c r="S404" i="75" s="1"/>
  <c r="N404" i="75"/>
  <c r="P404" i="75" s="1"/>
  <c r="M404" i="75"/>
  <c r="L404" i="75"/>
  <c r="O403" i="75"/>
  <c r="S403" i="75" s="1"/>
  <c r="N403" i="75"/>
  <c r="P403" i="75" s="1"/>
  <c r="M403" i="75"/>
  <c r="L403" i="75"/>
  <c r="O402" i="75"/>
  <c r="S402" i="75" s="1"/>
  <c r="N402" i="75"/>
  <c r="P402" i="75" s="1"/>
  <c r="M402" i="75"/>
  <c r="L402" i="75"/>
  <c r="O401" i="75"/>
  <c r="S401" i="75" s="1"/>
  <c r="N401" i="75"/>
  <c r="P401" i="75" s="1"/>
  <c r="M401" i="75"/>
  <c r="L401" i="75"/>
  <c r="O400" i="75"/>
  <c r="S400" i="75" s="1"/>
  <c r="N400" i="75"/>
  <c r="P400" i="75" s="1"/>
  <c r="M400" i="75"/>
  <c r="L400" i="75"/>
  <c r="O399" i="75"/>
  <c r="S399" i="75" s="1"/>
  <c r="N399" i="75"/>
  <c r="P399" i="75" s="1"/>
  <c r="M399" i="75"/>
  <c r="L399" i="75"/>
  <c r="O398" i="75"/>
  <c r="S398" i="75" s="1"/>
  <c r="N398" i="75"/>
  <c r="P398" i="75" s="1"/>
  <c r="M398" i="75"/>
  <c r="L398" i="75"/>
  <c r="O397" i="75"/>
  <c r="S397" i="75" s="1"/>
  <c r="N397" i="75"/>
  <c r="P397" i="75" s="1"/>
  <c r="M397" i="75"/>
  <c r="L397" i="75"/>
  <c r="O396" i="75"/>
  <c r="S396" i="75" s="1"/>
  <c r="N396" i="75"/>
  <c r="P396" i="75" s="1"/>
  <c r="M396" i="75"/>
  <c r="L396" i="75"/>
  <c r="O395" i="75"/>
  <c r="S395" i="75" s="1"/>
  <c r="N395" i="75"/>
  <c r="P395" i="75" s="1"/>
  <c r="M395" i="75"/>
  <c r="L395" i="75"/>
  <c r="O394" i="75"/>
  <c r="S394" i="75" s="1"/>
  <c r="N394" i="75"/>
  <c r="P394" i="75" s="1"/>
  <c r="M394" i="75"/>
  <c r="L394" i="75"/>
  <c r="O393" i="75"/>
  <c r="S393" i="75" s="1"/>
  <c r="N393" i="75"/>
  <c r="P393" i="75" s="1"/>
  <c r="M393" i="75"/>
  <c r="L393" i="75"/>
  <c r="O392" i="75"/>
  <c r="S392" i="75" s="1"/>
  <c r="N392" i="75"/>
  <c r="P392" i="75" s="1"/>
  <c r="M392" i="75"/>
  <c r="L392" i="75"/>
  <c r="O391" i="75"/>
  <c r="S391" i="75" s="1"/>
  <c r="N391" i="75"/>
  <c r="P391" i="75" s="1"/>
  <c r="M391" i="75"/>
  <c r="L391" i="75"/>
  <c r="O390" i="75"/>
  <c r="S390" i="75" s="1"/>
  <c r="N390" i="75"/>
  <c r="P390" i="75" s="1"/>
  <c r="M390" i="75"/>
  <c r="L390" i="75"/>
  <c r="O389" i="75"/>
  <c r="S389" i="75" s="1"/>
  <c r="N389" i="75"/>
  <c r="P389" i="75" s="1"/>
  <c r="M389" i="75"/>
  <c r="L389" i="75"/>
  <c r="O388" i="75"/>
  <c r="S388" i="75" s="1"/>
  <c r="N388" i="75"/>
  <c r="P388" i="75" s="1"/>
  <c r="M388" i="75"/>
  <c r="L388" i="75"/>
  <c r="O387" i="75"/>
  <c r="S387" i="75" s="1"/>
  <c r="N387" i="75"/>
  <c r="P387" i="75" s="1"/>
  <c r="M387" i="75"/>
  <c r="L387" i="75"/>
  <c r="O386" i="75"/>
  <c r="S386" i="75" s="1"/>
  <c r="N386" i="75"/>
  <c r="P386" i="75" s="1"/>
  <c r="M386" i="75"/>
  <c r="L386" i="75"/>
  <c r="O385" i="75"/>
  <c r="S385" i="75" s="1"/>
  <c r="N385" i="75"/>
  <c r="P385" i="75" s="1"/>
  <c r="M385" i="75"/>
  <c r="L385" i="75"/>
  <c r="O384" i="75"/>
  <c r="S384" i="75" s="1"/>
  <c r="N384" i="75"/>
  <c r="P384" i="75" s="1"/>
  <c r="M384" i="75"/>
  <c r="L384" i="75"/>
  <c r="O383" i="75"/>
  <c r="S383" i="75" s="1"/>
  <c r="N383" i="75"/>
  <c r="P383" i="75" s="1"/>
  <c r="M383" i="75"/>
  <c r="L383" i="75"/>
  <c r="O382" i="75"/>
  <c r="S382" i="75" s="1"/>
  <c r="N382" i="75"/>
  <c r="P382" i="75" s="1"/>
  <c r="M382" i="75"/>
  <c r="L382" i="75"/>
  <c r="O381" i="75"/>
  <c r="S381" i="75" s="1"/>
  <c r="N381" i="75"/>
  <c r="P381" i="75" s="1"/>
  <c r="M381" i="75"/>
  <c r="L381" i="75"/>
  <c r="O380" i="75"/>
  <c r="S380" i="75" s="1"/>
  <c r="N380" i="75"/>
  <c r="P380" i="75" s="1"/>
  <c r="M380" i="75"/>
  <c r="L380" i="75"/>
  <c r="O379" i="75"/>
  <c r="S379" i="75" s="1"/>
  <c r="N379" i="75"/>
  <c r="P379" i="75" s="1"/>
  <c r="M379" i="75"/>
  <c r="L379" i="75"/>
  <c r="O378" i="75"/>
  <c r="S378" i="75" s="1"/>
  <c r="N378" i="75"/>
  <c r="P378" i="75" s="1"/>
  <c r="M378" i="75"/>
  <c r="L378" i="75"/>
  <c r="O377" i="75"/>
  <c r="S377" i="75" s="1"/>
  <c r="N377" i="75"/>
  <c r="P377" i="75" s="1"/>
  <c r="M377" i="75"/>
  <c r="L377" i="75"/>
  <c r="O376" i="75"/>
  <c r="S376" i="75" s="1"/>
  <c r="N376" i="75"/>
  <c r="P376" i="75" s="1"/>
  <c r="M376" i="75"/>
  <c r="L376" i="75"/>
  <c r="O375" i="75"/>
  <c r="S375" i="75" s="1"/>
  <c r="N375" i="75"/>
  <c r="P375" i="75" s="1"/>
  <c r="M375" i="75"/>
  <c r="L375" i="75"/>
  <c r="O374" i="75"/>
  <c r="S374" i="75" s="1"/>
  <c r="N374" i="75"/>
  <c r="P374" i="75" s="1"/>
  <c r="M374" i="75"/>
  <c r="L374" i="75"/>
  <c r="O373" i="75"/>
  <c r="S373" i="75" s="1"/>
  <c r="N373" i="75"/>
  <c r="P373" i="75" s="1"/>
  <c r="M373" i="75"/>
  <c r="L373" i="75"/>
  <c r="O372" i="75"/>
  <c r="S372" i="75" s="1"/>
  <c r="N372" i="75"/>
  <c r="P372" i="75" s="1"/>
  <c r="M372" i="75"/>
  <c r="L372" i="75"/>
  <c r="O371" i="75"/>
  <c r="S371" i="75" s="1"/>
  <c r="N371" i="75"/>
  <c r="P371" i="75" s="1"/>
  <c r="M371" i="75"/>
  <c r="L371" i="75"/>
  <c r="O370" i="75"/>
  <c r="S370" i="75" s="1"/>
  <c r="N370" i="75"/>
  <c r="P370" i="75" s="1"/>
  <c r="M370" i="75"/>
  <c r="L370" i="75"/>
  <c r="O369" i="75"/>
  <c r="S369" i="75" s="1"/>
  <c r="N369" i="75"/>
  <c r="P369" i="75" s="1"/>
  <c r="M369" i="75"/>
  <c r="L369" i="75"/>
  <c r="O368" i="75"/>
  <c r="S368" i="75" s="1"/>
  <c r="N368" i="75"/>
  <c r="P368" i="75" s="1"/>
  <c r="M368" i="75"/>
  <c r="L368" i="75"/>
  <c r="O367" i="75"/>
  <c r="S367" i="75" s="1"/>
  <c r="N367" i="75"/>
  <c r="P367" i="75" s="1"/>
  <c r="M367" i="75"/>
  <c r="L367" i="75"/>
  <c r="O366" i="75"/>
  <c r="S366" i="75" s="1"/>
  <c r="N366" i="75"/>
  <c r="P366" i="75" s="1"/>
  <c r="M366" i="75"/>
  <c r="L366" i="75"/>
  <c r="O365" i="75"/>
  <c r="S365" i="75" s="1"/>
  <c r="N365" i="75"/>
  <c r="P365" i="75" s="1"/>
  <c r="M365" i="75"/>
  <c r="L365" i="75"/>
  <c r="O364" i="75"/>
  <c r="S364" i="75" s="1"/>
  <c r="N364" i="75"/>
  <c r="P364" i="75" s="1"/>
  <c r="M364" i="75"/>
  <c r="L364" i="75"/>
  <c r="O363" i="75"/>
  <c r="S363" i="75" s="1"/>
  <c r="N363" i="75"/>
  <c r="P363" i="75" s="1"/>
  <c r="M363" i="75"/>
  <c r="L363" i="75"/>
  <c r="O362" i="75"/>
  <c r="S362" i="75" s="1"/>
  <c r="N362" i="75"/>
  <c r="P362" i="75" s="1"/>
  <c r="M362" i="75"/>
  <c r="L362" i="75"/>
  <c r="O361" i="75"/>
  <c r="S361" i="75" s="1"/>
  <c r="N361" i="75"/>
  <c r="P361" i="75" s="1"/>
  <c r="M361" i="75"/>
  <c r="L361" i="75"/>
  <c r="O360" i="75"/>
  <c r="S360" i="75" s="1"/>
  <c r="N360" i="75"/>
  <c r="P360" i="75" s="1"/>
  <c r="M360" i="75"/>
  <c r="L360" i="75"/>
  <c r="O359" i="75"/>
  <c r="S359" i="75" s="1"/>
  <c r="N359" i="75"/>
  <c r="P359" i="75" s="1"/>
  <c r="M359" i="75"/>
  <c r="L359" i="75"/>
  <c r="O358" i="75"/>
  <c r="S358" i="75" s="1"/>
  <c r="N358" i="75"/>
  <c r="P358" i="75" s="1"/>
  <c r="M358" i="75"/>
  <c r="L358" i="75"/>
  <c r="O357" i="75"/>
  <c r="S357" i="75" s="1"/>
  <c r="N357" i="75"/>
  <c r="P357" i="75" s="1"/>
  <c r="M357" i="75"/>
  <c r="L357" i="75"/>
  <c r="O356" i="75"/>
  <c r="S356" i="75" s="1"/>
  <c r="N356" i="75"/>
  <c r="P356" i="75" s="1"/>
  <c r="M356" i="75"/>
  <c r="L356" i="75"/>
  <c r="O355" i="75"/>
  <c r="S355" i="75" s="1"/>
  <c r="N355" i="75"/>
  <c r="P355" i="75" s="1"/>
  <c r="M355" i="75"/>
  <c r="L355" i="75"/>
  <c r="O354" i="75"/>
  <c r="S354" i="75" s="1"/>
  <c r="N354" i="75"/>
  <c r="P354" i="75" s="1"/>
  <c r="M354" i="75"/>
  <c r="L354" i="75"/>
  <c r="O353" i="75"/>
  <c r="S353" i="75" s="1"/>
  <c r="N353" i="75"/>
  <c r="P353" i="75" s="1"/>
  <c r="M353" i="75"/>
  <c r="L353" i="75"/>
  <c r="O352" i="75"/>
  <c r="S352" i="75" s="1"/>
  <c r="N352" i="75"/>
  <c r="P352" i="75" s="1"/>
  <c r="M352" i="75"/>
  <c r="L352" i="75"/>
  <c r="O351" i="75"/>
  <c r="S351" i="75" s="1"/>
  <c r="N351" i="75"/>
  <c r="P351" i="75" s="1"/>
  <c r="M351" i="75"/>
  <c r="L351" i="75"/>
  <c r="O350" i="75"/>
  <c r="S350" i="75" s="1"/>
  <c r="N350" i="75"/>
  <c r="P350" i="75" s="1"/>
  <c r="M350" i="75"/>
  <c r="L350" i="75"/>
  <c r="O349" i="75"/>
  <c r="S349" i="75" s="1"/>
  <c r="N349" i="75"/>
  <c r="P349" i="75" s="1"/>
  <c r="M349" i="75"/>
  <c r="L349" i="75"/>
  <c r="O348" i="75"/>
  <c r="S348" i="75" s="1"/>
  <c r="N348" i="75"/>
  <c r="P348" i="75" s="1"/>
  <c r="M348" i="75"/>
  <c r="L348" i="75"/>
  <c r="O347" i="75"/>
  <c r="S347" i="75" s="1"/>
  <c r="N347" i="75"/>
  <c r="P347" i="75" s="1"/>
  <c r="M347" i="75"/>
  <c r="L347" i="75"/>
  <c r="O346" i="75"/>
  <c r="S346" i="75" s="1"/>
  <c r="N346" i="75"/>
  <c r="P346" i="75" s="1"/>
  <c r="M346" i="75"/>
  <c r="L346" i="75"/>
  <c r="O345" i="75"/>
  <c r="S345" i="75" s="1"/>
  <c r="N345" i="75"/>
  <c r="P345" i="75" s="1"/>
  <c r="M345" i="75"/>
  <c r="L345" i="75"/>
  <c r="O344" i="75"/>
  <c r="S344" i="75" s="1"/>
  <c r="N344" i="75"/>
  <c r="P344" i="75" s="1"/>
  <c r="M344" i="75"/>
  <c r="L344" i="75"/>
  <c r="O343" i="75"/>
  <c r="S343" i="75" s="1"/>
  <c r="N343" i="75"/>
  <c r="P343" i="75" s="1"/>
  <c r="M343" i="75"/>
  <c r="L343" i="75"/>
  <c r="O342" i="75"/>
  <c r="S342" i="75" s="1"/>
  <c r="N342" i="75"/>
  <c r="P342" i="75" s="1"/>
  <c r="M342" i="75"/>
  <c r="L342" i="75"/>
  <c r="O341" i="75"/>
  <c r="S341" i="75" s="1"/>
  <c r="N341" i="75"/>
  <c r="P341" i="75" s="1"/>
  <c r="M341" i="75"/>
  <c r="L341" i="75"/>
  <c r="O340" i="75"/>
  <c r="S340" i="75" s="1"/>
  <c r="N340" i="75"/>
  <c r="P340" i="75" s="1"/>
  <c r="M340" i="75"/>
  <c r="L340" i="75"/>
  <c r="O339" i="75"/>
  <c r="S339" i="75" s="1"/>
  <c r="N339" i="75"/>
  <c r="P339" i="75" s="1"/>
  <c r="M339" i="75"/>
  <c r="L339" i="75"/>
  <c r="O338" i="75"/>
  <c r="S338" i="75" s="1"/>
  <c r="N338" i="75"/>
  <c r="P338" i="75" s="1"/>
  <c r="M338" i="75"/>
  <c r="L338" i="75"/>
  <c r="O337" i="75"/>
  <c r="S337" i="75" s="1"/>
  <c r="N337" i="75"/>
  <c r="P337" i="75" s="1"/>
  <c r="M337" i="75"/>
  <c r="L337" i="75"/>
  <c r="O336" i="75"/>
  <c r="S336" i="75" s="1"/>
  <c r="N336" i="75"/>
  <c r="P336" i="75" s="1"/>
  <c r="M336" i="75"/>
  <c r="L336" i="75"/>
  <c r="O335" i="75"/>
  <c r="S335" i="75" s="1"/>
  <c r="N335" i="75"/>
  <c r="P335" i="75" s="1"/>
  <c r="M335" i="75"/>
  <c r="L335" i="75"/>
  <c r="O334" i="75"/>
  <c r="S334" i="75" s="1"/>
  <c r="N334" i="75"/>
  <c r="P334" i="75" s="1"/>
  <c r="M334" i="75"/>
  <c r="L334" i="75"/>
  <c r="O333" i="75"/>
  <c r="S333" i="75" s="1"/>
  <c r="N333" i="75"/>
  <c r="P333" i="75" s="1"/>
  <c r="M333" i="75"/>
  <c r="L333" i="75"/>
  <c r="O332" i="75"/>
  <c r="S332" i="75" s="1"/>
  <c r="N332" i="75"/>
  <c r="P332" i="75" s="1"/>
  <c r="M332" i="75"/>
  <c r="L332" i="75"/>
  <c r="O331" i="75"/>
  <c r="S331" i="75" s="1"/>
  <c r="N331" i="75"/>
  <c r="P331" i="75" s="1"/>
  <c r="M331" i="75"/>
  <c r="L331" i="75"/>
  <c r="O330" i="75"/>
  <c r="S330" i="75" s="1"/>
  <c r="N330" i="75"/>
  <c r="P330" i="75" s="1"/>
  <c r="M330" i="75"/>
  <c r="L330" i="75"/>
  <c r="O329" i="75"/>
  <c r="S329" i="75" s="1"/>
  <c r="N329" i="75"/>
  <c r="P329" i="75" s="1"/>
  <c r="M329" i="75"/>
  <c r="L329" i="75"/>
  <c r="O328" i="75"/>
  <c r="S328" i="75" s="1"/>
  <c r="N328" i="75"/>
  <c r="P328" i="75" s="1"/>
  <c r="M328" i="75"/>
  <c r="L328" i="75"/>
  <c r="O327" i="75"/>
  <c r="S327" i="75" s="1"/>
  <c r="N327" i="75"/>
  <c r="P327" i="75" s="1"/>
  <c r="M327" i="75"/>
  <c r="L327" i="75"/>
  <c r="O326" i="75"/>
  <c r="S326" i="75" s="1"/>
  <c r="N326" i="75"/>
  <c r="P326" i="75" s="1"/>
  <c r="M326" i="75"/>
  <c r="L326" i="75"/>
  <c r="O325" i="75"/>
  <c r="S325" i="75" s="1"/>
  <c r="N325" i="75"/>
  <c r="P325" i="75" s="1"/>
  <c r="M325" i="75"/>
  <c r="L325" i="75"/>
  <c r="O324" i="75"/>
  <c r="S324" i="75" s="1"/>
  <c r="N324" i="75"/>
  <c r="P324" i="75" s="1"/>
  <c r="M324" i="75"/>
  <c r="L324" i="75"/>
  <c r="O323" i="75"/>
  <c r="S323" i="75" s="1"/>
  <c r="N323" i="75"/>
  <c r="P323" i="75" s="1"/>
  <c r="M323" i="75"/>
  <c r="L323" i="75"/>
  <c r="O322" i="75"/>
  <c r="S322" i="75" s="1"/>
  <c r="N322" i="75"/>
  <c r="P322" i="75" s="1"/>
  <c r="M322" i="75"/>
  <c r="L322" i="75"/>
  <c r="O321" i="75"/>
  <c r="S321" i="75" s="1"/>
  <c r="N321" i="75"/>
  <c r="P321" i="75" s="1"/>
  <c r="M321" i="75"/>
  <c r="L321" i="75"/>
  <c r="O320" i="75"/>
  <c r="S320" i="75" s="1"/>
  <c r="N320" i="75"/>
  <c r="P320" i="75" s="1"/>
  <c r="M320" i="75"/>
  <c r="L320" i="75"/>
  <c r="O319" i="75"/>
  <c r="S319" i="75" s="1"/>
  <c r="N319" i="75"/>
  <c r="P319" i="75" s="1"/>
  <c r="M319" i="75"/>
  <c r="L319" i="75"/>
  <c r="O318" i="75"/>
  <c r="S318" i="75" s="1"/>
  <c r="N318" i="75"/>
  <c r="P318" i="75" s="1"/>
  <c r="M318" i="75"/>
  <c r="L318" i="75"/>
  <c r="O317" i="75"/>
  <c r="S317" i="75" s="1"/>
  <c r="N317" i="75"/>
  <c r="P317" i="75" s="1"/>
  <c r="M317" i="75"/>
  <c r="L317" i="75"/>
  <c r="O316" i="75"/>
  <c r="S316" i="75" s="1"/>
  <c r="N316" i="75"/>
  <c r="P316" i="75" s="1"/>
  <c r="M316" i="75"/>
  <c r="L316" i="75"/>
  <c r="O315" i="75"/>
  <c r="S315" i="75" s="1"/>
  <c r="N315" i="75"/>
  <c r="P315" i="75" s="1"/>
  <c r="M315" i="75"/>
  <c r="L315" i="75"/>
  <c r="O314" i="75"/>
  <c r="S314" i="75" s="1"/>
  <c r="N314" i="75"/>
  <c r="P314" i="75" s="1"/>
  <c r="M314" i="75"/>
  <c r="L314" i="75"/>
  <c r="O313" i="75"/>
  <c r="S313" i="75" s="1"/>
  <c r="N313" i="75"/>
  <c r="P313" i="75" s="1"/>
  <c r="M313" i="75"/>
  <c r="L313" i="75"/>
  <c r="O312" i="75"/>
  <c r="S312" i="75" s="1"/>
  <c r="N312" i="75"/>
  <c r="P312" i="75" s="1"/>
  <c r="M312" i="75"/>
  <c r="L312" i="75"/>
  <c r="O311" i="75"/>
  <c r="S311" i="75" s="1"/>
  <c r="N311" i="75"/>
  <c r="P311" i="75" s="1"/>
  <c r="M311" i="75"/>
  <c r="L311" i="75"/>
  <c r="O310" i="75"/>
  <c r="S310" i="75" s="1"/>
  <c r="N310" i="75"/>
  <c r="P310" i="75" s="1"/>
  <c r="M310" i="75"/>
  <c r="L310" i="75"/>
  <c r="O309" i="75"/>
  <c r="S309" i="75" s="1"/>
  <c r="N309" i="75"/>
  <c r="P309" i="75" s="1"/>
  <c r="M309" i="75"/>
  <c r="L309" i="75"/>
  <c r="O308" i="75"/>
  <c r="S308" i="75" s="1"/>
  <c r="N308" i="75"/>
  <c r="P308" i="75" s="1"/>
  <c r="M308" i="75"/>
  <c r="L308" i="75"/>
  <c r="O307" i="75"/>
  <c r="S307" i="75" s="1"/>
  <c r="N307" i="75"/>
  <c r="P307" i="75" s="1"/>
  <c r="M307" i="75"/>
  <c r="L307" i="75"/>
  <c r="O306" i="75"/>
  <c r="S306" i="75" s="1"/>
  <c r="N306" i="75"/>
  <c r="P306" i="75" s="1"/>
  <c r="M306" i="75"/>
  <c r="L306" i="75"/>
  <c r="O305" i="75"/>
  <c r="S305" i="75" s="1"/>
  <c r="N305" i="75"/>
  <c r="P305" i="75" s="1"/>
  <c r="M305" i="75"/>
  <c r="L305" i="75"/>
  <c r="O304" i="75"/>
  <c r="S304" i="75" s="1"/>
  <c r="N304" i="75"/>
  <c r="P304" i="75" s="1"/>
  <c r="M304" i="75"/>
  <c r="L304" i="75"/>
  <c r="O303" i="75"/>
  <c r="S303" i="75" s="1"/>
  <c r="N303" i="75"/>
  <c r="P303" i="75" s="1"/>
  <c r="M303" i="75"/>
  <c r="L303" i="75"/>
  <c r="O302" i="75"/>
  <c r="S302" i="75" s="1"/>
  <c r="N302" i="75"/>
  <c r="P302" i="75" s="1"/>
  <c r="M302" i="75"/>
  <c r="L302" i="75"/>
  <c r="O301" i="75"/>
  <c r="S301" i="75" s="1"/>
  <c r="N301" i="75"/>
  <c r="P301" i="75" s="1"/>
  <c r="M301" i="75"/>
  <c r="L301" i="75"/>
  <c r="O300" i="75"/>
  <c r="S300" i="75" s="1"/>
  <c r="N300" i="75"/>
  <c r="P300" i="75" s="1"/>
  <c r="M300" i="75"/>
  <c r="L300" i="75"/>
  <c r="O299" i="75"/>
  <c r="S299" i="75" s="1"/>
  <c r="N299" i="75"/>
  <c r="P299" i="75" s="1"/>
  <c r="M299" i="75"/>
  <c r="L299" i="75"/>
  <c r="O298" i="75"/>
  <c r="S298" i="75" s="1"/>
  <c r="N298" i="75"/>
  <c r="P298" i="75" s="1"/>
  <c r="M298" i="75"/>
  <c r="L298" i="75"/>
  <c r="O297" i="75"/>
  <c r="S297" i="75" s="1"/>
  <c r="N297" i="75"/>
  <c r="P297" i="75" s="1"/>
  <c r="M297" i="75"/>
  <c r="L297" i="75"/>
  <c r="O296" i="75"/>
  <c r="S296" i="75" s="1"/>
  <c r="N296" i="75"/>
  <c r="P296" i="75" s="1"/>
  <c r="M296" i="75"/>
  <c r="L296" i="75"/>
  <c r="O295" i="75"/>
  <c r="S295" i="75" s="1"/>
  <c r="N295" i="75"/>
  <c r="P295" i="75" s="1"/>
  <c r="M295" i="75"/>
  <c r="L295" i="75"/>
  <c r="O294" i="75"/>
  <c r="S294" i="75" s="1"/>
  <c r="N294" i="75"/>
  <c r="P294" i="75" s="1"/>
  <c r="M294" i="75"/>
  <c r="L294" i="75"/>
  <c r="O293" i="75"/>
  <c r="S293" i="75" s="1"/>
  <c r="N293" i="75"/>
  <c r="P293" i="75" s="1"/>
  <c r="M293" i="75"/>
  <c r="L293" i="75"/>
  <c r="O292" i="75"/>
  <c r="S292" i="75" s="1"/>
  <c r="N292" i="75"/>
  <c r="P292" i="75" s="1"/>
  <c r="M292" i="75"/>
  <c r="L292" i="75"/>
  <c r="O291" i="75"/>
  <c r="S291" i="75" s="1"/>
  <c r="N291" i="75"/>
  <c r="P291" i="75" s="1"/>
  <c r="M291" i="75"/>
  <c r="L291" i="75"/>
  <c r="O290" i="75"/>
  <c r="S290" i="75" s="1"/>
  <c r="N290" i="75"/>
  <c r="P290" i="75" s="1"/>
  <c r="M290" i="75"/>
  <c r="L290" i="75"/>
  <c r="O289" i="75"/>
  <c r="S289" i="75" s="1"/>
  <c r="N289" i="75"/>
  <c r="P289" i="75" s="1"/>
  <c r="M289" i="75"/>
  <c r="L289" i="75"/>
  <c r="O288" i="75"/>
  <c r="S288" i="75" s="1"/>
  <c r="N288" i="75"/>
  <c r="P288" i="75" s="1"/>
  <c r="M288" i="75"/>
  <c r="L288" i="75"/>
  <c r="O287" i="75"/>
  <c r="S287" i="75" s="1"/>
  <c r="N287" i="75"/>
  <c r="P287" i="75" s="1"/>
  <c r="M287" i="75"/>
  <c r="L287" i="75"/>
  <c r="O286" i="75"/>
  <c r="S286" i="75" s="1"/>
  <c r="N286" i="75"/>
  <c r="P286" i="75" s="1"/>
  <c r="M286" i="75"/>
  <c r="L286" i="75"/>
  <c r="O285" i="75"/>
  <c r="S285" i="75" s="1"/>
  <c r="N285" i="75"/>
  <c r="P285" i="75" s="1"/>
  <c r="M285" i="75"/>
  <c r="L285" i="75"/>
  <c r="O284" i="75"/>
  <c r="S284" i="75" s="1"/>
  <c r="N284" i="75"/>
  <c r="P284" i="75" s="1"/>
  <c r="M284" i="75"/>
  <c r="L284" i="75"/>
  <c r="O283" i="75"/>
  <c r="S283" i="75" s="1"/>
  <c r="N283" i="75"/>
  <c r="P283" i="75" s="1"/>
  <c r="M283" i="75"/>
  <c r="L283" i="75"/>
  <c r="O282" i="75"/>
  <c r="S282" i="75" s="1"/>
  <c r="N282" i="75"/>
  <c r="P282" i="75" s="1"/>
  <c r="M282" i="75"/>
  <c r="L282" i="75"/>
  <c r="O281" i="75"/>
  <c r="S281" i="75" s="1"/>
  <c r="N281" i="75"/>
  <c r="P281" i="75" s="1"/>
  <c r="M281" i="75"/>
  <c r="L281" i="75"/>
  <c r="O280" i="75"/>
  <c r="S280" i="75" s="1"/>
  <c r="N280" i="75"/>
  <c r="P280" i="75" s="1"/>
  <c r="M280" i="75"/>
  <c r="L280" i="75"/>
  <c r="O279" i="75"/>
  <c r="S279" i="75" s="1"/>
  <c r="N279" i="75"/>
  <c r="P279" i="75" s="1"/>
  <c r="M279" i="75"/>
  <c r="L279" i="75"/>
  <c r="O278" i="75"/>
  <c r="S278" i="75" s="1"/>
  <c r="N278" i="75"/>
  <c r="P278" i="75" s="1"/>
  <c r="M278" i="75"/>
  <c r="L278" i="75"/>
  <c r="O277" i="75"/>
  <c r="S277" i="75" s="1"/>
  <c r="N277" i="75"/>
  <c r="P277" i="75" s="1"/>
  <c r="M277" i="75"/>
  <c r="L277" i="75"/>
  <c r="O276" i="75"/>
  <c r="S276" i="75" s="1"/>
  <c r="N276" i="75"/>
  <c r="P276" i="75" s="1"/>
  <c r="M276" i="75"/>
  <c r="L276" i="75"/>
  <c r="O275" i="75"/>
  <c r="S275" i="75" s="1"/>
  <c r="N275" i="75"/>
  <c r="P275" i="75" s="1"/>
  <c r="M275" i="75"/>
  <c r="L275" i="75"/>
  <c r="O274" i="75"/>
  <c r="S274" i="75" s="1"/>
  <c r="N274" i="75"/>
  <c r="P274" i="75" s="1"/>
  <c r="M274" i="75"/>
  <c r="L274" i="75"/>
  <c r="O273" i="75"/>
  <c r="S273" i="75" s="1"/>
  <c r="N273" i="75"/>
  <c r="P273" i="75" s="1"/>
  <c r="M273" i="75"/>
  <c r="L273" i="75"/>
  <c r="O272" i="75"/>
  <c r="S272" i="75" s="1"/>
  <c r="N272" i="75"/>
  <c r="P272" i="75" s="1"/>
  <c r="M272" i="75"/>
  <c r="L272" i="75"/>
  <c r="O271" i="75"/>
  <c r="S271" i="75" s="1"/>
  <c r="N271" i="75"/>
  <c r="P271" i="75" s="1"/>
  <c r="M271" i="75"/>
  <c r="L271" i="75"/>
  <c r="O270" i="75"/>
  <c r="S270" i="75" s="1"/>
  <c r="N270" i="75"/>
  <c r="P270" i="75" s="1"/>
  <c r="M270" i="75"/>
  <c r="L270" i="75"/>
  <c r="O269" i="75"/>
  <c r="S269" i="75" s="1"/>
  <c r="N269" i="75"/>
  <c r="P269" i="75" s="1"/>
  <c r="M269" i="75"/>
  <c r="L269" i="75"/>
  <c r="O268" i="75"/>
  <c r="S268" i="75" s="1"/>
  <c r="N268" i="75"/>
  <c r="P268" i="75" s="1"/>
  <c r="M268" i="75"/>
  <c r="L268" i="75"/>
  <c r="O267" i="75"/>
  <c r="S267" i="75" s="1"/>
  <c r="N267" i="75"/>
  <c r="P267" i="75" s="1"/>
  <c r="M267" i="75"/>
  <c r="L267" i="75"/>
  <c r="O266" i="75"/>
  <c r="S266" i="75" s="1"/>
  <c r="N266" i="75"/>
  <c r="P266" i="75" s="1"/>
  <c r="M266" i="75"/>
  <c r="L266" i="75"/>
  <c r="O265" i="75"/>
  <c r="S265" i="75" s="1"/>
  <c r="N265" i="75"/>
  <c r="P265" i="75" s="1"/>
  <c r="M265" i="75"/>
  <c r="L265" i="75"/>
  <c r="O264" i="75"/>
  <c r="S264" i="75" s="1"/>
  <c r="N264" i="75"/>
  <c r="P264" i="75" s="1"/>
  <c r="M264" i="75"/>
  <c r="L264" i="75"/>
  <c r="O263" i="75"/>
  <c r="S263" i="75" s="1"/>
  <c r="N263" i="75"/>
  <c r="P263" i="75" s="1"/>
  <c r="M263" i="75"/>
  <c r="L263" i="75"/>
  <c r="O262" i="75"/>
  <c r="S262" i="75" s="1"/>
  <c r="N262" i="75"/>
  <c r="P262" i="75" s="1"/>
  <c r="M262" i="75"/>
  <c r="L262" i="75"/>
  <c r="O261" i="75"/>
  <c r="S261" i="75" s="1"/>
  <c r="N261" i="75"/>
  <c r="P261" i="75" s="1"/>
  <c r="M261" i="75"/>
  <c r="L261" i="75"/>
  <c r="O260" i="75"/>
  <c r="S260" i="75" s="1"/>
  <c r="N260" i="75"/>
  <c r="P260" i="75" s="1"/>
  <c r="M260" i="75"/>
  <c r="L260" i="75"/>
  <c r="O259" i="75"/>
  <c r="S259" i="75" s="1"/>
  <c r="N259" i="75"/>
  <c r="P259" i="75" s="1"/>
  <c r="M259" i="75"/>
  <c r="L259" i="75"/>
  <c r="O258" i="75"/>
  <c r="S258" i="75" s="1"/>
  <c r="N258" i="75"/>
  <c r="P258" i="75" s="1"/>
  <c r="M258" i="75"/>
  <c r="L258" i="75"/>
  <c r="O257" i="75"/>
  <c r="S257" i="75" s="1"/>
  <c r="N257" i="75"/>
  <c r="P257" i="75" s="1"/>
  <c r="M257" i="75"/>
  <c r="L257" i="75"/>
  <c r="O256" i="75"/>
  <c r="S256" i="75" s="1"/>
  <c r="N256" i="75"/>
  <c r="P256" i="75" s="1"/>
  <c r="M256" i="75"/>
  <c r="L256" i="75"/>
  <c r="O255" i="75"/>
  <c r="S255" i="75" s="1"/>
  <c r="N255" i="75"/>
  <c r="P255" i="75" s="1"/>
  <c r="M255" i="75"/>
  <c r="L255" i="75"/>
  <c r="O254" i="75"/>
  <c r="S254" i="75" s="1"/>
  <c r="N254" i="75"/>
  <c r="P254" i="75" s="1"/>
  <c r="M254" i="75"/>
  <c r="L254" i="75"/>
  <c r="O253" i="75"/>
  <c r="S253" i="75" s="1"/>
  <c r="N253" i="75"/>
  <c r="P253" i="75" s="1"/>
  <c r="M253" i="75"/>
  <c r="L253" i="75"/>
  <c r="O252" i="75"/>
  <c r="S252" i="75" s="1"/>
  <c r="N252" i="75"/>
  <c r="P252" i="75" s="1"/>
  <c r="M252" i="75"/>
  <c r="L252" i="75"/>
  <c r="O251" i="75"/>
  <c r="S251" i="75" s="1"/>
  <c r="N251" i="75"/>
  <c r="P251" i="75" s="1"/>
  <c r="M251" i="75"/>
  <c r="L251" i="75"/>
  <c r="O250" i="75"/>
  <c r="S250" i="75" s="1"/>
  <c r="N250" i="75"/>
  <c r="P250" i="75" s="1"/>
  <c r="M250" i="75"/>
  <c r="L250" i="75"/>
  <c r="O249" i="75"/>
  <c r="S249" i="75" s="1"/>
  <c r="N249" i="75"/>
  <c r="P249" i="75" s="1"/>
  <c r="M249" i="75"/>
  <c r="L249" i="75"/>
  <c r="O248" i="75"/>
  <c r="S248" i="75" s="1"/>
  <c r="N248" i="75"/>
  <c r="P248" i="75" s="1"/>
  <c r="M248" i="75"/>
  <c r="L248" i="75"/>
  <c r="O247" i="75"/>
  <c r="S247" i="75" s="1"/>
  <c r="N247" i="75"/>
  <c r="P247" i="75" s="1"/>
  <c r="M247" i="75"/>
  <c r="L247" i="75"/>
  <c r="O246" i="75"/>
  <c r="S246" i="75" s="1"/>
  <c r="N246" i="75"/>
  <c r="P246" i="75" s="1"/>
  <c r="M246" i="75"/>
  <c r="L246" i="75"/>
  <c r="O245" i="75"/>
  <c r="S245" i="75" s="1"/>
  <c r="N245" i="75"/>
  <c r="P245" i="75" s="1"/>
  <c r="M245" i="75"/>
  <c r="L245" i="75"/>
  <c r="O244" i="75"/>
  <c r="S244" i="75" s="1"/>
  <c r="N244" i="75"/>
  <c r="P244" i="75" s="1"/>
  <c r="M244" i="75"/>
  <c r="L244" i="75"/>
  <c r="O243" i="75"/>
  <c r="S243" i="75" s="1"/>
  <c r="N243" i="75"/>
  <c r="P243" i="75" s="1"/>
  <c r="M243" i="75"/>
  <c r="L243" i="75"/>
  <c r="O242" i="75"/>
  <c r="S242" i="75" s="1"/>
  <c r="N242" i="75"/>
  <c r="P242" i="75" s="1"/>
  <c r="M242" i="75"/>
  <c r="L242" i="75"/>
  <c r="O241" i="75"/>
  <c r="S241" i="75" s="1"/>
  <c r="N241" i="75"/>
  <c r="P241" i="75" s="1"/>
  <c r="M241" i="75"/>
  <c r="L241" i="75"/>
  <c r="O240" i="75"/>
  <c r="S240" i="75" s="1"/>
  <c r="N240" i="75"/>
  <c r="P240" i="75" s="1"/>
  <c r="M240" i="75"/>
  <c r="L240" i="75"/>
  <c r="O239" i="75"/>
  <c r="S239" i="75" s="1"/>
  <c r="N239" i="75"/>
  <c r="P239" i="75" s="1"/>
  <c r="M239" i="75"/>
  <c r="L239" i="75"/>
  <c r="O238" i="75"/>
  <c r="S238" i="75" s="1"/>
  <c r="N238" i="75"/>
  <c r="P238" i="75" s="1"/>
  <c r="M238" i="75"/>
  <c r="L238" i="75"/>
  <c r="O237" i="75"/>
  <c r="S237" i="75" s="1"/>
  <c r="N237" i="75"/>
  <c r="P237" i="75" s="1"/>
  <c r="M237" i="75"/>
  <c r="L237" i="75"/>
  <c r="O236" i="75"/>
  <c r="S236" i="75" s="1"/>
  <c r="N236" i="75"/>
  <c r="P236" i="75" s="1"/>
  <c r="M236" i="75"/>
  <c r="L236" i="75"/>
  <c r="O235" i="75"/>
  <c r="S235" i="75" s="1"/>
  <c r="N235" i="75"/>
  <c r="P235" i="75" s="1"/>
  <c r="M235" i="75"/>
  <c r="L235" i="75"/>
  <c r="O234" i="75"/>
  <c r="S234" i="75" s="1"/>
  <c r="N234" i="75"/>
  <c r="P234" i="75" s="1"/>
  <c r="M234" i="75"/>
  <c r="L234" i="75"/>
  <c r="O233" i="75"/>
  <c r="S233" i="75" s="1"/>
  <c r="N233" i="75"/>
  <c r="P233" i="75" s="1"/>
  <c r="M233" i="75"/>
  <c r="L233" i="75"/>
  <c r="O232" i="75"/>
  <c r="S232" i="75" s="1"/>
  <c r="N232" i="75"/>
  <c r="P232" i="75" s="1"/>
  <c r="M232" i="75"/>
  <c r="L232" i="75"/>
  <c r="O231" i="75"/>
  <c r="S231" i="75" s="1"/>
  <c r="N231" i="75"/>
  <c r="P231" i="75" s="1"/>
  <c r="M231" i="75"/>
  <c r="L231" i="75"/>
  <c r="O230" i="75"/>
  <c r="S230" i="75" s="1"/>
  <c r="N230" i="75"/>
  <c r="P230" i="75" s="1"/>
  <c r="M230" i="75"/>
  <c r="L230" i="75"/>
  <c r="O229" i="75"/>
  <c r="S229" i="75" s="1"/>
  <c r="N229" i="75"/>
  <c r="P229" i="75" s="1"/>
  <c r="M229" i="75"/>
  <c r="L229" i="75"/>
  <c r="O228" i="75"/>
  <c r="S228" i="75" s="1"/>
  <c r="N228" i="75"/>
  <c r="P228" i="75" s="1"/>
  <c r="M228" i="75"/>
  <c r="L228" i="75"/>
  <c r="O227" i="75"/>
  <c r="S227" i="75" s="1"/>
  <c r="N227" i="75"/>
  <c r="P227" i="75" s="1"/>
  <c r="M227" i="75"/>
  <c r="L227" i="75"/>
  <c r="O226" i="75"/>
  <c r="S226" i="75" s="1"/>
  <c r="N226" i="75"/>
  <c r="P226" i="75" s="1"/>
  <c r="M226" i="75"/>
  <c r="L226" i="75"/>
  <c r="O225" i="75"/>
  <c r="S225" i="75" s="1"/>
  <c r="N225" i="75"/>
  <c r="P225" i="75" s="1"/>
  <c r="M225" i="75"/>
  <c r="L225" i="75"/>
  <c r="O224" i="75"/>
  <c r="S224" i="75" s="1"/>
  <c r="N224" i="75"/>
  <c r="P224" i="75" s="1"/>
  <c r="M224" i="75"/>
  <c r="L224" i="75"/>
  <c r="O223" i="75"/>
  <c r="S223" i="75" s="1"/>
  <c r="N223" i="75"/>
  <c r="P223" i="75" s="1"/>
  <c r="M223" i="75"/>
  <c r="L223" i="75"/>
  <c r="O222" i="75"/>
  <c r="S222" i="75" s="1"/>
  <c r="N222" i="75"/>
  <c r="P222" i="75" s="1"/>
  <c r="M222" i="75"/>
  <c r="L222" i="75"/>
  <c r="O221" i="75"/>
  <c r="S221" i="75" s="1"/>
  <c r="N221" i="75"/>
  <c r="P221" i="75" s="1"/>
  <c r="M221" i="75"/>
  <c r="L221" i="75"/>
  <c r="O220" i="75"/>
  <c r="S220" i="75" s="1"/>
  <c r="N220" i="75"/>
  <c r="P220" i="75" s="1"/>
  <c r="M220" i="75"/>
  <c r="L220" i="75"/>
  <c r="O219" i="75"/>
  <c r="S219" i="75" s="1"/>
  <c r="N219" i="75"/>
  <c r="P219" i="75" s="1"/>
  <c r="M219" i="75"/>
  <c r="L219" i="75"/>
  <c r="O218" i="75"/>
  <c r="S218" i="75" s="1"/>
  <c r="N218" i="75"/>
  <c r="P218" i="75" s="1"/>
  <c r="M218" i="75"/>
  <c r="L218" i="75"/>
  <c r="O217" i="75"/>
  <c r="S217" i="75" s="1"/>
  <c r="N217" i="75"/>
  <c r="P217" i="75" s="1"/>
  <c r="M217" i="75"/>
  <c r="L217" i="75"/>
  <c r="O216" i="75"/>
  <c r="S216" i="75" s="1"/>
  <c r="N216" i="75"/>
  <c r="P216" i="75" s="1"/>
  <c r="M216" i="75"/>
  <c r="L216" i="75"/>
  <c r="O215" i="75"/>
  <c r="S215" i="75" s="1"/>
  <c r="N215" i="75"/>
  <c r="P215" i="75" s="1"/>
  <c r="M215" i="75"/>
  <c r="L215" i="75"/>
  <c r="O214" i="75"/>
  <c r="S214" i="75" s="1"/>
  <c r="N214" i="75"/>
  <c r="P214" i="75" s="1"/>
  <c r="M214" i="75"/>
  <c r="L214" i="75"/>
  <c r="O213" i="75"/>
  <c r="S213" i="75" s="1"/>
  <c r="N213" i="75"/>
  <c r="P213" i="75" s="1"/>
  <c r="M213" i="75"/>
  <c r="L213" i="75"/>
  <c r="O212" i="75"/>
  <c r="S212" i="75" s="1"/>
  <c r="N212" i="75"/>
  <c r="P212" i="75" s="1"/>
  <c r="M212" i="75"/>
  <c r="L212" i="75"/>
  <c r="O211" i="75"/>
  <c r="S211" i="75" s="1"/>
  <c r="N211" i="75"/>
  <c r="P211" i="75" s="1"/>
  <c r="M211" i="75"/>
  <c r="L211" i="75"/>
  <c r="O210" i="75"/>
  <c r="S210" i="75" s="1"/>
  <c r="N210" i="75"/>
  <c r="P210" i="75" s="1"/>
  <c r="M210" i="75"/>
  <c r="L210" i="75"/>
  <c r="O209" i="75"/>
  <c r="S209" i="75" s="1"/>
  <c r="N209" i="75"/>
  <c r="P209" i="75" s="1"/>
  <c r="M209" i="75"/>
  <c r="L209" i="75"/>
  <c r="O208" i="75"/>
  <c r="S208" i="75" s="1"/>
  <c r="N208" i="75"/>
  <c r="P208" i="75" s="1"/>
  <c r="M208" i="75"/>
  <c r="L208" i="75"/>
  <c r="O207" i="75"/>
  <c r="S207" i="75" s="1"/>
  <c r="N207" i="75"/>
  <c r="P207" i="75" s="1"/>
  <c r="M207" i="75"/>
  <c r="L207" i="75"/>
  <c r="O206" i="75"/>
  <c r="S206" i="75" s="1"/>
  <c r="N206" i="75"/>
  <c r="P206" i="75" s="1"/>
  <c r="M206" i="75"/>
  <c r="L206" i="75"/>
  <c r="O205" i="75"/>
  <c r="S205" i="75" s="1"/>
  <c r="N205" i="75"/>
  <c r="P205" i="75" s="1"/>
  <c r="M205" i="75"/>
  <c r="L205" i="75"/>
  <c r="O204" i="75"/>
  <c r="S204" i="75" s="1"/>
  <c r="N204" i="75"/>
  <c r="P204" i="75" s="1"/>
  <c r="M204" i="75"/>
  <c r="L204" i="75"/>
  <c r="O203" i="75"/>
  <c r="S203" i="75" s="1"/>
  <c r="N203" i="75"/>
  <c r="P203" i="75" s="1"/>
  <c r="M203" i="75"/>
  <c r="L203" i="75"/>
  <c r="O202" i="75"/>
  <c r="S202" i="75" s="1"/>
  <c r="N202" i="75"/>
  <c r="P202" i="75" s="1"/>
  <c r="M202" i="75"/>
  <c r="L202" i="75"/>
  <c r="O201" i="75"/>
  <c r="S201" i="75" s="1"/>
  <c r="N201" i="75"/>
  <c r="P201" i="75" s="1"/>
  <c r="M201" i="75"/>
  <c r="L201" i="75"/>
  <c r="O200" i="75"/>
  <c r="S200" i="75" s="1"/>
  <c r="N200" i="75"/>
  <c r="P200" i="75" s="1"/>
  <c r="M200" i="75"/>
  <c r="L200" i="75"/>
  <c r="O199" i="75"/>
  <c r="S199" i="75" s="1"/>
  <c r="N199" i="75"/>
  <c r="P199" i="75" s="1"/>
  <c r="M199" i="75"/>
  <c r="L199" i="75"/>
  <c r="O198" i="75"/>
  <c r="S198" i="75" s="1"/>
  <c r="N198" i="75"/>
  <c r="P198" i="75" s="1"/>
  <c r="M198" i="75"/>
  <c r="L198" i="75"/>
  <c r="O197" i="75"/>
  <c r="S197" i="75" s="1"/>
  <c r="N197" i="75"/>
  <c r="P197" i="75" s="1"/>
  <c r="M197" i="75"/>
  <c r="L197" i="75"/>
  <c r="O196" i="75"/>
  <c r="S196" i="75" s="1"/>
  <c r="N196" i="75"/>
  <c r="P196" i="75" s="1"/>
  <c r="M196" i="75"/>
  <c r="L196" i="75"/>
  <c r="O195" i="75"/>
  <c r="S195" i="75" s="1"/>
  <c r="N195" i="75"/>
  <c r="P195" i="75" s="1"/>
  <c r="M195" i="75"/>
  <c r="L195" i="75"/>
  <c r="O194" i="75"/>
  <c r="S194" i="75" s="1"/>
  <c r="N194" i="75"/>
  <c r="P194" i="75" s="1"/>
  <c r="M194" i="75"/>
  <c r="L194" i="75"/>
  <c r="O193" i="75"/>
  <c r="S193" i="75" s="1"/>
  <c r="N193" i="75"/>
  <c r="P193" i="75" s="1"/>
  <c r="M193" i="75"/>
  <c r="L193" i="75"/>
  <c r="O192" i="75"/>
  <c r="S192" i="75" s="1"/>
  <c r="N192" i="75"/>
  <c r="P192" i="75" s="1"/>
  <c r="M192" i="75"/>
  <c r="L192" i="75"/>
  <c r="O191" i="75"/>
  <c r="S191" i="75" s="1"/>
  <c r="N191" i="75"/>
  <c r="P191" i="75" s="1"/>
  <c r="M191" i="75"/>
  <c r="L191" i="75"/>
  <c r="O190" i="75"/>
  <c r="S190" i="75" s="1"/>
  <c r="N190" i="75"/>
  <c r="P190" i="75" s="1"/>
  <c r="M190" i="75"/>
  <c r="L190" i="75"/>
  <c r="O189" i="75"/>
  <c r="S189" i="75" s="1"/>
  <c r="N189" i="75"/>
  <c r="P189" i="75" s="1"/>
  <c r="M189" i="75"/>
  <c r="L189" i="75"/>
  <c r="O188" i="75"/>
  <c r="S188" i="75" s="1"/>
  <c r="N188" i="75"/>
  <c r="P188" i="75" s="1"/>
  <c r="M188" i="75"/>
  <c r="L188" i="75"/>
  <c r="O187" i="75"/>
  <c r="S187" i="75" s="1"/>
  <c r="N187" i="75"/>
  <c r="P187" i="75" s="1"/>
  <c r="M187" i="75"/>
  <c r="L187" i="75"/>
  <c r="O186" i="75"/>
  <c r="S186" i="75" s="1"/>
  <c r="N186" i="75"/>
  <c r="P186" i="75" s="1"/>
  <c r="M186" i="75"/>
  <c r="L186" i="75"/>
  <c r="O185" i="75"/>
  <c r="S185" i="75" s="1"/>
  <c r="N185" i="75"/>
  <c r="P185" i="75" s="1"/>
  <c r="M185" i="75"/>
  <c r="L185" i="75"/>
  <c r="O184" i="75"/>
  <c r="S184" i="75" s="1"/>
  <c r="N184" i="75"/>
  <c r="P184" i="75" s="1"/>
  <c r="M184" i="75"/>
  <c r="L184" i="75"/>
  <c r="O183" i="75"/>
  <c r="S183" i="75" s="1"/>
  <c r="N183" i="75"/>
  <c r="P183" i="75" s="1"/>
  <c r="M183" i="75"/>
  <c r="L183" i="75"/>
  <c r="O182" i="75"/>
  <c r="S182" i="75" s="1"/>
  <c r="N182" i="75"/>
  <c r="P182" i="75" s="1"/>
  <c r="M182" i="75"/>
  <c r="L182" i="75"/>
  <c r="O181" i="75"/>
  <c r="S181" i="75" s="1"/>
  <c r="N181" i="75"/>
  <c r="P181" i="75" s="1"/>
  <c r="M181" i="75"/>
  <c r="L181" i="75"/>
  <c r="O180" i="75"/>
  <c r="S180" i="75" s="1"/>
  <c r="N180" i="75"/>
  <c r="P180" i="75" s="1"/>
  <c r="M180" i="75"/>
  <c r="L180" i="75"/>
  <c r="O179" i="75"/>
  <c r="S179" i="75" s="1"/>
  <c r="N179" i="75"/>
  <c r="P179" i="75" s="1"/>
  <c r="M179" i="75"/>
  <c r="L179" i="75"/>
  <c r="O178" i="75"/>
  <c r="S178" i="75" s="1"/>
  <c r="N178" i="75"/>
  <c r="P178" i="75" s="1"/>
  <c r="M178" i="75"/>
  <c r="L178" i="75"/>
  <c r="O177" i="75"/>
  <c r="S177" i="75" s="1"/>
  <c r="N177" i="75"/>
  <c r="P177" i="75" s="1"/>
  <c r="M177" i="75"/>
  <c r="L177" i="75"/>
  <c r="O176" i="75"/>
  <c r="S176" i="75" s="1"/>
  <c r="N176" i="75"/>
  <c r="P176" i="75" s="1"/>
  <c r="M176" i="75"/>
  <c r="L176" i="75"/>
  <c r="O175" i="75"/>
  <c r="S175" i="75" s="1"/>
  <c r="N175" i="75"/>
  <c r="P175" i="75" s="1"/>
  <c r="M175" i="75"/>
  <c r="L175" i="75"/>
  <c r="O174" i="75"/>
  <c r="S174" i="75" s="1"/>
  <c r="N174" i="75"/>
  <c r="P174" i="75" s="1"/>
  <c r="M174" i="75"/>
  <c r="L174" i="75"/>
  <c r="O173" i="75"/>
  <c r="S173" i="75" s="1"/>
  <c r="N173" i="75"/>
  <c r="P173" i="75" s="1"/>
  <c r="M173" i="75"/>
  <c r="L173" i="75"/>
  <c r="O172" i="75"/>
  <c r="S172" i="75" s="1"/>
  <c r="N172" i="75"/>
  <c r="P172" i="75" s="1"/>
  <c r="M172" i="75"/>
  <c r="L172" i="75"/>
  <c r="O171" i="75"/>
  <c r="S171" i="75" s="1"/>
  <c r="N171" i="75"/>
  <c r="P171" i="75" s="1"/>
  <c r="M171" i="75"/>
  <c r="L171" i="75"/>
  <c r="O170" i="75"/>
  <c r="S170" i="75" s="1"/>
  <c r="N170" i="75"/>
  <c r="P170" i="75" s="1"/>
  <c r="M170" i="75"/>
  <c r="L170" i="75"/>
  <c r="O169" i="75"/>
  <c r="S169" i="75" s="1"/>
  <c r="N169" i="75"/>
  <c r="P169" i="75" s="1"/>
  <c r="M169" i="75"/>
  <c r="L169" i="75"/>
  <c r="O168" i="75"/>
  <c r="S168" i="75" s="1"/>
  <c r="N168" i="75"/>
  <c r="P168" i="75" s="1"/>
  <c r="M168" i="75"/>
  <c r="L168" i="75"/>
  <c r="O167" i="75"/>
  <c r="S167" i="75" s="1"/>
  <c r="N167" i="75"/>
  <c r="P167" i="75" s="1"/>
  <c r="M167" i="75"/>
  <c r="L167" i="75"/>
  <c r="O166" i="75"/>
  <c r="S166" i="75" s="1"/>
  <c r="N166" i="75"/>
  <c r="P166" i="75" s="1"/>
  <c r="M166" i="75"/>
  <c r="L166" i="75"/>
  <c r="O165" i="75"/>
  <c r="S165" i="75" s="1"/>
  <c r="N165" i="75"/>
  <c r="P165" i="75" s="1"/>
  <c r="M165" i="75"/>
  <c r="L165" i="75"/>
  <c r="O164" i="75"/>
  <c r="S164" i="75" s="1"/>
  <c r="N164" i="75"/>
  <c r="P164" i="75" s="1"/>
  <c r="M164" i="75"/>
  <c r="L164" i="75"/>
  <c r="O163" i="75"/>
  <c r="S163" i="75" s="1"/>
  <c r="N163" i="75"/>
  <c r="P163" i="75" s="1"/>
  <c r="M163" i="75"/>
  <c r="L163" i="75"/>
  <c r="O162" i="75"/>
  <c r="S162" i="75" s="1"/>
  <c r="N162" i="75"/>
  <c r="P162" i="75" s="1"/>
  <c r="M162" i="75"/>
  <c r="L162" i="75"/>
  <c r="O161" i="75"/>
  <c r="S161" i="75" s="1"/>
  <c r="N161" i="75"/>
  <c r="P161" i="75" s="1"/>
  <c r="M161" i="75"/>
  <c r="L161" i="75"/>
  <c r="O160" i="75"/>
  <c r="S160" i="75" s="1"/>
  <c r="N160" i="75"/>
  <c r="P160" i="75" s="1"/>
  <c r="M160" i="75"/>
  <c r="L160" i="75"/>
  <c r="O159" i="75"/>
  <c r="S159" i="75" s="1"/>
  <c r="N159" i="75"/>
  <c r="P159" i="75" s="1"/>
  <c r="M159" i="75"/>
  <c r="L159" i="75"/>
  <c r="O158" i="75"/>
  <c r="S158" i="75" s="1"/>
  <c r="N158" i="75"/>
  <c r="P158" i="75" s="1"/>
  <c r="M158" i="75"/>
  <c r="L158" i="75"/>
  <c r="O157" i="75"/>
  <c r="S157" i="75" s="1"/>
  <c r="N157" i="75"/>
  <c r="P157" i="75" s="1"/>
  <c r="M157" i="75"/>
  <c r="L157" i="75"/>
  <c r="O156" i="75"/>
  <c r="S156" i="75" s="1"/>
  <c r="N156" i="75"/>
  <c r="P156" i="75" s="1"/>
  <c r="M156" i="75"/>
  <c r="L156" i="75"/>
  <c r="O155" i="75"/>
  <c r="S155" i="75" s="1"/>
  <c r="N155" i="75"/>
  <c r="P155" i="75" s="1"/>
  <c r="M155" i="75"/>
  <c r="L155" i="75"/>
  <c r="O154" i="75"/>
  <c r="S154" i="75" s="1"/>
  <c r="N154" i="75"/>
  <c r="P154" i="75" s="1"/>
  <c r="M154" i="75"/>
  <c r="L154" i="75"/>
  <c r="O153" i="75"/>
  <c r="S153" i="75" s="1"/>
  <c r="N153" i="75"/>
  <c r="P153" i="75" s="1"/>
  <c r="M153" i="75"/>
  <c r="L153" i="75"/>
  <c r="O152" i="75"/>
  <c r="S152" i="75" s="1"/>
  <c r="N152" i="75"/>
  <c r="P152" i="75" s="1"/>
  <c r="M152" i="75"/>
  <c r="L152" i="75"/>
  <c r="O151" i="75"/>
  <c r="S151" i="75" s="1"/>
  <c r="N151" i="75"/>
  <c r="P151" i="75" s="1"/>
  <c r="M151" i="75"/>
  <c r="L151" i="75"/>
  <c r="O150" i="75"/>
  <c r="S150" i="75" s="1"/>
  <c r="N150" i="75"/>
  <c r="P150" i="75" s="1"/>
  <c r="M150" i="75"/>
  <c r="L150" i="75"/>
  <c r="O149" i="75"/>
  <c r="S149" i="75" s="1"/>
  <c r="N149" i="75"/>
  <c r="P149" i="75" s="1"/>
  <c r="M149" i="75"/>
  <c r="L149" i="75"/>
  <c r="O148" i="75"/>
  <c r="S148" i="75" s="1"/>
  <c r="N148" i="75"/>
  <c r="P148" i="75" s="1"/>
  <c r="M148" i="75"/>
  <c r="L148" i="75"/>
  <c r="O147" i="75"/>
  <c r="S147" i="75" s="1"/>
  <c r="N147" i="75"/>
  <c r="P147" i="75" s="1"/>
  <c r="M147" i="75"/>
  <c r="L147" i="75"/>
  <c r="O146" i="75"/>
  <c r="S146" i="75" s="1"/>
  <c r="N146" i="75"/>
  <c r="P146" i="75" s="1"/>
  <c r="M146" i="75"/>
  <c r="L146" i="75"/>
  <c r="O145" i="75"/>
  <c r="S145" i="75" s="1"/>
  <c r="N145" i="75"/>
  <c r="P145" i="75" s="1"/>
  <c r="M145" i="75"/>
  <c r="L145" i="75"/>
  <c r="O144" i="75"/>
  <c r="S144" i="75" s="1"/>
  <c r="N144" i="75"/>
  <c r="P144" i="75" s="1"/>
  <c r="M144" i="75"/>
  <c r="L144" i="75"/>
  <c r="O143" i="75"/>
  <c r="S143" i="75" s="1"/>
  <c r="N143" i="75"/>
  <c r="P143" i="75" s="1"/>
  <c r="M143" i="75"/>
  <c r="L143" i="75"/>
  <c r="O142" i="75"/>
  <c r="S142" i="75" s="1"/>
  <c r="N142" i="75"/>
  <c r="P142" i="75" s="1"/>
  <c r="M142" i="75"/>
  <c r="L142" i="75"/>
  <c r="O141" i="75"/>
  <c r="S141" i="75" s="1"/>
  <c r="N141" i="75"/>
  <c r="P141" i="75" s="1"/>
  <c r="M141" i="75"/>
  <c r="L141" i="75"/>
  <c r="O140" i="75"/>
  <c r="S140" i="75" s="1"/>
  <c r="N140" i="75"/>
  <c r="P140" i="75" s="1"/>
  <c r="M140" i="75"/>
  <c r="L140" i="75"/>
  <c r="O139" i="75"/>
  <c r="S139" i="75" s="1"/>
  <c r="N139" i="75"/>
  <c r="P139" i="75" s="1"/>
  <c r="M139" i="75"/>
  <c r="L139" i="75"/>
  <c r="O138" i="75"/>
  <c r="S138" i="75" s="1"/>
  <c r="N138" i="75"/>
  <c r="P138" i="75" s="1"/>
  <c r="M138" i="75"/>
  <c r="L138" i="75"/>
  <c r="O137" i="75"/>
  <c r="S137" i="75" s="1"/>
  <c r="N137" i="75"/>
  <c r="P137" i="75" s="1"/>
  <c r="M137" i="75"/>
  <c r="L137" i="75"/>
  <c r="O136" i="75"/>
  <c r="S136" i="75" s="1"/>
  <c r="N136" i="75"/>
  <c r="P136" i="75" s="1"/>
  <c r="M136" i="75"/>
  <c r="L136" i="75"/>
  <c r="O135" i="75"/>
  <c r="S135" i="75" s="1"/>
  <c r="N135" i="75"/>
  <c r="P135" i="75" s="1"/>
  <c r="M135" i="75"/>
  <c r="L135" i="75"/>
  <c r="O134" i="75"/>
  <c r="S134" i="75" s="1"/>
  <c r="N134" i="75"/>
  <c r="P134" i="75" s="1"/>
  <c r="M134" i="75"/>
  <c r="L134" i="75"/>
  <c r="O133" i="75"/>
  <c r="S133" i="75" s="1"/>
  <c r="N133" i="75"/>
  <c r="P133" i="75" s="1"/>
  <c r="M133" i="75"/>
  <c r="L133" i="75"/>
  <c r="O132" i="75"/>
  <c r="S132" i="75" s="1"/>
  <c r="N132" i="75"/>
  <c r="P132" i="75" s="1"/>
  <c r="M132" i="75"/>
  <c r="L132" i="75"/>
  <c r="O131" i="75"/>
  <c r="S131" i="75" s="1"/>
  <c r="N131" i="75"/>
  <c r="P131" i="75" s="1"/>
  <c r="M131" i="75"/>
  <c r="L131" i="75"/>
  <c r="O130" i="75"/>
  <c r="S130" i="75" s="1"/>
  <c r="N130" i="75"/>
  <c r="P130" i="75" s="1"/>
  <c r="M130" i="75"/>
  <c r="L130" i="75"/>
  <c r="O129" i="75"/>
  <c r="S129" i="75" s="1"/>
  <c r="N129" i="75"/>
  <c r="P129" i="75" s="1"/>
  <c r="M129" i="75"/>
  <c r="L129" i="75"/>
  <c r="O128" i="75"/>
  <c r="S128" i="75" s="1"/>
  <c r="N128" i="75"/>
  <c r="P128" i="75" s="1"/>
  <c r="M128" i="75"/>
  <c r="L128" i="75"/>
  <c r="O127" i="75"/>
  <c r="S127" i="75" s="1"/>
  <c r="N127" i="75"/>
  <c r="P127" i="75" s="1"/>
  <c r="M127" i="75"/>
  <c r="L127" i="75"/>
  <c r="O126" i="75"/>
  <c r="S126" i="75" s="1"/>
  <c r="N126" i="75"/>
  <c r="P126" i="75" s="1"/>
  <c r="M126" i="75"/>
  <c r="L126" i="75"/>
  <c r="O125" i="75"/>
  <c r="S125" i="75" s="1"/>
  <c r="N125" i="75"/>
  <c r="P125" i="75" s="1"/>
  <c r="M125" i="75"/>
  <c r="L125" i="75"/>
  <c r="O124" i="75"/>
  <c r="S124" i="75" s="1"/>
  <c r="N124" i="75"/>
  <c r="P124" i="75" s="1"/>
  <c r="M124" i="75"/>
  <c r="L124" i="75"/>
  <c r="O123" i="75"/>
  <c r="S123" i="75" s="1"/>
  <c r="N123" i="75"/>
  <c r="P123" i="75" s="1"/>
  <c r="M123" i="75"/>
  <c r="L123" i="75"/>
  <c r="O122" i="75"/>
  <c r="S122" i="75" s="1"/>
  <c r="N122" i="75"/>
  <c r="P122" i="75" s="1"/>
  <c r="M122" i="75"/>
  <c r="L122" i="75"/>
  <c r="O121" i="75"/>
  <c r="S121" i="75" s="1"/>
  <c r="N121" i="75"/>
  <c r="P121" i="75" s="1"/>
  <c r="M121" i="75"/>
  <c r="L121" i="75"/>
  <c r="O120" i="75"/>
  <c r="S120" i="75" s="1"/>
  <c r="N120" i="75"/>
  <c r="P120" i="75" s="1"/>
  <c r="M120" i="75"/>
  <c r="L120" i="75"/>
  <c r="O119" i="75"/>
  <c r="S119" i="75" s="1"/>
  <c r="N119" i="75"/>
  <c r="P119" i="75" s="1"/>
  <c r="M119" i="75"/>
  <c r="L119" i="75"/>
  <c r="O118" i="75"/>
  <c r="S118" i="75" s="1"/>
  <c r="N118" i="75"/>
  <c r="P118" i="75" s="1"/>
  <c r="M118" i="75"/>
  <c r="L118" i="75"/>
  <c r="O117" i="75"/>
  <c r="S117" i="75" s="1"/>
  <c r="N117" i="75"/>
  <c r="P117" i="75" s="1"/>
  <c r="M117" i="75"/>
  <c r="L117" i="75"/>
  <c r="O116" i="75"/>
  <c r="S116" i="75" s="1"/>
  <c r="N116" i="75"/>
  <c r="P116" i="75" s="1"/>
  <c r="M116" i="75"/>
  <c r="L116" i="75"/>
  <c r="O115" i="75"/>
  <c r="S115" i="75" s="1"/>
  <c r="N115" i="75"/>
  <c r="P115" i="75" s="1"/>
  <c r="M115" i="75"/>
  <c r="L115" i="75"/>
  <c r="O114" i="75"/>
  <c r="S114" i="75" s="1"/>
  <c r="N114" i="75"/>
  <c r="P114" i="75" s="1"/>
  <c r="M114" i="75"/>
  <c r="L114" i="75"/>
  <c r="O113" i="75"/>
  <c r="S113" i="75" s="1"/>
  <c r="N113" i="75"/>
  <c r="P113" i="75" s="1"/>
  <c r="M113" i="75"/>
  <c r="L113" i="75"/>
  <c r="O112" i="75"/>
  <c r="S112" i="75" s="1"/>
  <c r="N112" i="75"/>
  <c r="P112" i="75" s="1"/>
  <c r="M112" i="75"/>
  <c r="L112" i="75"/>
  <c r="O111" i="75"/>
  <c r="S111" i="75" s="1"/>
  <c r="N111" i="75"/>
  <c r="P111" i="75" s="1"/>
  <c r="M111" i="75"/>
  <c r="L111" i="75"/>
  <c r="O110" i="75"/>
  <c r="S110" i="75" s="1"/>
  <c r="N110" i="75"/>
  <c r="P110" i="75" s="1"/>
  <c r="M110" i="75"/>
  <c r="L110" i="75"/>
  <c r="O109" i="75"/>
  <c r="S109" i="75" s="1"/>
  <c r="N109" i="75"/>
  <c r="P109" i="75" s="1"/>
  <c r="M109" i="75"/>
  <c r="L109" i="75"/>
  <c r="O108" i="75"/>
  <c r="S108" i="75" s="1"/>
  <c r="N108" i="75"/>
  <c r="P108" i="75" s="1"/>
  <c r="M108" i="75"/>
  <c r="L108" i="75"/>
  <c r="O107" i="75"/>
  <c r="S107" i="75" s="1"/>
  <c r="N107" i="75"/>
  <c r="P107" i="75" s="1"/>
  <c r="M107" i="75"/>
  <c r="L107" i="75"/>
  <c r="O106" i="75"/>
  <c r="S106" i="75" s="1"/>
  <c r="N106" i="75"/>
  <c r="P106" i="75" s="1"/>
  <c r="M106" i="75"/>
  <c r="L106" i="75"/>
  <c r="O105" i="75"/>
  <c r="S105" i="75" s="1"/>
  <c r="N105" i="75"/>
  <c r="P105" i="75" s="1"/>
  <c r="M105" i="75"/>
  <c r="L105" i="75"/>
  <c r="O104" i="75"/>
  <c r="S104" i="75" s="1"/>
  <c r="N104" i="75"/>
  <c r="P104" i="75" s="1"/>
  <c r="M104" i="75"/>
  <c r="L104" i="75"/>
  <c r="O103" i="75"/>
  <c r="S103" i="75" s="1"/>
  <c r="N103" i="75"/>
  <c r="P103" i="75" s="1"/>
  <c r="M103" i="75"/>
  <c r="L103" i="75"/>
  <c r="O102" i="75"/>
  <c r="S102" i="75" s="1"/>
  <c r="N102" i="75"/>
  <c r="P102" i="75" s="1"/>
  <c r="M102" i="75"/>
  <c r="L102" i="75"/>
  <c r="O101" i="75"/>
  <c r="S101" i="75" s="1"/>
  <c r="N101" i="75"/>
  <c r="P101" i="75" s="1"/>
  <c r="M101" i="75"/>
  <c r="L101" i="75"/>
  <c r="O100" i="75"/>
  <c r="S100" i="75" s="1"/>
  <c r="N100" i="75"/>
  <c r="P100" i="75" s="1"/>
  <c r="M100" i="75"/>
  <c r="L100" i="75"/>
  <c r="O99" i="75"/>
  <c r="S99" i="75" s="1"/>
  <c r="N99" i="75"/>
  <c r="P99" i="75" s="1"/>
  <c r="M99" i="75"/>
  <c r="L99" i="75"/>
  <c r="O98" i="75"/>
  <c r="S98" i="75" s="1"/>
  <c r="N98" i="75"/>
  <c r="P98" i="75" s="1"/>
  <c r="M98" i="75"/>
  <c r="L98" i="75"/>
  <c r="O97" i="75"/>
  <c r="S97" i="75" s="1"/>
  <c r="N97" i="75"/>
  <c r="P97" i="75" s="1"/>
  <c r="M97" i="75"/>
  <c r="L97" i="75"/>
  <c r="O96" i="75"/>
  <c r="S96" i="75" s="1"/>
  <c r="N96" i="75"/>
  <c r="P96" i="75" s="1"/>
  <c r="M96" i="75"/>
  <c r="L96" i="75"/>
  <c r="O95" i="75"/>
  <c r="S95" i="75" s="1"/>
  <c r="N95" i="75"/>
  <c r="P95" i="75" s="1"/>
  <c r="M95" i="75"/>
  <c r="L95" i="75"/>
  <c r="O94" i="75"/>
  <c r="S94" i="75" s="1"/>
  <c r="N94" i="75"/>
  <c r="P94" i="75" s="1"/>
  <c r="M94" i="75"/>
  <c r="L94" i="75"/>
  <c r="O93" i="75"/>
  <c r="S93" i="75" s="1"/>
  <c r="N93" i="75"/>
  <c r="P93" i="75" s="1"/>
  <c r="M93" i="75"/>
  <c r="L93" i="75"/>
  <c r="O92" i="75"/>
  <c r="S92" i="75" s="1"/>
  <c r="N92" i="75"/>
  <c r="P92" i="75" s="1"/>
  <c r="M92" i="75"/>
  <c r="L92" i="75"/>
  <c r="O91" i="75"/>
  <c r="S91" i="75" s="1"/>
  <c r="N91" i="75"/>
  <c r="P91" i="75" s="1"/>
  <c r="M91" i="75"/>
  <c r="L91" i="75"/>
  <c r="O90" i="75"/>
  <c r="S90" i="75" s="1"/>
  <c r="N90" i="75"/>
  <c r="P90" i="75" s="1"/>
  <c r="M90" i="75"/>
  <c r="L90" i="75"/>
  <c r="O89" i="75"/>
  <c r="S89" i="75" s="1"/>
  <c r="N89" i="75"/>
  <c r="P89" i="75" s="1"/>
  <c r="M89" i="75"/>
  <c r="L89" i="75"/>
  <c r="O88" i="75"/>
  <c r="S88" i="75" s="1"/>
  <c r="N88" i="75"/>
  <c r="P88" i="75" s="1"/>
  <c r="M88" i="75"/>
  <c r="L88" i="75"/>
  <c r="O87" i="75"/>
  <c r="S87" i="75" s="1"/>
  <c r="N87" i="75"/>
  <c r="P87" i="75" s="1"/>
  <c r="M87" i="75"/>
  <c r="L87" i="75"/>
  <c r="O86" i="75"/>
  <c r="S86" i="75" s="1"/>
  <c r="N86" i="75"/>
  <c r="P86" i="75" s="1"/>
  <c r="M86" i="75"/>
  <c r="L86" i="75"/>
  <c r="O85" i="75"/>
  <c r="S85" i="75" s="1"/>
  <c r="N85" i="75"/>
  <c r="P85" i="75" s="1"/>
  <c r="M85" i="75"/>
  <c r="L85" i="75"/>
  <c r="O84" i="75"/>
  <c r="S84" i="75" s="1"/>
  <c r="N84" i="75"/>
  <c r="P84" i="75" s="1"/>
  <c r="M84" i="75"/>
  <c r="L84" i="75"/>
  <c r="O83" i="75"/>
  <c r="S83" i="75" s="1"/>
  <c r="N83" i="75"/>
  <c r="P83" i="75" s="1"/>
  <c r="M83" i="75"/>
  <c r="L83" i="75"/>
  <c r="O82" i="75"/>
  <c r="S82" i="75" s="1"/>
  <c r="N82" i="75"/>
  <c r="P82" i="75" s="1"/>
  <c r="M82" i="75"/>
  <c r="L82" i="75"/>
  <c r="O81" i="75"/>
  <c r="S81" i="75" s="1"/>
  <c r="N81" i="75"/>
  <c r="P81" i="75" s="1"/>
  <c r="M81" i="75"/>
  <c r="L81" i="75"/>
  <c r="O80" i="75"/>
  <c r="S80" i="75" s="1"/>
  <c r="N80" i="75"/>
  <c r="P80" i="75" s="1"/>
  <c r="M80" i="75"/>
  <c r="L80" i="75"/>
  <c r="O79" i="75"/>
  <c r="S79" i="75" s="1"/>
  <c r="N79" i="75"/>
  <c r="P79" i="75" s="1"/>
  <c r="M79" i="75"/>
  <c r="L79" i="75"/>
  <c r="O78" i="75"/>
  <c r="S78" i="75" s="1"/>
  <c r="N78" i="75"/>
  <c r="P78" i="75" s="1"/>
  <c r="M78" i="75"/>
  <c r="L78" i="75"/>
  <c r="O77" i="75"/>
  <c r="S77" i="75" s="1"/>
  <c r="N77" i="75"/>
  <c r="P77" i="75" s="1"/>
  <c r="M77" i="75"/>
  <c r="L77" i="75"/>
  <c r="O76" i="75"/>
  <c r="S76" i="75" s="1"/>
  <c r="N76" i="75"/>
  <c r="P76" i="75" s="1"/>
  <c r="M76" i="75"/>
  <c r="L76" i="75"/>
  <c r="O75" i="75"/>
  <c r="S75" i="75" s="1"/>
  <c r="N75" i="75"/>
  <c r="P75" i="75" s="1"/>
  <c r="M75" i="75"/>
  <c r="L75" i="75"/>
  <c r="O74" i="75"/>
  <c r="S74" i="75" s="1"/>
  <c r="N74" i="75"/>
  <c r="P74" i="75" s="1"/>
  <c r="M74" i="75"/>
  <c r="L74" i="75"/>
  <c r="O73" i="75"/>
  <c r="S73" i="75" s="1"/>
  <c r="N73" i="75"/>
  <c r="P73" i="75" s="1"/>
  <c r="M73" i="75"/>
  <c r="L73" i="75"/>
  <c r="O72" i="75"/>
  <c r="S72" i="75" s="1"/>
  <c r="N72" i="75"/>
  <c r="P72" i="75" s="1"/>
  <c r="M72" i="75"/>
  <c r="L72" i="75"/>
  <c r="O71" i="75"/>
  <c r="S71" i="75" s="1"/>
  <c r="N71" i="75"/>
  <c r="P71" i="75" s="1"/>
  <c r="M71" i="75"/>
  <c r="L71" i="75"/>
  <c r="O70" i="75"/>
  <c r="S70" i="75" s="1"/>
  <c r="N70" i="75"/>
  <c r="P70" i="75" s="1"/>
  <c r="M70" i="75"/>
  <c r="L70" i="75"/>
  <c r="O69" i="75"/>
  <c r="S69" i="75" s="1"/>
  <c r="N69" i="75"/>
  <c r="P69" i="75" s="1"/>
  <c r="M69" i="75"/>
  <c r="L69" i="75"/>
  <c r="O68" i="75"/>
  <c r="S68" i="75" s="1"/>
  <c r="N68" i="75"/>
  <c r="P68" i="75" s="1"/>
  <c r="M68" i="75"/>
  <c r="L68" i="75"/>
  <c r="O67" i="75"/>
  <c r="S67" i="75" s="1"/>
  <c r="N67" i="75"/>
  <c r="P67" i="75" s="1"/>
  <c r="M67" i="75"/>
  <c r="L67" i="75"/>
  <c r="O66" i="75"/>
  <c r="S66" i="75" s="1"/>
  <c r="N66" i="75"/>
  <c r="P66" i="75" s="1"/>
  <c r="M66" i="75"/>
  <c r="L66" i="75"/>
  <c r="O65" i="75"/>
  <c r="S65" i="75" s="1"/>
  <c r="N65" i="75"/>
  <c r="P65" i="75" s="1"/>
  <c r="M65" i="75"/>
  <c r="L65" i="75"/>
  <c r="O64" i="75"/>
  <c r="S64" i="75" s="1"/>
  <c r="N64" i="75"/>
  <c r="P64" i="75" s="1"/>
  <c r="M64" i="75"/>
  <c r="L64" i="75"/>
  <c r="O63" i="75"/>
  <c r="S63" i="75" s="1"/>
  <c r="N63" i="75"/>
  <c r="P63" i="75" s="1"/>
  <c r="M63" i="75"/>
  <c r="L63" i="75"/>
  <c r="O62" i="75"/>
  <c r="S62" i="75" s="1"/>
  <c r="N62" i="75"/>
  <c r="P62" i="75" s="1"/>
  <c r="M62" i="75"/>
  <c r="L62" i="75"/>
  <c r="O61" i="75"/>
  <c r="S61" i="75" s="1"/>
  <c r="N61" i="75"/>
  <c r="P61" i="75" s="1"/>
  <c r="M61" i="75"/>
  <c r="L61" i="75"/>
  <c r="O60" i="75"/>
  <c r="S60" i="75" s="1"/>
  <c r="N60" i="75"/>
  <c r="P60" i="75" s="1"/>
  <c r="M60" i="75"/>
  <c r="L60" i="75"/>
  <c r="O59" i="75"/>
  <c r="S59" i="75" s="1"/>
  <c r="N59" i="75"/>
  <c r="P59" i="75" s="1"/>
  <c r="M59" i="75"/>
  <c r="L59" i="75"/>
  <c r="O58" i="75"/>
  <c r="S58" i="75" s="1"/>
  <c r="N58" i="75"/>
  <c r="P58" i="75" s="1"/>
  <c r="M58" i="75"/>
  <c r="L58" i="75"/>
  <c r="O57" i="75"/>
  <c r="S57" i="75" s="1"/>
  <c r="N57" i="75"/>
  <c r="P57" i="75" s="1"/>
  <c r="M57" i="75"/>
  <c r="L57" i="75"/>
  <c r="O56" i="75"/>
  <c r="S56" i="75" s="1"/>
  <c r="N56" i="75"/>
  <c r="P56" i="75" s="1"/>
  <c r="M56" i="75"/>
  <c r="L56" i="75"/>
  <c r="O55" i="75"/>
  <c r="S55" i="75" s="1"/>
  <c r="N55" i="75"/>
  <c r="P55" i="75" s="1"/>
  <c r="M55" i="75"/>
  <c r="L55" i="75"/>
  <c r="O54" i="75"/>
  <c r="S54" i="75" s="1"/>
  <c r="N54" i="75"/>
  <c r="P54" i="75" s="1"/>
  <c r="M54" i="75"/>
  <c r="L54" i="75"/>
  <c r="O53" i="75"/>
  <c r="S53" i="75" s="1"/>
  <c r="N53" i="75"/>
  <c r="P53" i="75" s="1"/>
  <c r="M53" i="75"/>
  <c r="L53" i="75"/>
  <c r="O52" i="75"/>
  <c r="S52" i="75" s="1"/>
  <c r="N52" i="75"/>
  <c r="P52" i="75" s="1"/>
  <c r="M52" i="75"/>
  <c r="L52" i="75"/>
  <c r="O51" i="75"/>
  <c r="S51" i="75" s="1"/>
  <c r="N51" i="75"/>
  <c r="P51" i="75" s="1"/>
  <c r="M51" i="75"/>
  <c r="L51" i="75"/>
  <c r="O50" i="75"/>
  <c r="S50" i="75" s="1"/>
  <c r="N50" i="75"/>
  <c r="P50" i="75" s="1"/>
  <c r="M50" i="75"/>
  <c r="L50" i="75"/>
  <c r="O49" i="75"/>
  <c r="S49" i="75" s="1"/>
  <c r="N49" i="75"/>
  <c r="P49" i="75" s="1"/>
  <c r="M49" i="75"/>
  <c r="L49" i="75"/>
  <c r="O48" i="75"/>
  <c r="S48" i="75" s="1"/>
  <c r="N48" i="75"/>
  <c r="P48" i="75" s="1"/>
  <c r="M48" i="75"/>
  <c r="L48" i="75"/>
  <c r="O47" i="75"/>
  <c r="S47" i="75" s="1"/>
  <c r="N47" i="75"/>
  <c r="P47" i="75" s="1"/>
  <c r="M47" i="75"/>
  <c r="L47" i="75"/>
  <c r="O46" i="75"/>
  <c r="S46" i="75" s="1"/>
  <c r="N46" i="75"/>
  <c r="P46" i="75" s="1"/>
  <c r="M46" i="75"/>
  <c r="L46" i="75"/>
  <c r="O45" i="75"/>
  <c r="S45" i="75" s="1"/>
  <c r="N45" i="75"/>
  <c r="P45" i="75" s="1"/>
  <c r="M45" i="75"/>
  <c r="L45" i="75"/>
  <c r="O44" i="75"/>
  <c r="S44" i="75" s="1"/>
  <c r="N44" i="75"/>
  <c r="P44" i="75" s="1"/>
  <c r="M44" i="75"/>
  <c r="L44" i="75"/>
  <c r="O43" i="75"/>
  <c r="S43" i="75" s="1"/>
  <c r="N43" i="75"/>
  <c r="P43" i="75" s="1"/>
  <c r="M43" i="75"/>
  <c r="L43" i="75"/>
  <c r="O42" i="75"/>
  <c r="S42" i="75" s="1"/>
  <c r="N42" i="75"/>
  <c r="P42" i="75" s="1"/>
  <c r="M42" i="75"/>
  <c r="L42" i="75"/>
  <c r="O41" i="75"/>
  <c r="S41" i="75" s="1"/>
  <c r="N41" i="75"/>
  <c r="P41" i="75" s="1"/>
  <c r="M41" i="75"/>
  <c r="L41" i="75"/>
  <c r="O40" i="75"/>
  <c r="S40" i="75" s="1"/>
  <c r="N40" i="75"/>
  <c r="P40" i="75" s="1"/>
  <c r="M40" i="75"/>
  <c r="L40" i="75"/>
  <c r="O39" i="75"/>
  <c r="S39" i="75" s="1"/>
  <c r="N39" i="75"/>
  <c r="P39" i="75" s="1"/>
  <c r="M39" i="75"/>
  <c r="L39" i="75"/>
  <c r="O38" i="75"/>
  <c r="S38" i="75" s="1"/>
  <c r="N38" i="75"/>
  <c r="P38" i="75" s="1"/>
  <c r="M38" i="75"/>
  <c r="L38" i="75"/>
  <c r="O37" i="75"/>
  <c r="S37" i="75" s="1"/>
  <c r="N37" i="75"/>
  <c r="P37" i="75" s="1"/>
  <c r="M37" i="75"/>
  <c r="L37" i="75"/>
  <c r="O36" i="75"/>
  <c r="S36" i="75" s="1"/>
  <c r="N36" i="75"/>
  <c r="P36" i="75" s="1"/>
  <c r="M36" i="75"/>
  <c r="L36" i="75"/>
  <c r="O35" i="75"/>
  <c r="S35" i="75" s="1"/>
  <c r="N35" i="75"/>
  <c r="P35" i="75" s="1"/>
  <c r="M35" i="75"/>
  <c r="L35" i="75"/>
  <c r="O34" i="75"/>
  <c r="S34" i="75" s="1"/>
  <c r="N34" i="75"/>
  <c r="P34" i="75" s="1"/>
  <c r="M34" i="75"/>
  <c r="L34" i="75"/>
  <c r="O33" i="75"/>
  <c r="S33" i="75" s="1"/>
  <c r="N33" i="75"/>
  <c r="P33" i="75" s="1"/>
  <c r="M33" i="75"/>
  <c r="L33" i="75"/>
  <c r="O32" i="75"/>
  <c r="S32" i="75" s="1"/>
  <c r="N32" i="75"/>
  <c r="P32" i="75" s="1"/>
  <c r="M32" i="75"/>
  <c r="L32" i="75"/>
  <c r="O31" i="75"/>
  <c r="S31" i="75" s="1"/>
  <c r="N31" i="75"/>
  <c r="P31" i="75" s="1"/>
  <c r="M31" i="75"/>
  <c r="L31" i="75"/>
  <c r="O30" i="75"/>
  <c r="S30" i="75" s="1"/>
  <c r="N30" i="75"/>
  <c r="P30" i="75" s="1"/>
  <c r="M30" i="75"/>
  <c r="L30" i="75"/>
  <c r="O29" i="75"/>
  <c r="S29" i="75" s="1"/>
  <c r="N29" i="75"/>
  <c r="P29" i="75" s="1"/>
  <c r="M29" i="75"/>
  <c r="L29" i="75"/>
  <c r="O28" i="75"/>
  <c r="S28" i="75" s="1"/>
  <c r="N28" i="75"/>
  <c r="P28" i="75" s="1"/>
  <c r="M28" i="75"/>
  <c r="L28" i="75"/>
  <c r="O27" i="75"/>
  <c r="S27" i="75" s="1"/>
  <c r="N27" i="75"/>
  <c r="P27" i="75" s="1"/>
  <c r="M27" i="75"/>
  <c r="L27" i="75"/>
  <c r="O26" i="75"/>
  <c r="S26" i="75" s="1"/>
  <c r="N26" i="75"/>
  <c r="P26" i="75" s="1"/>
  <c r="M26" i="75"/>
  <c r="L26" i="75"/>
  <c r="O25" i="75"/>
  <c r="S25" i="75" s="1"/>
  <c r="N25" i="75"/>
  <c r="P25" i="75" s="1"/>
  <c r="M25" i="75"/>
  <c r="L25" i="75"/>
  <c r="O24" i="75"/>
  <c r="S24" i="75" s="1"/>
  <c r="N24" i="75"/>
  <c r="P24" i="75" s="1"/>
  <c r="M24" i="75"/>
  <c r="L24" i="75"/>
  <c r="O23" i="75"/>
  <c r="S23" i="75" s="1"/>
  <c r="N23" i="75"/>
  <c r="P23" i="75" s="1"/>
  <c r="M23" i="75"/>
  <c r="L23" i="75"/>
  <c r="O22" i="75"/>
  <c r="S22" i="75" s="1"/>
  <c r="N22" i="75"/>
  <c r="P22" i="75" s="1"/>
  <c r="M22" i="75"/>
  <c r="L22" i="75"/>
  <c r="O21" i="75"/>
  <c r="S21" i="75" s="1"/>
  <c r="N21" i="75"/>
  <c r="P21" i="75" s="1"/>
  <c r="M21" i="75"/>
  <c r="L21" i="75"/>
  <c r="O20" i="75"/>
  <c r="S20" i="75" s="1"/>
  <c r="N20" i="75"/>
  <c r="P20" i="75" s="1"/>
  <c r="M20" i="75"/>
  <c r="L20" i="75"/>
  <c r="O19" i="75"/>
  <c r="S19" i="75" s="1"/>
  <c r="N19" i="75"/>
  <c r="P19" i="75" s="1"/>
  <c r="M19" i="75"/>
  <c r="L19" i="75"/>
  <c r="O18" i="75"/>
  <c r="S18" i="75" s="1"/>
  <c r="N18" i="75"/>
  <c r="P18" i="75" s="1"/>
  <c r="M18" i="75"/>
  <c r="L18" i="75"/>
  <c r="O17" i="75"/>
  <c r="S17" i="75" s="1"/>
  <c r="N17" i="75"/>
  <c r="P17" i="75" s="1"/>
  <c r="M17" i="75"/>
  <c r="L17" i="75"/>
  <c r="O16" i="75"/>
  <c r="S16" i="75" s="1"/>
  <c r="N16" i="75"/>
  <c r="P16" i="75" s="1"/>
  <c r="M16" i="75"/>
  <c r="L16" i="75"/>
  <c r="O15" i="75"/>
  <c r="S15" i="75" s="1"/>
  <c r="N15" i="75"/>
  <c r="P15" i="75" s="1"/>
  <c r="M15" i="75"/>
  <c r="L15" i="75"/>
  <c r="O14" i="75"/>
  <c r="S14" i="75" s="1"/>
  <c r="N14" i="75"/>
  <c r="P14" i="75" s="1"/>
  <c r="M14" i="75"/>
  <c r="L14" i="75"/>
  <c r="O13" i="75"/>
  <c r="S13" i="75" s="1"/>
  <c r="N13" i="75"/>
  <c r="P13" i="75" s="1"/>
  <c r="M13" i="75"/>
  <c r="L13" i="75"/>
  <c r="O12" i="75"/>
  <c r="S12" i="75" s="1"/>
  <c r="N12" i="75"/>
  <c r="P12" i="75" s="1"/>
  <c r="M12" i="75"/>
  <c r="L12" i="75"/>
  <c r="O11" i="75"/>
  <c r="S11" i="75" s="1"/>
  <c r="N11" i="75"/>
  <c r="P11" i="75" s="1"/>
  <c r="M11" i="75"/>
  <c r="L11" i="75"/>
  <c r="O10" i="75"/>
  <c r="S10" i="75" s="1"/>
  <c r="N10" i="75"/>
  <c r="P10" i="75" s="1"/>
  <c r="M10" i="75"/>
  <c r="L10" i="75"/>
  <c r="O9" i="75"/>
  <c r="S9" i="75" s="1"/>
  <c r="N9" i="75"/>
  <c r="P9" i="75" s="1"/>
  <c r="M9" i="75"/>
  <c r="L9" i="75"/>
  <c r="O8" i="75"/>
  <c r="S8" i="75" s="1"/>
  <c r="N8" i="75"/>
  <c r="P8" i="75" s="1"/>
  <c r="M8" i="75"/>
  <c r="L8" i="75"/>
  <c r="O7" i="75"/>
  <c r="S7" i="75" s="1"/>
  <c r="N7" i="75"/>
  <c r="P7" i="75" s="1"/>
  <c r="M7" i="75"/>
  <c r="L7" i="75"/>
  <c r="O6" i="75"/>
  <c r="S6" i="75" s="1"/>
  <c r="N6" i="75"/>
  <c r="P6" i="75" s="1"/>
  <c r="M6" i="75"/>
  <c r="L6" i="75"/>
  <c r="O5" i="75"/>
  <c r="S5" i="75" s="1"/>
  <c r="N5" i="75"/>
  <c r="P5" i="75" s="1"/>
  <c r="M5" i="75"/>
  <c r="L5" i="75"/>
  <c r="O4" i="75"/>
  <c r="S4" i="75" s="1"/>
  <c r="N4" i="75"/>
  <c r="P4" i="75" s="1"/>
  <c r="M4" i="75"/>
  <c r="L4" i="75"/>
  <c r="BB560" i="54" l="1"/>
  <c r="BB561" i="54"/>
  <c r="BB562" i="54"/>
  <c r="BB563" i="54"/>
  <c r="BB556" i="54"/>
  <c r="BB557" i="54"/>
  <c r="BB558" i="54"/>
  <c r="BB559" i="54"/>
  <c r="BB112" i="54"/>
  <c r="BB113" i="54"/>
  <c r="BB114" i="54"/>
  <c r="BB115" i="54"/>
  <c r="BB108" i="54"/>
  <c r="G109" i="54" s="1"/>
  <c r="BB116" i="54"/>
  <c r="BB109" i="54"/>
  <c r="BB117" i="54"/>
  <c r="BB110" i="54"/>
  <c r="BB118" i="54"/>
  <c r="BB111" i="54"/>
  <c r="BB107" i="54"/>
  <c r="BB500" i="54"/>
  <c r="BB501" i="54"/>
  <c r="BB502" i="54"/>
  <c r="BB503" i="54"/>
  <c r="BB504" i="54"/>
  <c r="BB505" i="54"/>
  <c r="BB506" i="54"/>
  <c r="BB611" i="54"/>
  <c r="BB612" i="54"/>
  <c r="BB613" i="54"/>
  <c r="K613" i="54" s="1"/>
  <c r="BB614" i="54"/>
  <c r="BB608" i="54"/>
  <c r="BB609" i="54"/>
  <c r="BB610" i="54"/>
  <c r="BB533" i="54"/>
  <c r="BB534" i="54"/>
  <c r="BB528" i="54"/>
  <c r="BB529" i="54"/>
  <c r="BB530" i="54"/>
  <c r="BB531" i="54"/>
  <c r="BB532" i="54"/>
  <c r="BB188" i="54"/>
  <c r="BB304" i="54"/>
  <c r="BB420" i="54"/>
  <c r="BB519" i="54"/>
  <c r="BB588" i="54"/>
  <c r="BB676" i="54"/>
  <c r="BB130" i="54"/>
  <c r="BB145" i="54"/>
  <c r="BB160" i="54"/>
  <c r="BB174" i="54"/>
  <c r="BB187" i="54"/>
  <c r="BB201" i="54"/>
  <c r="BB216" i="54"/>
  <c r="BB230" i="54"/>
  <c r="BB257" i="54"/>
  <c r="BB277" i="54"/>
  <c r="BB290" i="54"/>
  <c r="BB303" i="54"/>
  <c r="BB316" i="54"/>
  <c r="BB329" i="54"/>
  <c r="BB342" i="54"/>
  <c r="BB369" i="54"/>
  <c r="BB394" i="54"/>
  <c r="BB386" i="54"/>
  <c r="BB406" i="54"/>
  <c r="BB419" i="54"/>
  <c r="BB432" i="54"/>
  <c r="BB459" i="54"/>
  <c r="BB492" i="54"/>
  <c r="BB518" i="54"/>
  <c r="BB544" i="54"/>
  <c r="BB587" i="54"/>
  <c r="BB598" i="54"/>
  <c r="BB637" i="54"/>
  <c r="BB649" i="54"/>
  <c r="BB663" i="54"/>
  <c r="BB675" i="54"/>
  <c r="BB704" i="54"/>
  <c r="BB725" i="54"/>
  <c r="BB739" i="54"/>
  <c r="BB750" i="54"/>
  <c r="BB129" i="54"/>
  <c r="BB144" i="54"/>
  <c r="BB159" i="54"/>
  <c r="BB173" i="54"/>
  <c r="BB186" i="54"/>
  <c r="BB200" i="54"/>
  <c r="BB215" i="54"/>
  <c r="BB243" i="54"/>
  <c r="BB263" i="54"/>
  <c r="BB276" i="54"/>
  <c r="BB289" i="54"/>
  <c r="BB302" i="54"/>
  <c r="BB315" i="54"/>
  <c r="BB328" i="54"/>
  <c r="BB355" i="54"/>
  <c r="BB375" i="54"/>
  <c r="BB393" i="54"/>
  <c r="BB385" i="54"/>
  <c r="BB405" i="54"/>
  <c r="BB418" i="54"/>
  <c r="BB445" i="54"/>
  <c r="BB465" i="54"/>
  <c r="BB491" i="54"/>
  <c r="BB517" i="54"/>
  <c r="BB543" i="54"/>
  <c r="BB586" i="54"/>
  <c r="BB597" i="54"/>
  <c r="BB622" i="54"/>
  <c r="BB636" i="54"/>
  <c r="BB648" i="54"/>
  <c r="BB674" i="54"/>
  <c r="BB689" i="54"/>
  <c r="BB703" i="54"/>
  <c r="BB729" i="54"/>
  <c r="BB738" i="54"/>
  <c r="BB763" i="54"/>
  <c r="BB128" i="54"/>
  <c r="BB143" i="54"/>
  <c r="BB158" i="54"/>
  <c r="BB172" i="54"/>
  <c r="BB199" i="54"/>
  <c r="BB214" i="54"/>
  <c r="BB229" i="54"/>
  <c r="BB249" i="54"/>
  <c r="BB262" i="54"/>
  <c r="BB275" i="54"/>
  <c r="BB288" i="54"/>
  <c r="BB301" i="54"/>
  <c r="BB314" i="54"/>
  <c r="BB341" i="54"/>
  <c r="BB361" i="54"/>
  <c r="BB374" i="54"/>
  <c r="BB392" i="54"/>
  <c r="BB384" i="54"/>
  <c r="BB404" i="54"/>
  <c r="BB431" i="54"/>
  <c r="BB451" i="54"/>
  <c r="BB464" i="54"/>
  <c r="BB490" i="54"/>
  <c r="BB516" i="54"/>
  <c r="BB571" i="54"/>
  <c r="BB585" i="54"/>
  <c r="BB626" i="54"/>
  <c r="BB635" i="54"/>
  <c r="BB647" i="54"/>
  <c r="BB681" i="54"/>
  <c r="BB693" i="54"/>
  <c r="BB702" i="54"/>
  <c r="BB728" i="54"/>
  <c r="BB749" i="54"/>
  <c r="BB766" i="54"/>
  <c r="BB126" i="54"/>
  <c r="BB127" i="54"/>
  <c r="BB156" i="54"/>
  <c r="BB157" i="54"/>
  <c r="BB185" i="54"/>
  <c r="BB206" i="54"/>
  <c r="BB221" i="54"/>
  <c r="BB235" i="54"/>
  <c r="BB248" i="54"/>
  <c r="BB261" i="54"/>
  <c r="BB274" i="54"/>
  <c r="BB287" i="54"/>
  <c r="BB300" i="54"/>
  <c r="BB327" i="54"/>
  <c r="BB347" i="54"/>
  <c r="BB360" i="54"/>
  <c r="BB373" i="54"/>
  <c r="BB391" i="54"/>
  <c r="BB395" i="54"/>
  <c r="BB417" i="54"/>
  <c r="BB437" i="54"/>
  <c r="BB450" i="54"/>
  <c r="BB463" i="54"/>
  <c r="BB489" i="54"/>
  <c r="BB515" i="54"/>
  <c r="BB542" i="54"/>
  <c r="BB574" i="54"/>
  <c r="BB584" i="54"/>
  <c r="BB625" i="54"/>
  <c r="BB646" i="54"/>
  <c r="BB654" i="54"/>
  <c r="BB680" i="54"/>
  <c r="BB692" i="54"/>
  <c r="L692" i="54" s="1"/>
  <c r="BB713" i="54"/>
  <c r="BB727" i="54"/>
  <c r="BB755" i="54"/>
  <c r="BB765" i="54"/>
  <c r="BB134" i="54"/>
  <c r="BB142" i="54"/>
  <c r="BB164" i="54"/>
  <c r="BB171" i="54"/>
  <c r="BB191" i="54"/>
  <c r="BB205" i="54"/>
  <c r="BB220" i="54"/>
  <c r="BB234" i="54"/>
  <c r="BB247" i="54"/>
  <c r="BB260" i="54"/>
  <c r="BB273" i="54"/>
  <c r="BB286" i="54"/>
  <c r="BB313" i="54"/>
  <c r="BB333" i="54"/>
  <c r="BB346" i="54"/>
  <c r="BB359" i="54"/>
  <c r="BB372" i="54"/>
  <c r="BB390" i="54"/>
  <c r="BB403" i="54"/>
  <c r="BB423" i="54"/>
  <c r="BB436" i="54"/>
  <c r="BB449" i="54"/>
  <c r="BB462" i="54"/>
  <c r="BB488" i="54"/>
  <c r="BB548" i="54"/>
  <c r="BB573" i="54"/>
  <c r="BB583" i="54"/>
  <c r="BB624" i="54"/>
  <c r="BB653" i="54"/>
  <c r="BB662" i="54"/>
  <c r="BB679" i="54"/>
  <c r="BB691" i="54"/>
  <c r="BB717" i="54"/>
  <c r="BB754" i="54"/>
  <c r="BB133" i="54"/>
  <c r="BB148" i="54"/>
  <c r="BB163" i="54"/>
  <c r="BB177" i="54"/>
  <c r="BB190" i="54"/>
  <c r="BB204" i="54"/>
  <c r="BB219" i="54"/>
  <c r="BB233" i="54"/>
  <c r="BB246" i="54"/>
  <c r="BB259" i="54"/>
  <c r="BB299" i="54"/>
  <c r="BB319" i="54"/>
  <c r="BB332" i="54"/>
  <c r="BB345" i="54"/>
  <c r="BB358" i="54"/>
  <c r="BB371" i="54"/>
  <c r="BB389" i="54"/>
  <c r="BB409" i="54"/>
  <c r="BB422" i="54"/>
  <c r="BB435" i="54"/>
  <c r="BB448" i="54"/>
  <c r="BB461" i="54"/>
  <c r="BB514" i="54"/>
  <c r="BB547" i="54"/>
  <c r="BB596" i="54"/>
  <c r="BB652" i="54"/>
  <c r="BB666" i="54"/>
  <c r="BB678" i="54"/>
  <c r="BB716" i="54"/>
  <c r="BB737" i="54"/>
  <c r="BB753" i="54"/>
  <c r="C41" i="56"/>
  <c r="D41" i="56"/>
  <c r="D48" i="56" s="1"/>
  <c r="C33" i="56"/>
  <c r="D33" i="56"/>
  <c r="B8" i="77"/>
  <c r="B12" i="77"/>
  <c r="B16" i="77"/>
  <c r="B20" i="77"/>
  <c r="B24" i="77"/>
  <c r="B28" i="77"/>
  <c r="B32" i="77"/>
  <c r="B36" i="77"/>
  <c r="B40" i="77"/>
  <c r="B44" i="77"/>
  <c r="B48" i="77"/>
  <c r="B34" i="77"/>
  <c r="B46" i="77"/>
  <c r="B11" i="77"/>
  <c r="B23" i="77"/>
  <c r="B35" i="77"/>
  <c r="B4" i="77"/>
  <c r="B5" i="77"/>
  <c r="B9" i="77"/>
  <c r="B13" i="77"/>
  <c r="B17" i="77"/>
  <c r="B21" i="77"/>
  <c r="B25" i="77"/>
  <c r="B29" i="77"/>
  <c r="B33" i="77"/>
  <c r="B37" i="77"/>
  <c r="B41" i="77"/>
  <c r="B45" i="77"/>
  <c r="B49" i="77"/>
  <c r="B30" i="77"/>
  <c r="B42" i="77"/>
  <c r="B7" i="77"/>
  <c r="B19" i="77"/>
  <c r="B31" i="77"/>
  <c r="B43" i="77"/>
  <c r="B6" i="77"/>
  <c r="B10" i="77"/>
  <c r="B14" i="77"/>
  <c r="B18" i="77"/>
  <c r="B22" i="77"/>
  <c r="B26" i="77"/>
  <c r="B38" i="77"/>
  <c r="B50" i="77"/>
  <c r="B15" i="77"/>
  <c r="B27" i="77"/>
  <c r="B39" i="77"/>
  <c r="B47" i="77"/>
  <c r="G6" i="77"/>
  <c r="G10" i="77"/>
  <c r="G14" i="77"/>
  <c r="G18" i="77"/>
  <c r="G22" i="77"/>
  <c r="G26" i="77"/>
  <c r="G30" i="77"/>
  <c r="G4" i="77"/>
  <c r="G16" i="77"/>
  <c r="G21" i="77"/>
  <c r="G7" i="77"/>
  <c r="G11" i="77"/>
  <c r="G15" i="77"/>
  <c r="G19" i="77"/>
  <c r="G23" i="77"/>
  <c r="G27" i="77"/>
  <c r="G31" i="77"/>
  <c r="G12" i="77"/>
  <c r="G5" i="77"/>
  <c r="G13" i="77"/>
  <c r="G29" i="77"/>
  <c r="G8" i="77"/>
  <c r="G20" i="77"/>
  <c r="G24" i="77"/>
  <c r="G28" i="77"/>
  <c r="G32" i="77"/>
  <c r="G9" i="77"/>
  <c r="G17" i="77"/>
  <c r="G25" i="77"/>
  <c r="G33" i="77"/>
  <c r="M753" i="54"/>
  <c r="M740" i="54"/>
  <c r="M727" i="54"/>
  <c r="M713" i="54"/>
  <c r="M692" i="54"/>
  <c r="M679" i="54"/>
  <c r="M674" i="54"/>
  <c r="M653" i="54"/>
  <c r="M648" i="54"/>
  <c r="M636" i="54"/>
  <c r="M622" i="54"/>
  <c r="M609" i="54"/>
  <c r="M596" i="54"/>
  <c r="M583" i="54"/>
  <c r="M572" i="54"/>
  <c r="M559" i="54"/>
  <c r="M547" i="54"/>
  <c r="M542" i="54"/>
  <c r="M529" i="54"/>
  <c r="M516" i="54"/>
  <c r="M504" i="54"/>
  <c r="M491" i="54"/>
  <c r="M486" i="54"/>
  <c r="M460" i="54"/>
  <c r="M447" i="54"/>
  <c r="M435" i="54"/>
  <c r="M422" i="54"/>
  <c r="M417" i="54"/>
  <c r="M404" i="54"/>
  <c r="M391" i="54"/>
  <c r="M386" i="54"/>
  <c r="M374" i="54"/>
  <c r="M369" i="54"/>
  <c r="M356" i="54"/>
  <c r="M343" i="54"/>
  <c r="M331" i="54"/>
  <c r="M318" i="54"/>
  <c r="M313" i="54"/>
  <c r="M300" i="54"/>
  <c r="M287" i="54"/>
  <c r="M275" i="54"/>
  <c r="M262" i="54"/>
  <c r="M257" i="54"/>
  <c r="M244" i="54"/>
  <c r="M231" i="54"/>
  <c r="M219" i="54"/>
  <c r="M214" i="54"/>
  <c r="M201" i="54"/>
  <c r="M189" i="54"/>
  <c r="M176" i="54"/>
  <c r="M171" i="54"/>
  <c r="L750" i="54"/>
  <c r="L728" i="54"/>
  <c r="L704" i="54"/>
  <c r="L680" i="54"/>
  <c r="L674" i="54"/>
  <c r="L650" i="54"/>
  <c r="L646" i="54"/>
  <c r="L625" i="54"/>
  <c r="L609" i="54"/>
  <c r="L587" i="54"/>
  <c r="L574" i="54"/>
  <c r="L562" i="54"/>
  <c r="M765" i="54"/>
  <c r="M751" i="54"/>
  <c r="M739" i="54"/>
  <c r="M725" i="54"/>
  <c r="M704" i="54"/>
  <c r="M691" i="54"/>
  <c r="M677" i="54"/>
  <c r="M665" i="54"/>
  <c r="M651" i="54"/>
  <c r="M647" i="54"/>
  <c r="M634" i="54"/>
  <c r="M613" i="54"/>
  <c r="M608" i="54"/>
  <c r="M587" i="54"/>
  <c r="M582" i="54"/>
  <c r="M571" i="54"/>
  <c r="M558" i="54"/>
  <c r="M546" i="54"/>
  <c r="M533" i="54"/>
  <c r="M528" i="54"/>
  <c r="M515" i="54"/>
  <c r="M502" i="54"/>
  <c r="M490" i="54"/>
  <c r="M464" i="54"/>
  <c r="M459" i="54"/>
  <c r="M446" i="54"/>
  <c r="M433" i="54"/>
  <c r="M421" i="54"/>
  <c r="M408" i="54"/>
  <c r="M403" i="54"/>
  <c r="M390" i="54"/>
  <c r="M385" i="54"/>
  <c r="M373" i="54"/>
  <c r="M360" i="54"/>
  <c r="M355" i="54"/>
  <c r="M342" i="54"/>
  <c r="M329" i="54"/>
  <c r="M317" i="54"/>
  <c r="M304" i="54"/>
  <c r="M299" i="54"/>
  <c r="M286" i="54"/>
  <c r="M273" i="54"/>
  <c r="M261" i="54"/>
  <c r="M248" i="54"/>
  <c r="M243" i="54"/>
  <c r="M230" i="54"/>
  <c r="M217" i="54"/>
  <c r="M205" i="54"/>
  <c r="M200" i="54"/>
  <c r="M187" i="54"/>
  <c r="M175" i="54"/>
  <c r="L763" i="54"/>
  <c r="L749" i="54"/>
  <c r="L725" i="54"/>
  <c r="L701" i="54"/>
  <c r="L677" i="54"/>
  <c r="L665" i="54"/>
  <c r="L649" i="54"/>
  <c r="L637" i="54"/>
  <c r="L622" i="54"/>
  <c r="L608" i="54"/>
  <c r="L584" i="54"/>
  <c r="L573" i="54"/>
  <c r="L559" i="54"/>
  <c r="L547" i="54"/>
  <c r="L533" i="54"/>
  <c r="L519" i="54"/>
  <c r="L505" i="54"/>
  <c r="L491" i="54"/>
  <c r="L464" i="54"/>
  <c r="L450" i="54"/>
  <c r="L436" i="54"/>
  <c r="L422" i="54"/>
  <c r="L408" i="54"/>
  <c r="L394" i="54"/>
  <c r="L387" i="54"/>
  <c r="L383" i="54"/>
  <c r="L369" i="54"/>
  <c r="L355" i="54"/>
  <c r="L341" i="54"/>
  <c r="L327" i="54"/>
  <c r="L313" i="54"/>
  <c r="L299" i="54"/>
  <c r="L285" i="54"/>
  <c r="L271" i="54"/>
  <c r="M763" i="54"/>
  <c r="M750" i="54"/>
  <c r="M737" i="54"/>
  <c r="M716" i="54"/>
  <c r="M703" i="54"/>
  <c r="M689" i="54"/>
  <c r="M676" i="54"/>
  <c r="M664" i="54"/>
  <c r="M650" i="54"/>
  <c r="M646" i="54"/>
  <c r="M625" i="54"/>
  <c r="M612" i="54"/>
  <c r="M599" i="54"/>
  <c r="M586" i="54"/>
  <c r="M574" i="54"/>
  <c r="M562" i="54"/>
  <c r="M557" i="54"/>
  <c r="M544" i="54"/>
  <c r="M532" i="54"/>
  <c r="M519" i="54"/>
  <c r="M514" i="54"/>
  <c r="M501" i="54"/>
  <c r="M488" i="54"/>
  <c r="M463" i="54"/>
  <c r="M450" i="54"/>
  <c r="M445" i="54"/>
  <c r="M432" i="54"/>
  <c r="M419" i="54"/>
  <c r="M407" i="54"/>
  <c r="M394" i="54"/>
  <c r="M389" i="54"/>
  <c r="M384" i="54"/>
  <c r="M371" i="54"/>
  <c r="M359" i="54"/>
  <c r="M346" i="54"/>
  <c r="M341" i="54"/>
  <c r="M328" i="54"/>
  <c r="M315" i="54"/>
  <c r="M303" i="54"/>
  <c r="M290" i="54"/>
  <c r="M285" i="54"/>
  <c r="M272" i="54"/>
  <c r="M259" i="54"/>
  <c r="M247" i="54"/>
  <c r="M234" i="54"/>
  <c r="M229" i="54"/>
  <c r="M216" i="54"/>
  <c r="M204" i="54"/>
  <c r="M199" i="54"/>
  <c r="M186" i="54"/>
  <c r="M173" i="54"/>
  <c r="L754" i="54"/>
  <c r="L740" i="54"/>
  <c r="L716" i="54"/>
  <c r="L676" i="54"/>
  <c r="L662" i="54"/>
  <c r="L648" i="54"/>
  <c r="L634" i="54"/>
  <c r="L613" i="54"/>
  <c r="L599" i="54"/>
  <c r="L583" i="54"/>
  <c r="L572" i="54"/>
  <c r="L558" i="54"/>
  <c r="L544" i="54"/>
  <c r="L530" i="54"/>
  <c r="L516" i="54"/>
  <c r="L502" i="54"/>
  <c r="L488" i="54"/>
  <c r="L461" i="54"/>
  <c r="L447" i="54"/>
  <c r="M715" i="54"/>
  <c r="M662" i="54"/>
  <c r="M610" i="54"/>
  <c r="M561" i="54"/>
  <c r="M518" i="54"/>
  <c r="M461" i="54"/>
  <c r="M418" i="54"/>
  <c r="M383" i="54"/>
  <c r="M332" i="54"/>
  <c r="M289" i="54"/>
  <c r="M245" i="54"/>
  <c r="M202" i="54"/>
  <c r="L751" i="54"/>
  <c r="L675" i="54"/>
  <c r="L610" i="54"/>
  <c r="L557" i="54"/>
  <c r="L529" i="54"/>
  <c r="L501" i="54"/>
  <c r="L460" i="54"/>
  <c r="L433" i="54"/>
  <c r="L418" i="54"/>
  <c r="L403" i="54"/>
  <c r="L386" i="54"/>
  <c r="L371" i="54"/>
  <c r="L356" i="54"/>
  <c r="L332" i="54"/>
  <c r="L315" i="54"/>
  <c r="L300" i="54"/>
  <c r="L276" i="54"/>
  <c r="L259" i="54"/>
  <c r="L245" i="54"/>
  <c r="L231" i="54"/>
  <c r="L217" i="54"/>
  <c r="L205" i="54"/>
  <c r="L199" i="54"/>
  <c r="L185" i="54"/>
  <c r="L171" i="54"/>
  <c r="K752" i="54"/>
  <c r="K740" i="54"/>
  <c r="K726" i="54"/>
  <c r="K713" i="54"/>
  <c r="K692" i="54"/>
  <c r="K678" i="54"/>
  <c r="K674" i="54"/>
  <c r="K652" i="54"/>
  <c r="K648" i="54"/>
  <c r="K635" i="54"/>
  <c r="K608" i="54"/>
  <c r="K587" i="54"/>
  <c r="K582" i="54"/>
  <c r="K571" i="54"/>
  <c r="K558" i="54"/>
  <c r="K545" i="54"/>
  <c r="K533" i="54"/>
  <c r="K528" i="54"/>
  <c r="K515" i="54"/>
  <c r="K502" i="54"/>
  <c r="K489" i="54"/>
  <c r="K464" i="54"/>
  <c r="K459" i="54"/>
  <c r="K446" i="54"/>
  <c r="K433" i="54"/>
  <c r="K420" i="54"/>
  <c r="K408" i="54"/>
  <c r="K403" i="54"/>
  <c r="K390" i="54"/>
  <c r="K386" i="54"/>
  <c r="K374" i="54"/>
  <c r="K369" i="54"/>
  <c r="K356" i="54"/>
  <c r="K343" i="54"/>
  <c r="K330" i="54"/>
  <c r="K318" i="54"/>
  <c r="K313" i="54"/>
  <c r="K300" i="54"/>
  <c r="K287" i="54"/>
  <c r="K274" i="54"/>
  <c r="K262" i="54"/>
  <c r="K257" i="54"/>
  <c r="K244" i="54"/>
  <c r="K231" i="54"/>
  <c r="K218" i="54"/>
  <c r="K214" i="54"/>
  <c r="K201" i="54"/>
  <c r="M754" i="54"/>
  <c r="M701" i="54"/>
  <c r="M649" i="54"/>
  <c r="M598" i="54"/>
  <c r="M556" i="54"/>
  <c r="M505" i="54"/>
  <c r="M449" i="54"/>
  <c r="M405" i="54"/>
  <c r="M370" i="54"/>
  <c r="M327" i="54"/>
  <c r="M276" i="54"/>
  <c r="M233" i="54"/>
  <c r="M190" i="54"/>
  <c r="L737" i="54"/>
  <c r="L651" i="54"/>
  <c r="L596" i="54"/>
  <c r="L556" i="54"/>
  <c r="L528" i="54"/>
  <c r="L500" i="54"/>
  <c r="L459" i="54"/>
  <c r="L432" i="54"/>
  <c r="L417" i="54"/>
  <c r="L391" i="54"/>
  <c r="L385" i="54"/>
  <c r="L370" i="54"/>
  <c r="L346" i="54"/>
  <c r="L329" i="54"/>
  <c r="L314" i="54"/>
  <c r="L290" i="54"/>
  <c r="L273" i="54"/>
  <c r="L258" i="54"/>
  <c r="L244" i="54"/>
  <c r="L230" i="54"/>
  <c r="L216" i="54"/>
  <c r="L202" i="54"/>
  <c r="L190" i="54"/>
  <c r="L176" i="54"/>
  <c r="K764" i="54"/>
  <c r="K751" i="54"/>
  <c r="K738" i="54"/>
  <c r="K725" i="54"/>
  <c r="K704" i="54"/>
  <c r="K690" i="54"/>
  <c r="K677" i="54"/>
  <c r="K665" i="54"/>
  <c r="K651" i="54"/>
  <c r="K647" i="54"/>
  <c r="K634" i="54"/>
  <c r="K611" i="54"/>
  <c r="K599" i="54"/>
  <c r="K585" i="54"/>
  <c r="K574" i="54"/>
  <c r="K562" i="54"/>
  <c r="K557" i="54"/>
  <c r="K544" i="54"/>
  <c r="K531" i="54"/>
  <c r="K519" i="54"/>
  <c r="K514" i="54"/>
  <c r="K501" i="54"/>
  <c r="K488" i="54"/>
  <c r="K462" i="54"/>
  <c r="K450" i="54"/>
  <c r="K445" i="54"/>
  <c r="K432" i="54"/>
  <c r="K419" i="54"/>
  <c r="K406" i="54"/>
  <c r="K394" i="54"/>
  <c r="K389" i="54"/>
  <c r="K385" i="54"/>
  <c r="K372" i="54"/>
  <c r="K360" i="54"/>
  <c r="K355" i="54"/>
  <c r="K342" i="54"/>
  <c r="K329" i="54"/>
  <c r="K316" i="54"/>
  <c r="K304" i="54"/>
  <c r="K299" i="54"/>
  <c r="K286" i="54"/>
  <c r="K273" i="54"/>
  <c r="K260" i="54"/>
  <c r="K248" i="54"/>
  <c r="K243" i="54"/>
  <c r="K230" i="54"/>
  <c r="K217" i="54"/>
  <c r="K205" i="54"/>
  <c r="M749" i="54"/>
  <c r="M680" i="54"/>
  <c r="M637" i="54"/>
  <c r="M584" i="54"/>
  <c r="M543" i="54"/>
  <c r="M500" i="54"/>
  <c r="M436" i="54"/>
  <c r="M393" i="54"/>
  <c r="M357" i="54"/>
  <c r="M314" i="54"/>
  <c r="M271" i="54"/>
  <c r="M220" i="54"/>
  <c r="M185" i="54"/>
  <c r="L713" i="54"/>
  <c r="L647" i="54"/>
  <c r="L582" i="54"/>
  <c r="L543" i="54"/>
  <c r="L515" i="54"/>
  <c r="L487" i="54"/>
  <c r="L446" i="54"/>
  <c r="L431" i="54"/>
  <c r="L405" i="54"/>
  <c r="L390" i="54"/>
  <c r="L384" i="54"/>
  <c r="L360" i="54"/>
  <c r="L343" i="54"/>
  <c r="L328" i="54"/>
  <c r="L304" i="54"/>
  <c r="L287" i="54"/>
  <c r="L272" i="54"/>
  <c r="L257" i="54"/>
  <c r="L243" i="54"/>
  <c r="L229" i="54"/>
  <c r="L215" i="54"/>
  <c r="L201" i="54"/>
  <c r="L187" i="54"/>
  <c r="L173" i="54"/>
  <c r="K763" i="54"/>
  <c r="K750" i="54"/>
  <c r="K737" i="54"/>
  <c r="K716" i="54"/>
  <c r="K702" i="54"/>
  <c r="K689" i="54"/>
  <c r="K676" i="54"/>
  <c r="K663" i="54"/>
  <c r="K650" i="54"/>
  <c r="K646" i="54"/>
  <c r="K623" i="54"/>
  <c r="K610" i="54"/>
  <c r="K597" i="54"/>
  <c r="K584" i="54"/>
  <c r="K573" i="54"/>
  <c r="K560" i="54"/>
  <c r="K556" i="54"/>
  <c r="K543" i="54"/>
  <c r="K530" i="54"/>
  <c r="K517" i="54"/>
  <c r="K505" i="54"/>
  <c r="K500" i="54"/>
  <c r="K487" i="54"/>
  <c r="K461" i="54"/>
  <c r="K448" i="54"/>
  <c r="K436" i="54"/>
  <c r="K431" i="54"/>
  <c r="K418" i="54"/>
  <c r="K405" i="54"/>
  <c r="K392" i="54"/>
  <c r="K388" i="54"/>
  <c r="K384" i="54"/>
  <c r="K371" i="54"/>
  <c r="K358" i="54"/>
  <c r="K346" i="54"/>
  <c r="K341" i="54"/>
  <c r="K328" i="54"/>
  <c r="K315" i="54"/>
  <c r="K302" i="54"/>
  <c r="K290" i="54"/>
  <c r="K285" i="54"/>
  <c r="K272" i="54"/>
  <c r="K259" i="54"/>
  <c r="K246" i="54"/>
  <c r="K234" i="54"/>
  <c r="K229" i="54"/>
  <c r="K216" i="54"/>
  <c r="K203" i="54"/>
  <c r="M573" i="54"/>
  <c r="M387" i="54"/>
  <c r="M215" i="54"/>
  <c r="L571" i="54"/>
  <c r="L445" i="54"/>
  <c r="L374" i="54"/>
  <c r="L301" i="54"/>
  <c r="L234" i="54"/>
  <c r="L186" i="54"/>
  <c r="K728" i="54"/>
  <c r="K675" i="54"/>
  <c r="K622" i="54"/>
  <c r="K572" i="54"/>
  <c r="K529" i="54"/>
  <c r="K486" i="54"/>
  <c r="K422" i="54"/>
  <c r="K387" i="54"/>
  <c r="K344" i="54"/>
  <c r="K301" i="54"/>
  <c r="K258" i="54"/>
  <c r="K215" i="54"/>
  <c r="J763" i="54"/>
  <c r="J749" i="54"/>
  <c r="J725" i="54"/>
  <c r="J701" i="54"/>
  <c r="J677" i="54"/>
  <c r="J665" i="54"/>
  <c r="J649" i="54"/>
  <c r="J637" i="54"/>
  <c r="J613" i="54"/>
  <c r="J599" i="54"/>
  <c r="J583" i="54"/>
  <c r="J572" i="54"/>
  <c r="J558" i="54"/>
  <c r="J544" i="54"/>
  <c r="J530" i="54"/>
  <c r="M258" i="54"/>
  <c r="L389" i="54"/>
  <c r="L200" i="54"/>
  <c r="K637" i="54"/>
  <c r="K491" i="54"/>
  <c r="K357" i="54"/>
  <c r="K199" i="54"/>
  <c r="J704" i="54"/>
  <c r="J650" i="54"/>
  <c r="J608" i="54"/>
  <c r="J559" i="54"/>
  <c r="M728" i="54"/>
  <c r="M530" i="54"/>
  <c r="M345" i="54"/>
  <c r="M172" i="54"/>
  <c r="L542" i="54"/>
  <c r="L419" i="54"/>
  <c r="L357" i="54"/>
  <c r="L286" i="54"/>
  <c r="L220" i="54"/>
  <c r="L172" i="54"/>
  <c r="K714" i="54"/>
  <c r="K662" i="54"/>
  <c r="K609" i="54"/>
  <c r="K559" i="54"/>
  <c r="K516" i="54"/>
  <c r="K460" i="54"/>
  <c r="K417" i="54"/>
  <c r="K383" i="54"/>
  <c r="K332" i="54"/>
  <c r="K288" i="54"/>
  <c r="K245" i="54"/>
  <c r="K202" i="54"/>
  <c r="J754" i="54"/>
  <c r="J740" i="54"/>
  <c r="J716" i="54"/>
  <c r="J692" i="54"/>
  <c r="J676" i="54"/>
  <c r="J662" i="54"/>
  <c r="J648" i="54"/>
  <c r="J634" i="54"/>
  <c r="J610" i="54"/>
  <c r="J596" i="54"/>
  <c r="J582" i="54"/>
  <c r="J571" i="54"/>
  <c r="J557" i="54"/>
  <c r="J543" i="54"/>
  <c r="J529" i="54"/>
  <c r="M624" i="54"/>
  <c r="L486" i="54"/>
  <c r="L248" i="54"/>
  <c r="K680" i="54"/>
  <c r="K542" i="54"/>
  <c r="K391" i="54"/>
  <c r="K271" i="54"/>
  <c r="J750" i="54"/>
  <c r="J680" i="54"/>
  <c r="J646" i="54"/>
  <c r="J584" i="54"/>
  <c r="J547" i="54"/>
  <c r="M675" i="54"/>
  <c r="M487" i="54"/>
  <c r="M301" i="54"/>
  <c r="L689" i="54"/>
  <c r="L514" i="54"/>
  <c r="L404" i="54"/>
  <c r="L342" i="54"/>
  <c r="L262" i="54"/>
  <c r="L214" i="54"/>
  <c r="K754" i="54"/>
  <c r="K701" i="54"/>
  <c r="K649" i="54"/>
  <c r="K596" i="54"/>
  <c r="K547" i="54"/>
  <c r="K503" i="54"/>
  <c r="K447" i="54"/>
  <c r="K404" i="54"/>
  <c r="K370" i="54"/>
  <c r="K327" i="54"/>
  <c r="K276" i="54"/>
  <c r="K232" i="54"/>
  <c r="K200" i="54"/>
  <c r="J751" i="54"/>
  <c r="J737" i="54"/>
  <c r="J713" i="54"/>
  <c r="J689" i="54"/>
  <c r="J675" i="54"/>
  <c r="J651" i="54"/>
  <c r="J647" i="54"/>
  <c r="J625" i="54"/>
  <c r="J609" i="54"/>
  <c r="J587" i="54"/>
  <c r="J574" i="54"/>
  <c r="J562" i="54"/>
  <c r="J556" i="54"/>
  <c r="J542" i="54"/>
  <c r="J528" i="54"/>
  <c r="M431" i="54"/>
  <c r="K625" i="54"/>
  <c r="L318" i="54"/>
  <c r="K749" i="54"/>
  <c r="K583" i="54"/>
  <c r="K434" i="54"/>
  <c r="K314" i="54"/>
  <c r="K220" i="54"/>
  <c r="J728" i="54"/>
  <c r="J674" i="54"/>
  <c r="J622" i="54"/>
  <c r="J573" i="54"/>
  <c r="J533" i="54"/>
  <c r="J519" i="54"/>
  <c r="J505" i="54"/>
  <c r="J491" i="54"/>
  <c r="J464" i="54"/>
  <c r="J450" i="54"/>
  <c r="J436" i="54"/>
  <c r="J422" i="54"/>
  <c r="J408" i="54"/>
  <c r="J394" i="54"/>
  <c r="J388" i="54"/>
  <c r="J384" i="54"/>
  <c r="J370" i="54"/>
  <c r="J356" i="54"/>
  <c r="J342" i="54"/>
  <c r="J328" i="54"/>
  <c r="J314" i="54"/>
  <c r="J300" i="54"/>
  <c r="J286" i="54"/>
  <c r="J272" i="54"/>
  <c r="J258" i="54"/>
  <c r="J244" i="54"/>
  <c r="J230" i="54"/>
  <c r="J216" i="54"/>
  <c r="J202" i="54"/>
  <c r="K188" i="54"/>
  <c r="K187" i="54"/>
  <c r="K185" i="54"/>
  <c r="K173" i="54"/>
  <c r="K171" i="54"/>
  <c r="G763" i="54"/>
  <c r="I751" i="54"/>
  <c r="H750" i="54"/>
  <c r="G749" i="54"/>
  <c r="I737" i="54"/>
  <c r="H728" i="54"/>
  <c r="G725" i="54"/>
  <c r="I713" i="54"/>
  <c r="H704" i="54"/>
  <c r="G701" i="54"/>
  <c r="I689" i="54"/>
  <c r="H680" i="54"/>
  <c r="G677" i="54"/>
  <c r="I675" i="54"/>
  <c r="H674" i="54"/>
  <c r="G665" i="54"/>
  <c r="I622" i="54"/>
  <c r="H634" i="54"/>
  <c r="G637" i="54"/>
  <c r="I650" i="54"/>
  <c r="H649" i="54"/>
  <c r="G648" i="54"/>
  <c r="I646" i="54"/>
  <c r="H662" i="54"/>
  <c r="G613" i="54"/>
  <c r="I609" i="54"/>
  <c r="H608" i="54"/>
  <c r="G599" i="54"/>
  <c r="I587" i="54"/>
  <c r="H584" i="54"/>
  <c r="G583" i="54"/>
  <c r="I574" i="54"/>
  <c r="H573" i="54"/>
  <c r="G572" i="54"/>
  <c r="I562" i="54"/>
  <c r="H559" i="54"/>
  <c r="G558" i="54"/>
  <c r="I556" i="54"/>
  <c r="H547" i="54"/>
  <c r="G544" i="54"/>
  <c r="I542" i="54"/>
  <c r="H533" i="54"/>
  <c r="G530" i="54"/>
  <c r="I528" i="54"/>
  <c r="H519" i="54"/>
  <c r="G516" i="54"/>
  <c r="I514" i="54"/>
  <c r="H505" i="54"/>
  <c r="G502" i="54"/>
  <c r="I500" i="54"/>
  <c r="H491" i="54"/>
  <c r="G488" i="54"/>
  <c r="I486" i="54"/>
  <c r="H464" i="54"/>
  <c r="G461" i="54"/>
  <c r="I459" i="54"/>
  <c r="H450" i="54"/>
  <c r="J516" i="54"/>
  <c r="J502" i="54"/>
  <c r="J488" i="54"/>
  <c r="J461" i="54"/>
  <c r="J447" i="54"/>
  <c r="J433" i="54"/>
  <c r="J419" i="54"/>
  <c r="J405" i="54"/>
  <c r="J391" i="54"/>
  <c r="J387" i="54"/>
  <c r="J383" i="54"/>
  <c r="J369" i="54"/>
  <c r="J355" i="54"/>
  <c r="J341" i="54"/>
  <c r="J327" i="54"/>
  <c r="J313" i="54"/>
  <c r="J299" i="54"/>
  <c r="J285" i="54"/>
  <c r="J271" i="54"/>
  <c r="J257" i="54"/>
  <c r="J243" i="54"/>
  <c r="J229" i="54"/>
  <c r="J215" i="54"/>
  <c r="J201" i="54"/>
  <c r="K174" i="54"/>
  <c r="J187" i="54"/>
  <c r="J185" i="54"/>
  <c r="J173" i="54"/>
  <c r="J171" i="54"/>
  <c r="I754" i="54"/>
  <c r="H751" i="54"/>
  <c r="G750" i="54"/>
  <c r="I740" i="54"/>
  <c r="H737" i="54"/>
  <c r="G728" i="54"/>
  <c r="I716" i="54"/>
  <c r="H713" i="54"/>
  <c r="G704" i="54"/>
  <c r="I692" i="54"/>
  <c r="H689" i="54"/>
  <c r="G680" i="54"/>
  <c r="I676" i="54"/>
  <c r="H675" i="54"/>
  <c r="G674" i="54"/>
  <c r="I625" i="54"/>
  <c r="H622" i="54"/>
  <c r="G634" i="54"/>
  <c r="I651" i="54"/>
  <c r="H650" i="54"/>
  <c r="G649" i="54"/>
  <c r="I647" i="54"/>
  <c r="H646" i="54"/>
  <c r="G662" i="54"/>
  <c r="I610" i="54"/>
  <c r="H609" i="54"/>
  <c r="G608" i="54"/>
  <c r="I596" i="54"/>
  <c r="H587" i="54"/>
  <c r="G584" i="54"/>
  <c r="I582" i="54"/>
  <c r="H574" i="54"/>
  <c r="G573" i="54"/>
  <c r="I571" i="54"/>
  <c r="H562" i="54"/>
  <c r="G559" i="54"/>
  <c r="I557" i="54"/>
  <c r="H556" i="54"/>
  <c r="G547" i="54"/>
  <c r="I543" i="54"/>
  <c r="H542" i="54"/>
  <c r="G533" i="54"/>
  <c r="I529" i="54"/>
  <c r="H528" i="54"/>
  <c r="G519" i="54"/>
  <c r="I515" i="54"/>
  <c r="H514" i="54"/>
  <c r="G505" i="54"/>
  <c r="I501" i="54"/>
  <c r="H500" i="54"/>
  <c r="G491" i="54"/>
  <c r="I487" i="54"/>
  <c r="H486" i="54"/>
  <c r="G464" i="54"/>
  <c r="I460" i="54"/>
  <c r="H459" i="54"/>
  <c r="G450" i="54"/>
  <c r="J515" i="54"/>
  <c r="J501" i="54"/>
  <c r="J487" i="54"/>
  <c r="J460" i="54"/>
  <c r="J446" i="54"/>
  <c r="J432" i="54"/>
  <c r="J418" i="54"/>
  <c r="J404" i="54"/>
  <c r="J390" i="54"/>
  <c r="J386" i="54"/>
  <c r="J374" i="54"/>
  <c r="J360" i="54"/>
  <c r="J346" i="54"/>
  <c r="J332" i="54"/>
  <c r="J318" i="54"/>
  <c r="J304" i="54"/>
  <c r="J290" i="54"/>
  <c r="J276" i="54"/>
  <c r="J262" i="54"/>
  <c r="J248" i="54"/>
  <c r="J234" i="54"/>
  <c r="J220" i="54"/>
  <c r="J214" i="54"/>
  <c r="J200" i="54"/>
  <c r="K190" i="54"/>
  <c r="K186" i="54"/>
  <c r="K176" i="54"/>
  <c r="K172" i="54"/>
  <c r="I763" i="54"/>
  <c r="H754" i="54"/>
  <c r="G751" i="54"/>
  <c r="I749" i="54"/>
  <c r="H740" i="54"/>
  <c r="G737" i="54"/>
  <c r="I725" i="54"/>
  <c r="H716" i="54"/>
  <c r="G713" i="54"/>
  <c r="I701" i="54"/>
  <c r="H692" i="54"/>
  <c r="G689" i="54"/>
  <c r="I677" i="54"/>
  <c r="H676" i="54"/>
  <c r="G675" i="54"/>
  <c r="I665" i="54"/>
  <c r="H625" i="54"/>
  <c r="G622" i="54"/>
  <c r="I637" i="54"/>
  <c r="H651" i="54"/>
  <c r="G650" i="54"/>
  <c r="I648" i="54"/>
  <c r="H647" i="54"/>
  <c r="G646" i="54"/>
  <c r="I613" i="54"/>
  <c r="H610" i="54"/>
  <c r="G609" i="54"/>
  <c r="I599" i="54"/>
  <c r="H596" i="54"/>
  <c r="G587" i="54"/>
  <c r="I583" i="54"/>
  <c r="H582" i="54"/>
  <c r="G574" i="54"/>
  <c r="I572" i="54"/>
  <c r="H571" i="54"/>
  <c r="G562" i="54"/>
  <c r="I558" i="54"/>
  <c r="H557" i="54"/>
  <c r="G556" i="54"/>
  <c r="I544" i="54"/>
  <c r="H543" i="54"/>
  <c r="G542" i="54"/>
  <c r="I530" i="54"/>
  <c r="H529" i="54"/>
  <c r="G528" i="54"/>
  <c r="I516" i="54"/>
  <c r="H515" i="54"/>
  <c r="G514" i="54"/>
  <c r="I502" i="54"/>
  <c r="H501" i="54"/>
  <c r="G500" i="54"/>
  <c r="I488" i="54"/>
  <c r="H487" i="54"/>
  <c r="G486" i="54"/>
  <c r="I461" i="54"/>
  <c r="H460" i="54"/>
  <c r="G459" i="54"/>
  <c r="J514" i="54"/>
  <c r="J445" i="54"/>
  <c r="J389" i="54"/>
  <c r="J343" i="54"/>
  <c r="J287" i="54"/>
  <c r="J231" i="54"/>
  <c r="J190" i="54"/>
  <c r="H763" i="54"/>
  <c r="G740" i="54"/>
  <c r="I704" i="54"/>
  <c r="H677" i="54"/>
  <c r="G625" i="54"/>
  <c r="I649" i="54"/>
  <c r="H613" i="54"/>
  <c r="G596" i="54"/>
  <c r="I573" i="54"/>
  <c r="H558" i="54"/>
  <c r="G543" i="54"/>
  <c r="I519" i="54"/>
  <c r="H502" i="54"/>
  <c r="G487" i="54"/>
  <c r="I450" i="54"/>
  <c r="I446" i="54"/>
  <c r="H445" i="54"/>
  <c r="G436" i="54"/>
  <c r="I432" i="54"/>
  <c r="H431" i="54"/>
  <c r="G422" i="54"/>
  <c r="I418" i="54"/>
  <c r="H417" i="54"/>
  <c r="G408" i="54"/>
  <c r="I404" i="54"/>
  <c r="H403" i="54"/>
  <c r="I394" i="54"/>
  <c r="H391" i="54"/>
  <c r="G390" i="54"/>
  <c r="I386" i="54"/>
  <c r="H385" i="54"/>
  <c r="G384" i="54"/>
  <c r="I374" i="54"/>
  <c r="H371" i="54"/>
  <c r="G370" i="54"/>
  <c r="I360" i="54"/>
  <c r="H357" i="54"/>
  <c r="G356" i="54"/>
  <c r="I346" i="54"/>
  <c r="H343" i="54"/>
  <c r="G342" i="54"/>
  <c r="G332" i="54"/>
  <c r="I332" i="54"/>
  <c r="I328" i="54"/>
  <c r="I318" i="54"/>
  <c r="I314" i="54"/>
  <c r="I304" i="54"/>
  <c r="I300" i="54"/>
  <c r="I290" i="54"/>
  <c r="I286" i="54"/>
  <c r="I276" i="54"/>
  <c r="I272" i="54"/>
  <c r="I262" i="54"/>
  <c r="I258" i="54"/>
  <c r="I248" i="54"/>
  <c r="I244" i="54"/>
  <c r="I234" i="54"/>
  <c r="I230" i="54"/>
  <c r="I220" i="54"/>
  <c r="I216" i="54"/>
  <c r="I214" i="54"/>
  <c r="I202" i="54"/>
  <c r="I200" i="54"/>
  <c r="I190" i="54"/>
  <c r="I186" i="54"/>
  <c r="I176" i="54"/>
  <c r="I172" i="54"/>
  <c r="G318" i="54"/>
  <c r="G304" i="54"/>
  <c r="G290" i="54"/>
  <c r="G276" i="54"/>
  <c r="G262" i="54"/>
  <c r="G248" i="54"/>
  <c r="G234" i="54"/>
  <c r="G220" i="54"/>
  <c r="G214" i="54"/>
  <c r="G200" i="54"/>
  <c r="G186" i="54"/>
  <c r="G172" i="54"/>
  <c r="F755" i="54"/>
  <c r="F705" i="54"/>
  <c r="F654" i="54"/>
  <c r="F610" i="54"/>
  <c r="F548" i="54"/>
  <c r="F492" i="54"/>
  <c r="F423" i="54"/>
  <c r="F361" i="54"/>
  <c r="F305" i="54"/>
  <c r="F249" i="54"/>
  <c r="F191" i="54"/>
  <c r="E764" i="54"/>
  <c r="E753" i="54"/>
  <c r="E749" i="54"/>
  <c r="E738" i="54"/>
  <c r="E727" i="54"/>
  <c r="E716" i="54"/>
  <c r="E705" i="54"/>
  <c r="E701" i="54"/>
  <c r="E690" i="54"/>
  <c r="E679" i="54"/>
  <c r="E675" i="54"/>
  <c r="E664" i="54"/>
  <c r="E653" i="54"/>
  <c r="E649" i="54"/>
  <c r="E638" i="54"/>
  <c r="E634" i="54"/>
  <c r="E623" i="54"/>
  <c r="E612" i="54"/>
  <c r="E608" i="54"/>
  <c r="E597" i="54"/>
  <c r="E586" i="54"/>
  <c r="E582" i="54"/>
  <c r="E571" i="54"/>
  <c r="E560" i="54"/>
  <c r="E556" i="54"/>
  <c r="E545" i="54"/>
  <c r="E534" i="54"/>
  <c r="E530" i="54"/>
  <c r="E519" i="54"/>
  <c r="E515" i="54"/>
  <c r="E504" i="54"/>
  <c r="E500" i="54"/>
  <c r="E489" i="54"/>
  <c r="E465" i="54"/>
  <c r="E461" i="54"/>
  <c r="E450" i="54"/>
  <c r="E446" i="54"/>
  <c r="E435" i="54"/>
  <c r="E431" i="54"/>
  <c r="E420" i="54"/>
  <c r="E409" i="54"/>
  <c r="E405" i="54"/>
  <c r="E394" i="54"/>
  <c r="E390" i="54"/>
  <c r="E386" i="54"/>
  <c r="E375" i="54"/>
  <c r="E371" i="54"/>
  <c r="E360" i="54"/>
  <c r="E356" i="54"/>
  <c r="E345" i="54"/>
  <c r="E341" i="54"/>
  <c r="E330" i="54"/>
  <c r="E319" i="54"/>
  <c r="E315" i="54"/>
  <c r="E304" i="54"/>
  <c r="E300" i="54"/>
  <c r="E289" i="54"/>
  <c r="E285" i="54"/>
  <c r="E274" i="54"/>
  <c r="E263" i="54"/>
  <c r="E259" i="54"/>
  <c r="E248" i="54"/>
  <c r="E244" i="54"/>
  <c r="E233" i="54"/>
  <c r="E229" i="54"/>
  <c r="E218" i="54"/>
  <c r="E214" i="54"/>
  <c r="E203" i="54"/>
  <c r="E199" i="54"/>
  <c r="E188" i="54"/>
  <c r="E177" i="54"/>
  <c r="J500" i="54"/>
  <c r="J431" i="54"/>
  <c r="J385" i="54"/>
  <c r="J329" i="54"/>
  <c r="J273" i="54"/>
  <c r="J217" i="54"/>
  <c r="J186" i="54"/>
  <c r="G754" i="54"/>
  <c r="I728" i="54"/>
  <c r="H701" i="54"/>
  <c r="G676" i="54"/>
  <c r="I634" i="54"/>
  <c r="H648" i="54"/>
  <c r="G610" i="54"/>
  <c r="I584" i="54"/>
  <c r="H572" i="54"/>
  <c r="G557" i="54"/>
  <c r="I533" i="54"/>
  <c r="H516" i="54"/>
  <c r="G501" i="54"/>
  <c r="I464" i="54"/>
  <c r="I447" i="54"/>
  <c r="H446" i="54"/>
  <c r="G445" i="54"/>
  <c r="I433" i="54"/>
  <c r="H432" i="54"/>
  <c r="G431" i="54"/>
  <c r="I419" i="54"/>
  <c r="H418" i="54"/>
  <c r="G417" i="54"/>
  <c r="I405" i="54"/>
  <c r="H404" i="54"/>
  <c r="G403" i="54"/>
  <c r="H394" i="54"/>
  <c r="G391" i="54"/>
  <c r="I387" i="54"/>
  <c r="H386" i="54"/>
  <c r="G385" i="54"/>
  <c r="I383" i="54"/>
  <c r="H374" i="54"/>
  <c r="G371" i="54"/>
  <c r="I369" i="54"/>
  <c r="H360" i="54"/>
  <c r="G357" i="54"/>
  <c r="I355" i="54"/>
  <c r="H346" i="54"/>
  <c r="G343" i="54"/>
  <c r="I341" i="54"/>
  <c r="G329" i="54"/>
  <c r="H332" i="54"/>
  <c r="H328" i="54"/>
  <c r="H318" i="54"/>
  <c r="H314" i="54"/>
  <c r="H304" i="54"/>
  <c r="H300" i="54"/>
  <c r="H290" i="54"/>
  <c r="H286" i="54"/>
  <c r="H276" i="54"/>
  <c r="H272" i="54"/>
  <c r="H262" i="54"/>
  <c r="H258" i="54"/>
  <c r="H248" i="54"/>
  <c r="H244" i="54"/>
  <c r="H234" i="54"/>
  <c r="H230" i="54"/>
  <c r="H220" i="54"/>
  <c r="H216" i="54"/>
  <c r="H214" i="54"/>
  <c r="H202" i="54"/>
  <c r="H200" i="54"/>
  <c r="H190" i="54"/>
  <c r="H186" i="54"/>
  <c r="H176" i="54"/>
  <c r="H172" i="54"/>
  <c r="G315" i="54"/>
  <c r="G301" i="54"/>
  <c r="G287" i="54"/>
  <c r="G273" i="54"/>
  <c r="G259" i="54"/>
  <c r="G245" i="54"/>
  <c r="G231" i="54"/>
  <c r="G217" i="54"/>
  <c r="G205" i="54"/>
  <c r="G199" i="54"/>
  <c r="G185" i="54"/>
  <c r="G171" i="54"/>
  <c r="F741" i="54"/>
  <c r="F693" i="54"/>
  <c r="F638" i="54"/>
  <c r="F600" i="54"/>
  <c r="F534" i="54"/>
  <c r="F465" i="54"/>
  <c r="F409" i="54"/>
  <c r="F347" i="54"/>
  <c r="F291" i="54"/>
  <c r="F235" i="54"/>
  <c r="F177" i="54"/>
  <c r="E763" i="54"/>
  <c r="E752" i="54"/>
  <c r="E741" i="54"/>
  <c r="E737" i="54"/>
  <c r="E726" i="54"/>
  <c r="E715" i="54"/>
  <c r="E704" i="54"/>
  <c r="E693" i="54"/>
  <c r="E689" i="54"/>
  <c r="E678" i="54"/>
  <c r="E674" i="54"/>
  <c r="E663" i="54"/>
  <c r="E652" i="54"/>
  <c r="E648" i="54"/>
  <c r="E637" i="54"/>
  <c r="E626" i="54"/>
  <c r="E622" i="54"/>
  <c r="E611" i="54"/>
  <c r="E600" i="54"/>
  <c r="E596" i="54"/>
  <c r="E585" i="54"/>
  <c r="E574" i="54"/>
  <c r="E563" i="54"/>
  <c r="E559" i="54"/>
  <c r="E548" i="54"/>
  <c r="E544" i="54"/>
  <c r="E533" i="54"/>
  <c r="E529" i="54"/>
  <c r="E518" i="54"/>
  <c r="E514" i="54"/>
  <c r="E503" i="54"/>
  <c r="E492" i="54"/>
  <c r="E488" i="54"/>
  <c r="E464" i="54"/>
  <c r="E460" i="54"/>
  <c r="E449" i="54"/>
  <c r="E445" i="54"/>
  <c r="E434" i="54"/>
  <c r="E423" i="54"/>
  <c r="E419" i="54"/>
  <c r="E408" i="54"/>
  <c r="E404" i="54"/>
  <c r="E393" i="54"/>
  <c r="E389" i="54"/>
  <c r="E385" i="54"/>
  <c r="E374" i="54"/>
  <c r="E370" i="54"/>
  <c r="E359" i="54"/>
  <c r="E355" i="54"/>
  <c r="E344" i="54"/>
  <c r="E333" i="54"/>
  <c r="E329" i="54"/>
  <c r="E318" i="54"/>
  <c r="E314" i="54"/>
  <c r="E303" i="54"/>
  <c r="E299" i="54"/>
  <c r="E288" i="54"/>
  <c r="E277" i="54"/>
  <c r="E273" i="54"/>
  <c r="E262" i="54"/>
  <c r="E258" i="54"/>
  <c r="E247" i="54"/>
  <c r="E243" i="54"/>
  <c r="E232" i="54"/>
  <c r="E221" i="54"/>
  <c r="E217" i="54"/>
  <c r="E206" i="54"/>
  <c r="E202" i="54"/>
  <c r="E191" i="54"/>
  <c r="E187" i="54"/>
  <c r="E176" i="54"/>
  <c r="E172" i="54"/>
  <c r="M159" i="54"/>
  <c r="J486" i="54"/>
  <c r="J417" i="54"/>
  <c r="J371" i="54"/>
  <c r="J315" i="54"/>
  <c r="J259" i="54"/>
  <c r="J205" i="54"/>
  <c r="J176" i="54"/>
  <c r="I750" i="54"/>
  <c r="H725" i="54"/>
  <c r="G692" i="54"/>
  <c r="I674" i="54"/>
  <c r="H637" i="54"/>
  <c r="G647" i="54"/>
  <c r="I608" i="54"/>
  <c r="H583" i="54"/>
  <c r="G571" i="54"/>
  <c r="I547" i="54"/>
  <c r="H530" i="54"/>
  <c r="G515" i="54"/>
  <c r="I491" i="54"/>
  <c r="H461" i="54"/>
  <c r="H447" i="54"/>
  <c r="G446" i="54"/>
  <c r="I436" i="54"/>
  <c r="H433" i="54"/>
  <c r="G432" i="54"/>
  <c r="I422" i="54"/>
  <c r="H419" i="54"/>
  <c r="G418" i="54"/>
  <c r="I408" i="54"/>
  <c r="H405" i="54"/>
  <c r="G404" i="54"/>
  <c r="H389" i="54"/>
  <c r="G394" i="54"/>
  <c r="I390" i="54"/>
  <c r="H387" i="54"/>
  <c r="G386" i="54"/>
  <c r="I384" i="54"/>
  <c r="H383" i="54"/>
  <c r="G374" i="54"/>
  <c r="I370" i="54"/>
  <c r="H369" i="54"/>
  <c r="G360" i="54"/>
  <c r="I356" i="54"/>
  <c r="H355" i="54"/>
  <c r="G346" i="54"/>
  <c r="I342" i="54"/>
  <c r="H341" i="54"/>
  <c r="G328" i="54"/>
  <c r="I329" i="54"/>
  <c r="I327" i="54"/>
  <c r="I315" i="54"/>
  <c r="I313" i="54"/>
  <c r="I301" i="54"/>
  <c r="I299" i="54"/>
  <c r="I287" i="54"/>
  <c r="I285" i="54"/>
  <c r="I273" i="54"/>
  <c r="I271" i="54"/>
  <c r="I259" i="54"/>
  <c r="I257" i="54"/>
  <c r="I245" i="54"/>
  <c r="I243" i="54"/>
  <c r="I231" i="54"/>
  <c r="I229" i="54"/>
  <c r="I217" i="54"/>
  <c r="I215" i="54"/>
  <c r="I205" i="54"/>
  <c r="I201" i="54"/>
  <c r="I199" i="54"/>
  <c r="I187" i="54"/>
  <c r="I185" i="54"/>
  <c r="I173" i="54"/>
  <c r="I171" i="54"/>
  <c r="G314" i="54"/>
  <c r="G300" i="54"/>
  <c r="G286" i="54"/>
  <c r="G272" i="54"/>
  <c r="G258" i="54"/>
  <c r="G244" i="54"/>
  <c r="G230" i="54"/>
  <c r="G216" i="54"/>
  <c r="G202" i="54"/>
  <c r="G190" i="54"/>
  <c r="G176" i="54"/>
  <c r="F766" i="54"/>
  <c r="F729" i="54"/>
  <c r="F681" i="54"/>
  <c r="F626" i="54"/>
  <c r="F588" i="54"/>
  <c r="F520" i="54"/>
  <c r="F451" i="54"/>
  <c r="F395" i="54"/>
  <c r="F333" i="54"/>
  <c r="F277" i="54"/>
  <c r="F221" i="54"/>
  <c r="E766" i="54"/>
  <c r="E755" i="54"/>
  <c r="E751" i="54"/>
  <c r="E740" i="54"/>
  <c r="E729" i="54"/>
  <c r="E725" i="54"/>
  <c r="E714" i="54"/>
  <c r="E703" i="54"/>
  <c r="E692" i="54"/>
  <c r="E681" i="54"/>
  <c r="E677" i="54"/>
  <c r="E666" i="54"/>
  <c r="E662" i="54"/>
  <c r="E651" i="54"/>
  <c r="E647" i="54"/>
  <c r="E636" i="54"/>
  <c r="E625" i="54"/>
  <c r="E614" i="54"/>
  <c r="E610" i="54"/>
  <c r="E599" i="54"/>
  <c r="E588" i="54"/>
  <c r="E584" i="54"/>
  <c r="E573" i="54"/>
  <c r="E562" i="54"/>
  <c r="E558" i="54"/>
  <c r="E547" i="54"/>
  <c r="E543" i="54"/>
  <c r="E532" i="54"/>
  <c r="E528" i="54"/>
  <c r="E517" i="54"/>
  <c r="E506" i="54"/>
  <c r="E502" i="54"/>
  <c r="E491" i="54"/>
  <c r="E487" i="54"/>
  <c r="E463" i="54"/>
  <c r="E459" i="54"/>
  <c r="E448" i="54"/>
  <c r="E437" i="54"/>
  <c r="E433" i="54"/>
  <c r="E422" i="54"/>
  <c r="E418" i="54"/>
  <c r="E407" i="54"/>
  <c r="E403" i="54"/>
  <c r="E392" i="54"/>
  <c r="E388" i="54"/>
  <c r="E384" i="54"/>
  <c r="E373" i="54"/>
  <c r="E369" i="54"/>
  <c r="E358" i="54"/>
  <c r="E347" i="54"/>
  <c r="E343" i="54"/>
  <c r="E332" i="54"/>
  <c r="E328" i="54"/>
  <c r="E317" i="54"/>
  <c r="E313" i="54"/>
  <c r="E302" i="54"/>
  <c r="E291" i="54"/>
  <c r="E287" i="54"/>
  <c r="E276" i="54"/>
  <c r="E272" i="54"/>
  <c r="E261" i="54"/>
  <c r="E257" i="54"/>
  <c r="E246" i="54"/>
  <c r="E235" i="54"/>
  <c r="E231" i="54"/>
  <c r="E220" i="54"/>
  <c r="E216" i="54"/>
  <c r="E205" i="54"/>
  <c r="E201" i="54"/>
  <c r="E190" i="54"/>
  <c r="E186" i="54"/>
  <c r="E175" i="54"/>
  <c r="E171" i="54"/>
  <c r="M158" i="54"/>
  <c r="J459" i="54"/>
  <c r="J245" i="54"/>
  <c r="G716" i="54"/>
  <c r="I662" i="54"/>
  <c r="H544" i="54"/>
  <c r="G460" i="54"/>
  <c r="G433" i="54"/>
  <c r="I417" i="54"/>
  <c r="I389" i="54"/>
  <c r="I385" i="54"/>
  <c r="H370" i="54"/>
  <c r="G355" i="54"/>
  <c r="G327" i="54"/>
  <c r="H313" i="54"/>
  <c r="H285" i="54"/>
  <c r="H257" i="54"/>
  <c r="H229" i="54"/>
  <c r="H201" i="54"/>
  <c r="H173" i="54"/>
  <c r="G285" i="54"/>
  <c r="G229" i="54"/>
  <c r="G173" i="54"/>
  <c r="F614" i="54"/>
  <c r="F375" i="54"/>
  <c r="E765" i="54"/>
  <c r="E728" i="54"/>
  <c r="E691" i="54"/>
  <c r="E654" i="54"/>
  <c r="E624" i="54"/>
  <c r="E587" i="54"/>
  <c r="E557" i="54"/>
  <c r="E520" i="54"/>
  <c r="E490" i="54"/>
  <c r="E447" i="54"/>
  <c r="E417" i="54"/>
  <c r="E387" i="54"/>
  <c r="E357" i="54"/>
  <c r="E327" i="54"/>
  <c r="E290" i="54"/>
  <c r="E260" i="54"/>
  <c r="E230" i="54"/>
  <c r="E200" i="54"/>
  <c r="E173" i="54"/>
  <c r="M156" i="54"/>
  <c r="L157" i="54"/>
  <c r="K159" i="54"/>
  <c r="J162" i="54"/>
  <c r="J156" i="54"/>
  <c r="I157" i="54"/>
  <c r="H158" i="54"/>
  <c r="G162" i="54"/>
  <c r="G156" i="54"/>
  <c r="E160" i="54"/>
  <c r="E156" i="54"/>
  <c r="E145" i="54"/>
  <c r="K145" i="54"/>
  <c r="J147" i="54"/>
  <c r="M144" i="54"/>
  <c r="I144" i="54"/>
  <c r="L143" i="54"/>
  <c r="H143" i="54"/>
  <c r="K142" i="54"/>
  <c r="G142" i="54"/>
  <c r="M132" i="54"/>
  <c r="L133" i="54"/>
  <c r="K133" i="54"/>
  <c r="K128" i="54"/>
  <c r="H133" i="54"/>
  <c r="J128" i="54"/>
  <c r="I127" i="54"/>
  <c r="G128" i="54"/>
  <c r="F132" i="54"/>
  <c r="E127" i="54"/>
  <c r="E131" i="54"/>
  <c r="I126" i="54"/>
  <c r="L126" i="54"/>
  <c r="G651" i="54"/>
  <c r="H488" i="54"/>
  <c r="I403" i="54"/>
  <c r="I371" i="54"/>
  <c r="H315" i="54"/>
  <c r="H231" i="54"/>
  <c r="G299" i="54"/>
  <c r="F666" i="54"/>
  <c r="E702" i="54"/>
  <c r="E598" i="54"/>
  <c r="E531" i="54"/>
  <c r="E391" i="54"/>
  <c r="E331" i="54"/>
  <c r="E234" i="54"/>
  <c r="M157" i="54"/>
  <c r="K156" i="54"/>
  <c r="H159" i="54"/>
  <c r="E161" i="54"/>
  <c r="K147" i="54"/>
  <c r="J144" i="54"/>
  <c r="H142" i="54"/>
  <c r="L127" i="54"/>
  <c r="H129" i="54"/>
  <c r="G129" i="54"/>
  <c r="E130" i="54"/>
  <c r="E126" i="54"/>
  <c r="J403" i="54"/>
  <c r="J199" i="54"/>
  <c r="I680" i="54"/>
  <c r="H599" i="54"/>
  <c r="G529" i="54"/>
  <c r="G447" i="54"/>
  <c r="I431" i="54"/>
  <c r="H408" i="54"/>
  <c r="I391" i="54"/>
  <c r="H384" i="54"/>
  <c r="G369" i="54"/>
  <c r="I343" i="54"/>
  <c r="H329" i="54"/>
  <c r="H301" i="54"/>
  <c r="H273" i="54"/>
  <c r="H245" i="54"/>
  <c r="H217" i="54"/>
  <c r="H199" i="54"/>
  <c r="H171" i="54"/>
  <c r="G271" i="54"/>
  <c r="G215" i="54"/>
  <c r="F763" i="54"/>
  <c r="F563" i="54"/>
  <c r="F319" i="54"/>
  <c r="E754" i="54"/>
  <c r="E717" i="54"/>
  <c r="E680" i="54"/>
  <c r="E650" i="54"/>
  <c r="E613" i="54"/>
  <c r="E583" i="54"/>
  <c r="E546" i="54"/>
  <c r="E516" i="54"/>
  <c r="E486" i="54"/>
  <c r="E436" i="54"/>
  <c r="E406" i="54"/>
  <c r="E383" i="54"/>
  <c r="E346" i="54"/>
  <c r="E316" i="54"/>
  <c r="E286" i="54"/>
  <c r="E249" i="54"/>
  <c r="E219" i="54"/>
  <c r="E189" i="54"/>
  <c r="M162" i="54"/>
  <c r="L162" i="54"/>
  <c r="L156" i="54"/>
  <c r="J159" i="54"/>
  <c r="I162" i="54"/>
  <c r="I156" i="54"/>
  <c r="H157" i="54"/>
  <c r="G159" i="54"/>
  <c r="E163" i="54"/>
  <c r="E159" i="54"/>
  <c r="E148" i="54"/>
  <c r="E144" i="54"/>
  <c r="M147" i="54"/>
  <c r="I147" i="54"/>
  <c r="L144" i="54"/>
  <c r="H144" i="54"/>
  <c r="K143" i="54"/>
  <c r="G143" i="54"/>
  <c r="J142" i="54"/>
  <c r="F148" i="54"/>
  <c r="M129" i="54"/>
  <c r="L129" i="54"/>
  <c r="K131" i="54"/>
  <c r="K127" i="54"/>
  <c r="J129" i="54"/>
  <c r="I128" i="54"/>
  <c r="H127" i="54"/>
  <c r="G127" i="54"/>
  <c r="F129" i="54"/>
  <c r="E128" i="54"/>
  <c r="E132" i="54"/>
  <c r="H126" i="54"/>
  <c r="K126" i="54"/>
  <c r="H749" i="54"/>
  <c r="I559" i="54"/>
  <c r="G419" i="54"/>
  <c r="H356" i="54"/>
  <c r="H287" i="54"/>
  <c r="H205" i="54"/>
  <c r="G243" i="54"/>
  <c r="F437" i="54"/>
  <c r="E739" i="54"/>
  <c r="E635" i="54"/>
  <c r="E501" i="54"/>
  <c r="E421" i="54"/>
  <c r="E301" i="54"/>
  <c r="E204" i="54"/>
  <c r="L158" i="54"/>
  <c r="J157" i="54"/>
  <c r="F163" i="54"/>
  <c r="E157" i="54"/>
  <c r="M146" i="54"/>
  <c r="M143" i="54"/>
  <c r="L142" i="54"/>
  <c r="M127" i="54"/>
  <c r="F133" i="54"/>
  <c r="E134" i="54"/>
  <c r="J357" i="54"/>
  <c r="J172" i="54"/>
  <c r="H665" i="54"/>
  <c r="G582" i="54"/>
  <c r="I505" i="54"/>
  <c r="I445" i="54"/>
  <c r="H422" i="54"/>
  <c r="G405" i="54"/>
  <c r="H390" i="54"/>
  <c r="G383" i="54"/>
  <c r="I357" i="54"/>
  <c r="H342" i="54"/>
  <c r="H327" i="54"/>
  <c r="H299" i="54"/>
  <c r="H271" i="54"/>
  <c r="H243" i="54"/>
  <c r="H215" i="54"/>
  <c r="H187" i="54"/>
  <c r="G313" i="54"/>
  <c r="G257" i="54"/>
  <c r="G201" i="54"/>
  <c r="F717" i="54"/>
  <c r="F506" i="54"/>
  <c r="F263" i="54"/>
  <c r="E750" i="54"/>
  <c r="E713" i="54"/>
  <c r="E676" i="54"/>
  <c r="E646" i="54"/>
  <c r="E609" i="54"/>
  <c r="E572" i="54"/>
  <c r="E542" i="54"/>
  <c r="E505" i="54"/>
  <c r="E462" i="54"/>
  <c r="E432" i="54"/>
  <c r="E395" i="54"/>
  <c r="E372" i="54"/>
  <c r="E342" i="54"/>
  <c r="E305" i="54"/>
  <c r="E275" i="54"/>
  <c r="E245" i="54"/>
  <c r="E215" i="54"/>
  <c r="E185" i="54"/>
  <c r="M161" i="54"/>
  <c r="L159" i="54"/>
  <c r="K162" i="54"/>
  <c r="K157" i="54"/>
  <c r="J158" i="54"/>
  <c r="I159" i="54"/>
  <c r="H162" i="54"/>
  <c r="H156" i="54"/>
  <c r="G158" i="54"/>
  <c r="E162" i="54"/>
  <c r="E158" i="54"/>
  <c r="E147" i="54"/>
  <c r="E143" i="54"/>
  <c r="L147" i="54"/>
  <c r="H147" i="54"/>
  <c r="K144" i="54"/>
  <c r="G144" i="54"/>
  <c r="J143" i="54"/>
  <c r="M142" i="54"/>
  <c r="I142" i="54"/>
  <c r="E142" i="54"/>
  <c r="M128" i="54"/>
  <c r="L128" i="54"/>
  <c r="K130" i="54"/>
  <c r="J133" i="54"/>
  <c r="I129" i="54"/>
  <c r="H128" i="54"/>
  <c r="G133" i="54"/>
  <c r="F134" i="54"/>
  <c r="F128" i="54"/>
  <c r="E129" i="54"/>
  <c r="E133" i="54"/>
  <c r="G126" i="54"/>
  <c r="J126" i="54"/>
  <c r="J301" i="54"/>
  <c r="H436" i="54"/>
  <c r="G387" i="54"/>
  <c r="G341" i="54"/>
  <c r="H259" i="54"/>
  <c r="H185" i="54"/>
  <c r="G187" i="54"/>
  <c r="F206" i="54"/>
  <c r="E665" i="54"/>
  <c r="E561" i="54"/>
  <c r="E451" i="54"/>
  <c r="E361" i="54"/>
  <c r="E271" i="54"/>
  <c r="E174" i="54"/>
  <c r="K160" i="54"/>
  <c r="I158" i="54"/>
  <c r="G157" i="54"/>
  <c r="E146" i="54"/>
  <c r="G147" i="54"/>
  <c r="I143" i="54"/>
  <c r="M133" i="54"/>
  <c r="K129" i="54"/>
  <c r="J127" i="54"/>
  <c r="F127" i="54"/>
  <c r="M126" i="54"/>
  <c r="M108" i="54"/>
  <c r="M112" i="54"/>
  <c r="M116" i="54"/>
  <c r="L108" i="54"/>
  <c r="L112" i="54"/>
  <c r="L107" i="54"/>
  <c r="K110" i="54"/>
  <c r="K114" i="54"/>
  <c r="J108" i="54"/>
  <c r="J112" i="54"/>
  <c r="J107" i="54"/>
  <c r="I111" i="54"/>
  <c r="I115" i="54"/>
  <c r="H110" i="54"/>
  <c r="H114" i="54"/>
  <c r="G113" i="54"/>
  <c r="E108" i="54"/>
  <c r="E112" i="54"/>
  <c r="E116" i="54"/>
  <c r="M109" i="54"/>
  <c r="M113" i="54"/>
  <c r="M117" i="54"/>
  <c r="L109" i="54"/>
  <c r="L113" i="54"/>
  <c r="K117" i="54"/>
  <c r="K111" i="54"/>
  <c r="K115" i="54"/>
  <c r="J109" i="54"/>
  <c r="J113" i="54"/>
  <c r="I117" i="54"/>
  <c r="I112" i="54"/>
  <c r="I108" i="54"/>
  <c r="H111" i="54"/>
  <c r="H115" i="54"/>
  <c r="G110" i="54"/>
  <c r="G114" i="54"/>
  <c r="E109" i="54"/>
  <c r="E113" i="54"/>
  <c r="E117" i="54"/>
  <c r="M110" i="54"/>
  <c r="M114" i="54"/>
  <c r="M107" i="54"/>
  <c r="L110" i="54"/>
  <c r="L114" i="54"/>
  <c r="K108" i="54"/>
  <c r="K112" i="54"/>
  <c r="K107" i="54"/>
  <c r="J110" i="54"/>
  <c r="J114" i="54"/>
  <c r="I109" i="54"/>
  <c r="I113" i="54"/>
  <c r="H117" i="54"/>
  <c r="H112" i="54"/>
  <c r="H108" i="54"/>
  <c r="G111" i="54"/>
  <c r="G115" i="54"/>
  <c r="E110" i="54"/>
  <c r="E114" i="54"/>
  <c r="E118" i="54"/>
  <c r="F118" i="54"/>
  <c r="M111" i="54"/>
  <c r="L115" i="54"/>
  <c r="J111" i="54"/>
  <c r="H109" i="54"/>
  <c r="G108" i="54"/>
  <c r="G72" i="54" s="1"/>
  <c r="M115" i="54"/>
  <c r="K109" i="54"/>
  <c r="J115" i="54"/>
  <c r="H113" i="54"/>
  <c r="E111" i="54"/>
  <c r="L117" i="54"/>
  <c r="K113" i="54"/>
  <c r="I110" i="54"/>
  <c r="G117" i="54"/>
  <c r="E115" i="54"/>
  <c r="L111" i="54"/>
  <c r="E107" i="54"/>
  <c r="J117" i="54"/>
  <c r="I114" i="54"/>
  <c r="G112" i="54"/>
  <c r="D557" i="54" l="1"/>
  <c r="D157" i="54"/>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F17" i="74" l="1"/>
  <c r="D82" i="54"/>
  <c r="L18" i="54" s="1"/>
  <c r="H15" i="77" s="1"/>
  <c r="I15" i="77" s="1"/>
  <c r="D85" i="54"/>
  <c r="L21" i="54" s="1"/>
  <c r="H18" i="77" s="1"/>
  <c r="I18" i="77" s="1"/>
  <c r="D84" i="54"/>
  <c r="L20" i="54" s="1"/>
  <c r="H17" i="77" s="1"/>
  <c r="I17" i="77" s="1"/>
  <c r="D78" i="54"/>
  <c r="L14" i="54" s="1"/>
  <c r="H11" i="77" s="1"/>
  <c r="I11" i="77" s="1"/>
  <c r="D86" i="54"/>
  <c r="L22" i="54" s="1"/>
  <c r="H19" i="77" s="1"/>
  <c r="I19" i="77" s="1"/>
  <c r="C48" i="56"/>
  <c r="B48" i="56"/>
  <c r="I63" i="44" l="1"/>
  <c r="D17" i="71" l="1"/>
  <c r="D11" i="71"/>
  <c r="I70" i="47" l="1"/>
  <c r="I69" i="47"/>
  <c r="I68" i="47"/>
  <c r="I67" i="47"/>
  <c r="I65" i="47"/>
  <c r="G43" i="47"/>
  <c r="G36" i="47"/>
  <c r="G27" i="47"/>
  <c r="G19" i="47"/>
  <c r="I7" i="47"/>
  <c r="I57" i="46"/>
  <c r="I56" i="46"/>
  <c r="I55" i="46"/>
  <c r="I52" i="46"/>
  <c r="I51" i="46"/>
  <c r="I46" i="46"/>
  <c r="I45" i="46"/>
  <c r="I44" i="46"/>
  <c r="I43" i="46"/>
  <c r="I42" i="46"/>
  <c r="I41" i="46"/>
  <c r="I39" i="46"/>
  <c r="I33" i="46"/>
  <c r="I32" i="46"/>
  <c r="I30" i="46"/>
  <c r="I29" i="46"/>
  <c r="I28" i="46"/>
  <c r="I27" i="46"/>
  <c r="I26" i="46"/>
  <c r="I24" i="46"/>
  <c r="I23" i="46"/>
  <c r="I14" i="46"/>
  <c r="I13" i="46"/>
  <c r="I9" i="46"/>
  <c r="H98" i="44"/>
  <c r="H89" i="44"/>
  <c r="H82" i="44"/>
  <c r="H68" i="44"/>
  <c r="H44" i="44"/>
  <c r="H31" i="44"/>
  <c r="H37" i="44" s="1"/>
  <c r="H21" i="44"/>
  <c r="G98" i="44"/>
  <c r="G89" i="44"/>
  <c r="G82" i="44"/>
  <c r="G68" i="44"/>
  <c r="G44" i="44"/>
  <c r="G31" i="44"/>
  <c r="G37" i="44" s="1"/>
  <c r="G21" i="44"/>
  <c r="I27" i="44"/>
  <c r="H34" i="46"/>
  <c r="G34" i="46"/>
  <c r="F34" i="46"/>
  <c r="E34" i="46"/>
  <c r="H47" i="46"/>
  <c r="H16" i="46"/>
  <c r="H84" i="44" l="1"/>
  <c r="H39" i="44"/>
  <c r="H36" i="46"/>
  <c r="G84" i="44"/>
  <c r="G45" i="47"/>
  <c r="G49" i="47" s="1"/>
  <c r="G51" i="47" s="1"/>
  <c r="H92" i="44"/>
  <c r="G39" i="44"/>
  <c r="G92" i="44"/>
  <c r="H99" i="44" l="1"/>
  <c r="H100" i="44" s="1"/>
  <c r="H49" i="46"/>
  <c r="H53" i="46" s="1"/>
  <c r="H59" i="46" s="1"/>
  <c r="H55" i="47"/>
  <c r="G99" i="44"/>
  <c r="G100" i="44" s="1"/>
  <c r="G102" i="44" s="1"/>
  <c r="H102" i="44" l="1"/>
  <c r="H61" i="46"/>
  <c r="A1" i="54" l="1"/>
  <c r="E17" i="71"/>
  <c r="C17" i="71"/>
  <c r="E11" i="71"/>
  <c r="C11" i="71"/>
  <c r="B11" i="71"/>
  <c r="B16" i="71" s="1"/>
  <c r="B17" i="71" s="1"/>
  <c r="B25" i="71" l="1"/>
  <c r="I79" i="44"/>
  <c r="I78" i="44"/>
  <c r="I77" i="44"/>
  <c r="I81" i="44"/>
  <c r="I80" i="44"/>
  <c r="I76" i="44"/>
  <c r="I75" i="44"/>
  <c r="I73" i="44"/>
  <c r="I72" i="44"/>
  <c r="I88" i="44"/>
  <c r="I87" i="44"/>
  <c r="F89" i="44"/>
  <c r="E89" i="44"/>
  <c r="D89" i="44"/>
  <c r="F44" i="44"/>
  <c r="E44" i="44"/>
  <c r="I43" i="44"/>
  <c r="I42" i="44"/>
  <c r="D44" i="44"/>
  <c r="A1" i="44"/>
  <c r="I44" i="44" l="1"/>
  <c r="D107" i="44"/>
  <c r="A1" i="46"/>
  <c r="A1" i="71"/>
  <c r="A1" i="47"/>
  <c r="D19" i="47"/>
  <c r="M756" i="54" l="1"/>
  <c r="L756" i="54"/>
  <c r="K756" i="54"/>
  <c r="J756" i="54"/>
  <c r="I756" i="54"/>
  <c r="H756" i="54"/>
  <c r="G756" i="54"/>
  <c r="F756" i="54"/>
  <c r="E756" i="54"/>
  <c r="I75" i="47" l="1"/>
  <c r="I74" i="47"/>
  <c r="I73" i="47"/>
  <c r="I72" i="47"/>
  <c r="I71" i="47"/>
  <c r="I64" i="47"/>
  <c r="I48" i="47" l="1"/>
  <c r="I40" i="47"/>
  <c r="I17" i="47"/>
  <c r="I16" i="47"/>
  <c r="E45" i="56"/>
  <c r="F98" i="44"/>
  <c r="I97" i="44"/>
  <c r="I96" i="44"/>
  <c r="I94" i="44"/>
  <c r="I93" i="44"/>
  <c r="F68" i="44"/>
  <c r="E68" i="44"/>
  <c r="I67" i="44"/>
  <c r="I66" i="44"/>
  <c r="I65" i="44"/>
  <c r="I64" i="44"/>
  <c r="I62" i="44"/>
  <c r="I61" i="44"/>
  <c r="I60" i="44"/>
  <c r="I58" i="44"/>
  <c r="I57" i="44"/>
  <c r="I56" i="44"/>
  <c r="I55" i="44"/>
  <c r="I54" i="44"/>
  <c r="I53" i="44"/>
  <c r="I52" i="44"/>
  <c r="F31" i="44"/>
  <c r="F37" i="44" s="1"/>
  <c r="E31" i="44"/>
  <c r="E37" i="44" s="1"/>
  <c r="D31" i="44"/>
  <c r="D37" i="44" s="1"/>
  <c r="D68" i="44"/>
  <c r="I49" i="44" l="1"/>
  <c r="I35" i="44"/>
  <c r="I33"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M575" i="54"/>
  <c r="L575" i="54"/>
  <c r="K575" i="54"/>
  <c r="J575" i="54"/>
  <c r="I575" i="54"/>
  <c r="H575" i="54"/>
  <c r="G575" i="54"/>
  <c r="F575" i="54"/>
  <c r="E575" i="54"/>
  <c r="D574" i="54"/>
  <c r="M570" i="54"/>
  <c r="L570" i="54"/>
  <c r="K570" i="54"/>
  <c r="J570" i="54"/>
  <c r="I570" i="54"/>
  <c r="H570" i="54"/>
  <c r="D573" i="54" s="1"/>
  <c r="G570" i="54"/>
  <c r="F570" i="54"/>
  <c r="E570" i="54"/>
  <c r="D521" i="54" l="1"/>
  <c r="D37" i="54" s="1"/>
  <c r="C31" i="77" s="1"/>
  <c r="D31" i="77" s="1"/>
  <c r="D572" i="54"/>
  <c r="D549" i="54"/>
  <c r="D39" i="54" s="1"/>
  <c r="C33" i="77" s="1"/>
  <c r="D33" i="77" s="1"/>
  <c r="D178" i="54"/>
  <c r="D14" i="54" s="1"/>
  <c r="C8" i="77" s="1"/>
  <c r="D8" i="77" s="1"/>
  <c r="D278" i="54"/>
  <c r="D21" i="54" s="1"/>
  <c r="C15" i="77" s="1"/>
  <c r="D15" i="77" s="1"/>
  <c r="D250" i="54"/>
  <c r="D19" i="54" s="1"/>
  <c r="C13" i="77" s="1"/>
  <c r="D13" i="77" s="1"/>
  <c r="D564" i="54"/>
  <c r="D40" i="54" s="1"/>
  <c r="C34" i="77" s="1"/>
  <c r="D34" i="77" s="1"/>
  <c r="D535" i="54"/>
  <c r="D38" i="54" s="1"/>
  <c r="C32" i="77" s="1"/>
  <c r="D32" i="77" s="1"/>
  <c r="D571" i="54"/>
  <c r="E56" i="56"/>
  <c r="E47" i="56"/>
  <c r="E46" i="56"/>
  <c r="E44" i="56"/>
  <c r="E43" i="56"/>
  <c r="E42" i="56"/>
  <c r="E41" i="56"/>
  <c r="E40" i="56"/>
  <c r="E24" i="56"/>
  <c r="E25" i="56"/>
  <c r="E26" i="56"/>
  <c r="E27" i="56"/>
  <c r="E28" i="56"/>
  <c r="E29" i="56"/>
  <c r="E30" i="56"/>
  <c r="E31" i="56"/>
  <c r="E32" i="56"/>
  <c r="E33" i="56"/>
  <c r="E34" i="56"/>
  <c r="E36" i="56"/>
  <c r="E11" i="56"/>
  <c r="E15" i="56"/>
  <c r="E16" i="56"/>
  <c r="E17" i="56"/>
  <c r="C35" i="56"/>
  <c r="C18" i="56"/>
  <c r="B35" i="56"/>
  <c r="B18" i="56"/>
  <c r="A1" i="56"/>
  <c r="D575" i="54" l="1"/>
  <c r="D41" i="54" s="1"/>
  <c r="C35" i="77" s="1"/>
  <c r="D35" i="77" s="1"/>
  <c r="C37" i="56"/>
  <c r="C50" i="56" s="1"/>
  <c r="C54" i="56" s="1"/>
  <c r="C60" i="56" s="1"/>
  <c r="E48" i="56"/>
  <c r="B37" i="56"/>
  <c r="B50" i="56" s="1"/>
  <c r="B54" i="56" s="1"/>
  <c r="B60" i="56" s="1"/>
  <c r="F69" i="53"/>
  <c r="I15" i="46" s="1"/>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G101" i="54" s="1"/>
  <c r="E73" i="54"/>
  <c r="M72" i="54"/>
  <c r="L72" i="54"/>
  <c r="K72" i="54"/>
  <c r="J72" i="54"/>
  <c r="I72" i="54"/>
  <c r="H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D8" i="46" l="1"/>
  <c r="I8" i="46" s="1"/>
  <c r="D10" i="56"/>
  <c r="E10" i="56" s="1"/>
  <c r="D11" i="46"/>
  <c r="I11" i="46" s="1"/>
  <c r="D13" i="56"/>
  <c r="E13" i="56" s="1"/>
  <c r="D10" i="46"/>
  <c r="I10" i="46" s="1"/>
  <c r="D12" i="56"/>
  <c r="E12" i="56" s="1"/>
  <c r="D7" i="46"/>
  <c r="I7" i="46" s="1"/>
  <c r="D9" i="56"/>
  <c r="E9" i="56" s="1"/>
  <c r="D12" i="46"/>
  <c r="I12" i="46" s="1"/>
  <c r="D14" i="56"/>
  <c r="L58" i="54"/>
  <c r="D79" i="54"/>
  <c r="L15" i="54" s="1"/>
  <c r="H12" i="77" s="1"/>
  <c r="I12" i="77" s="1"/>
  <c r="D80" i="54"/>
  <c r="L16" i="54" s="1"/>
  <c r="H13" i="77" s="1"/>
  <c r="I13" i="77" s="1"/>
  <c r="D81" i="54"/>
  <c r="L17" i="54" s="1"/>
  <c r="H14" i="77" s="1"/>
  <c r="I14" i="77" s="1"/>
  <c r="D83" i="54"/>
  <c r="L19" i="54" s="1"/>
  <c r="H16" i="77" s="1"/>
  <c r="I16" i="77" s="1"/>
  <c r="D87" i="54"/>
  <c r="L23" i="54" s="1"/>
  <c r="H20" i="77" s="1"/>
  <c r="I20" i="77"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C38" i="77" s="1"/>
  <c r="D38" i="77"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H26" i="77" s="1"/>
  <c r="I26" i="77" s="1"/>
  <c r="D142" i="54"/>
  <c r="D257" i="54"/>
  <c r="D383" i="54"/>
  <c r="D500" i="54"/>
  <c r="D622" i="54"/>
  <c r="D674" i="54"/>
  <c r="D751" i="54"/>
  <c r="D749" i="54"/>
  <c r="D459" i="54"/>
  <c r="D229" i="54"/>
  <c r="D369" i="54"/>
  <c r="D713" i="54"/>
  <c r="D107" i="54"/>
  <c r="D214" i="54"/>
  <c r="D355" i="54"/>
  <c r="D486" i="54"/>
  <c r="D646" i="54"/>
  <c r="D199" i="54"/>
  <c r="D341" i="54"/>
  <c r="D473" i="54"/>
  <c r="D479" i="54" s="1"/>
  <c r="D737" i="54"/>
  <c r="D185" i="54"/>
  <c r="D445" i="54"/>
  <c r="D662" i="54"/>
  <c r="D763" i="54"/>
  <c r="K101" i="54"/>
  <c r="L47" i="54" s="1"/>
  <c r="F70" i="53"/>
  <c r="L60" i="54"/>
  <c r="M101" i="54"/>
  <c r="L49" i="54" s="1"/>
  <c r="J101" i="54"/>
  <c r="L46" i="54" s="1"/>
  <c r="I101" i="54"/>
  <c r="L45" i="54" s="1"/>
  <c r="F101" i="54"/>
  <c r="L42" i="54" s="1"/>
  <c r="D74" i="54"/>
  <c r="L10" i="54" s="1"/>
  <c r="H7" i="77" s="1"/>
  <c r="I7" i="77" s="1"/>
  <c r="D91" i="54"/>
  <c r="L27" i="54" s="1"/>
  <c r="H24" i="77" s="1"/>
  <c r="I24" i="77" s="1"/>
  <c r="D100" i="54"/>
  <c r="L36" i="54" s="1"/>
  <c r="H33" i="77" s="1"/>
  <c r="I33" i="77" s="1"/>
  <c r="D97" i="54"/>
  <c r="L33" i="54" s="1"/>
  <c r="H30" i="77" s="1"/>
  <c r="I30" i="77" s="1"/>
  <c r="D96" i="54"/>
  <c r="L32" i="54" s="1"/>
  <c r="D99" i="54"/>
  <c r="L35" i="54" s="1"/>
  <c r="H32" i="77" s="1"/>
  <c r="I32" i="77" s="1"/>
  <c r="D706" i="54"/>
  <c r="D54" i="54" s="1"/>
  <c r="C45" i="77" s="1"/>
  <c r="D45" i="77" s="1"/>
  <c r="D92" i="54"/>
  <c r="L28" i="54" s="1"/>
  <c r="H25" i="77" s="1"/>
  <c r="I25" i="77" s="1"/>
  <c r="D95" i="54"/>
  <c r="L31" i="54" s="1"/>
  <c r="H28" i="77" s="1"/>
  <c r="I28" i="77" s="1"/>
  <c r="D334" i="54"/>
  <c r="D25" i="54" s="1"/>
  <c r="C19" i="77" s="1"/>
  <c r="D19" i="77" s="1"/>
  <c r="H101" i="54"/>
  <c r="L44" i="54" s="1"/>
  <c r="D89" i="54"/>
  <c r="L25" i="54" s="1"/>
  <c r="H22" i="77" s="1"/>
  <c r="I22" i="77" s="1"/>
  <c r="D73" i="54"/>
  <c r="L9" i="54" s="1"/>
  <c r="H6" i="77" s="1"/>
  <c r="I6" i="77" s="1"/>
  <c r="D72" i="54"/>
  <c r="L8" i="54" s="1"/>
  <c r="H5" i="77" s="1"/>
  <c r="I5" i="77" s="1"/>
  <c r="D75" i="54"/>
  <c r="L11" i="54" s="1"/>
  <c r="H8" i="77" s="1"/>
  <c r="I8" i="77" s="1"/>
  <c r="D77" i="54"/>
  <c r="L13" i="54" s="1"/>
  <c r="H10" i="77" s="1"/>
  <c r="I10" i="77" s="1"/>
  <c r="D94" i="54"/>
  <c r="L30" i="54" s="1"/>
  <c r="H27" i="77" s="1"/>
  <c r="I27" i="77" s="1"/>
  <c r="D71" i="54"/>
  <c r="D76" i="54"/>
  <c r="L12" i="54" s="1"/>
  <c r="H9" i="77" s="1"/>
  <c r="I9" i="77" s="1"/>
  <c r="E101" i="54"/>
  <c r="L41" i="54" s="1"/>
  <c r="D88" i="54"/>
  <c r="L24" i="54" s="1"/>
  <c r="H21" i="77" s="1"/>
  <c r="I21" i="77" s="1"/>
  <c r="D90" i="54"/>
  <c r="L26" i="54" s="1"/>
  <c r="H23" i="77" s="1"/>
  <c r="I23" i="77" s="1"/>
  <c r="L43" i="54"/>
  <c r="L101" i="54"/>
  <c r="L48" i="54" s="1"/>
  <c r="D18" i="56" l="1"/>
  <c r="E18" i="56" s="1"/>
  <c r="E14" i="56"/>
  <c r="D40" i="46"/>
  <c r="I40" i="46" s="1"/>
  <c r="D493" i="54"/>
  <c r="D35" i="54" s="1"/>
  <c r="C29" i="77" s="1"/>
  <c r="D29" i="77" s="1"/>
  <c r="D31" i="46"/>
  <c r="H31" i="77"/>
  <c r="I31" i="77" s="1"/>
  <c r="H29" i="77"/>
  <c r="I29" i="77" s="1"/>
  <c r="D667" i="54"/>
  <c r="D51" i="54" s="1"/>
  <c r="C42" i="77" s="1"/>
  <c r="D42" i="77" s="1"/>
  <c r="D655" i="54"/>
  <c r="D50" i="54" s="1"/>
  <c r="C41" i="77" s="1"/>
  <c r="D41" i="77" s="1"/>
  <c r="M61" i="54"/>
  <c r="D718" i="54"/>
  <c r="D55" i="54" s="1"/>
  <c r="C46" i="77" s="1"/>
  <c r="D46" i="77" s="1"/>
  <c r="D730" i="54"/>
  <c r="D56" i="54" s="1"/>
  <c r="C47" i="77" s="1"/>
  <c r="D47" i="77" s="1"/>
  <c r="D362" i="54"/>
  <c r="D27" i="54" s="1"/>
  <c r="C21" i="77" s="1"/>
  <c r="D21" i="77" s="1"/>
  <c r="D207" i="54"/>
  <c r="D16" i="54" s="1"/>
  <c r="C10" i="77" s="1"/>
  <c r="D10" i="77" s="1"/>
  <c r="D222" i="54"/>
  <c r="D17" i="54" s="1"/>
  <c r="C11" i="77" s="1"/>
  <c r="D11" i="77" s="1"/>
  <c r="D682" i="54"/>
  <c r="D52" i="54" s="1"/>
  <c r="C43" i="77" s="1"/>
  <c r="D43" i="77" s="1"/>
  <c r="D639" i="54"/>
  <c r="D49" i="54" s="1"/>
  <c r="C40" i="77" s="1"/>
  <c r="D40" i="77" s="1"/>
  <c r="D694" i="54"/>
  <c r="D53" i="54" s="1"/>
  <c r="C44" i="77" s="1"/>
  <c r="D44" i="77" s="1"/>
  <c r="D742" i="54"/>
  <c r="D57" i="54" s="1"/>
  <c r="C48" i="77" s="1"/>
  <c r="D48" i="77" s="1"/>
  <c r="D507" i="54"/>
  <c r="D36" i="54" s="1"/>
  <c r="C30" i="77" s="1"/>
  <c r="D30" i="77" s="1"/>
  <c r="D601" i="54"/>
  <c r="D46" i="54" s="1"/>
  <c r="C37" i="77" s="1"/>
  <c r="D37" i="77" s="1"/>
  <c r="D410" i="54"/>
  <c r="D30" i="54" s="1"/>
  <c r="C24" i="77" s="1"/>
  <c r="D24" i="77" s="1"/>
  <c r="D767" i="54"/>
  <c r="D59" i="54" s="1"/>
  <c r="C50" i="77" s="1"/>
  <c r="D50" i="77" s="1"/>
  <c r="D376" i="54"/>
  <c r="D28" i="54" s="1"/>
  <c r="C22" i="77" s="1"/>
  <c r="D22" i="77" s="1"/>
  <c r="D236" i="54"/>
  <c r="D18" i="54" s="1"/>
  <c r="C12" i="77" s="1"/>
  <c r="D12" i="77" s="1"/>
  <c r="D424" i="54"/>
  <c r="D31" i="54" s="1"/>
  <c r="C25" i="77" s="1"/>
  <c r="D25" i="77" s="1"/>
  <c r="D452" i="54"/>
  <c r="D33" i="54" s="1"/>
  <c r="C27" i="77" s="1"/>
  <c r="D27" i="77" s="1"/>
  <c r="L55" i="54"/>
  <c r="D192" i="54"/>
  <c r="D15" i="54" s="1"/>
  <c r="C9" i="77" s="1"/>
  <c r="D9" i="77" s="1"/>
  <c r="D589" i="54"/>
  <c r="D42" i="54" s="1"/>
  <c r="C36" i="77" s="1"/>
  <c r="D36" i="77" s="1"/>
  <c r="D466" i="54"/>
  <c r="D34" i="54" s="1"/>
  <c r="C28" i="77" s="1"/>
  <c r="D28" i="77" s="1"/>
  <c r="D292" i="54"/>
  <c r="D22" i="54" s="1"/>
  <c r="C16" i="77" s="1"/>
  <c r="D16" i="77" s="1"/>
  <c r="D627" i="54"/>
  <c r="D48" i="54" s="1"/>
  <c r="C39" i="77" s="1"/>
  <c r="D39" i="77" s="1"/>
  <c r="D119" i="54"/>
  <c r="D8" i="54" s="1"/>
  <c r="C4" i="77" s="1"/>
  <c r="D4" i="77" s="1"/>
  <c r="D320" i="54"/>
  <c r="D24" i="54" s="1"/>
  <c r="C18" i="77" s="1"/>
  <c r="D18" i="77" s="1"/>
  <c r="D348" i="54"/>
  <c r="D26" i="54" s="1"/>
  <c r="C20" i="77" s="1"/>
  <c r="D20" i="77" s="1"/>
  <c r="D438" i="54"/>
  <c r="D32" i="54" s="1"/>
  <c r="C26" i="77" s="1"/>
  <c r="D26" i="77" s="1"/>
  <c r="L54" i="54"/>
  <c r="D164" i="54"/>
  <c r="D13" i="54" s="1"/>
  <c r="C7" i="77" s="1"/>
  <c r="D7" i="77" s="1"/>
  <c r="D396" i="54"/>
  <c r="D29" i="54" s="1"/>
  <c r="C23" i="77" s="1"/>
  <c r="D23" i="77" s="1"/>
  <c r="D264" i="54"/>
  <c r="D20" i="54" s="1"/>
  <c r="C14" i="77" s="1"/>
  <c r="D14" i="77" s="1"/>
  <c r="D306" i="54"/>
  <c r="D23" i="54" s="1"/>
  <c r="C17" i="77" s="1"/>
  <c r="D17" i="77" s="1"/>
  <c r="D149" i="54"/>
  <c r="D12" i="54" s="1"/>
  <c r="C6" i="77" s="1"/>
  <c r="D6" i="77" s="1"/>
  <c r="D135" i="54"/>
  <c r="D9" i="54" s="1"/>
  <c r="C5" i="77" s="1"/>
  <c r="D5" i="77" s="1"/>
  <c r="D756" i="54"/>
  <c r="D58" i="54" s="1"/>
  <c r="C49" i="77" s="1"/>
  <c r="D49" i="77" s="1"/>
  <c r="M50" i="54"/>
  <c r="D101" i="54"/>
  <c r="L7" i="54"/>
  <c r="M37" i="54" l="1"/>
  <c r="H4" i="77"/>
  <c r="I4" i="77" s="1"/>
  <c r="I31" i="46"/>
  <c r="E10" i="54"/>
  <c r="M56" i="54"/>
  <c r="E60" i="54"/>
  <c r="E43" i="54"/>
  <c r="I83"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I23" i="47"/>
  <c r="I24" i="47"/>
  <c r="I25" i="47"/>
  <c r="I26" i="47"/>
  <c r="I22" i="47"/>
  <c r="E27" i="47"/>
  <c r="F27" i="47"/>
  <c r="H27" i="47"/>
  <c r="D27" i="47"/>
  <c r="D45" i="47" s="1"/>
  <c r="D49" i="47" s="1"/>
  <c r="E19" i="47"/>
  <c r="F19" i="47"/>
  <c r="H19" i="47"/>
  <c r="I8" i="47"/>
  <c r="I9" i="47"/>
  <c r="I10" i="47"/>
  <c r="I11" i="47"/>
  <c r="I12" i="47"/>
  <c r="I13" i="47"/>
  <c r="I14" i="47"/>
  <c r="I15" i="47"/>
  <c r="I18" i="47"/>
  <c r="E47" i="46"/>
  <c r="F47" i="46"/>
  <c r="G47" i="46"/>
  <c r="D47" i="46"/>
  <c r="E16" i="46"/>
  <c r="F16" i="46"/>
  <c r="F36" i="46" s="1"/>
  <c r="F55" i="47" s="1"/>
  <c r="G16" i="46"/>
  <c r="G36" i="46" s="1"/>
  <c r="G55" i="47" s="1"/>
  <c r="G79" i="47" s="1"/>
  <c r="G86" i="47" s="1"/>
  <c r="D16" i="46"/>
  <c r="I95" i="44"/>
  <c r="I36" i="44"/>
  <c r="I34" i="44"/>
  <c r="I89" i="44"/>
  <c r="I71" i="44"/>
  <c r="E82" i="44"/>
  <c r="E84" i="44" s="1"/>
  <c r="F82" i="44"/>
  <c r="F84" i="44" s="1"/>
  <c r="D82" i="44"/>
  <c r="I50" i="44"/>
  <c r="I68" i="44" s="1"/>
  <c r="I51" i="44"/>
  <c r="I28" i="44"/>
  <c r="I29" i="44"/>
  <c r="I31" i="44" s="1"/>
  <c r="I30"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D21" i="56"/>
  <c r="D19" i="46"/>
  <c r="I37" i="44"/>
  <c r="I39" i="44" s="1"/>
  <c r="D23" i="56"/>
  <c r="E61" i="54"/>
  <c r="I19" i="47"/>
  <c r="E36" i="46"/>
  <c r="E49" i="46" s="1"/>
  <c r="E53" i="46" s="1"/>
  <c r="E59" i="46" s="1"/>
  <c r="F49" i="46"/>
  <c r="F53" i="46" s="1"/>
  <c r="F59" i="46" s="1"/>
  <c r="H79" i="47"/>
  <c r="H86" i="47" s="1"/>
  <c r="G49" i="46"/>
  <c r="G53" i="46" s="1"/>
  <c r="G59" i="46" s="1"/>
  <c r="G61" i="46" s="1"/>
  <c r="I98" i="44"/>
  <c r="I16" i="46"/>
  <c r="H45" i="47"/>
  <c r="I47" i="46"/>
  <c r="D39" i="44"/>
  <c r="E39" i="44"/>
  <c r="F39" i="44"/>
  <c r="I27" i="47"/>
  <c r="E45" i="47"/>
  <c r="I43" i="47"/>
  <c r="F45" i="47"/>
  <c r="I36" i="47"/>
  <c r="F92" i="44"/>
  <c r="E92" i="44"/>
  <c r="I82"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20" i="46" l="1"/>
  <c r="I20" i="46" s="1"/>
  <c r="E22" i="56"/>
  <c r="D21" i="46"/>
  <c r="E23" i="56"/>
  <c r="I19" i="46"/>
  <c r="D35" i="56"/>
  <c r="E21" i="56"/>
  <c r="F79" i="47"/>
  <c r="F86" i="47" s="1"/>
  <c r="E55" i="47"/>
  <c r="E79" i="47" s="1"/>
  <c r="E86" i="47" s="1"/>
  <c r="D51" i="47"/>
  <c r="E49" i="47"/>
  <c r="E51" i="47" s="1"/>
  <c r="F49" i="47"/>
  <c r="F51" i="47" s="1"/>
  <c r="H49" i="47"/>
  <c r="H51" i="47" s="1"/>
  <c r="I92" i="44"/>
  <c r="I45" i="47"/>
  <c r="F100" i="44"/>
  <c r="F61" i="46" s="1"/>
  <c r="E100" i="44"/>
  <c r="E61" i="46" s="1"/>
  <c r="I84" i="44"/>
  <c r="F244" i="37"/>
  <c r="F25" i="38"/>
  <c r="F23" i="38"/>
  <c r="F3" i="38"/>
  <c r="F63" i="37"/>
  <c r="F19" i="38"/>
  <c r="I21" i="46" l="1"/>
  <c r="I34" i="46" s="1"/>
  <c r="I36" i="46" s="1"/>
  <c r="D34" i="46"/>
  <c r="D36" i="46" s="1"/>
  <c r="E35" i="56"/>
  <c r="D37" i="56"/>
  <c r="I49" i="47"/>
  <c r="I51" i="47" s="1"/>
  <c r="E102" i="44"/>
  <c r="F102" i="44"/>
  <c r="F17" i="38"/>
  <c r="I49" i="46" l="1"/>
  <c r="I53" i="46" s="1"/>
  <c r="I59" i="46" s="1"/>
  <c r="I55" i="47"/>
  <c r="I79" i="47" s="1"/>
  <c r="I86" i="47" s="1"/>
  <c r="D49" i="46"/>
  <c r="D53" i="46" s="1"/>
  <c r="D59" i="46" s="1"/>
  <c r="D55" i="47"/>
  <c r="D79" i="47" s="1"/>
  <c r="D86" i="47" s="1"/>
  <c r="D50" i="56"/>
  <c r="E37" i="56"/>
  <c r="F15" i="38"/>
  <c r="D84" i="44"/>
  <c r="D99" i="44" l="1"/>
  <c r="D100" i="44" s="1"/>
  <c r="E50" i="56"/>
  <c r="D54" i="56"/>
  <c r="D109" i="44" l="1"/>
  <c r="D110" i="44" s="1"/>
  <c r="I99" i="44"/>
  <c r="I100" i="44" s="1"/>
  <c r="I102" i="44" s="1"/>
  <c r="D60" i="56"/>
  <c r="E60" i="56" s="1"/>
  <c r="E54" i="56"/>
  <c r="D102" i="44"/>
  <c r="D61" i="46"/>
  <c r="I61" i="46" l="1"/>
  <c r="D62" i="56"/>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<sst xmlns="http://schemas.openxmlformats.org/spreadsheetml/2006/main" count="10663" uniqueCount="962">
  <si>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</si>
  <si>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</si>
  <si>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</si>
  <si>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</si>
  <si>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</si>
  <si>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</si>
  <si>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</si>
  <si>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</si>
  <si>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</si>
  <si>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</si>
  <si>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</si>
  <si>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</si>
  <si>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</si>
  <si>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</si>
  <si>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</si>
  <si>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</si>
  <si>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</si>
  <si>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</si>
  <si>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</si>
  <si>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</si>
  <si>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</si>
  <si>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</si>
  <si>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</si>
  <si>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</si>
  <si>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</si>
  <si>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</si>
  <si>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</si>
  <si>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</si>
  <si>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</si>
  <si>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</si>
  <si>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</si>
  <si>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</si>
  <si>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</si>
  <si>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</si>
  <si>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</si>
  <si>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</si>
  <si>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</si>
  <si>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</si>
  <si>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</si>
  <si>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</si>
  <si>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</si>
  <si>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</si>
  <si>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</si>
  <si>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</si>
  <si>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</si>
  <si>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</si>
  <si>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</si>
  <si>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</si>
  <si>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</si>
  <si>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</si>
  <si>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</si>
  <si>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</si>
  <si>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</si>
  <si>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</si>
  <si>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</si>
  <si>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</si>
  <si>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</si>
  <si>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</si>
  <si>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</si>
  <si>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</si>
  <si>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</si>
  <si>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</si>
  <si>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</si>
  <si>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</si>
  <si>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</si>
  <si>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</si>
  <si>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</si>
  <si>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</si>
  <si>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</si>
  <si>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</si>
  <si>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</si>
  <si>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</si>
  <si>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</si>
  <si>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</si>
  <si>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</si>
  <si>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</si>
  <si>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</si>
  <si>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</si>
  <si>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</si>
  <si>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</si>
  <si>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</si>
  <si>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</si>
  <si>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</si>
  <si>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</si>
  <si>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</si>
  <si>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</si>
  <si>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</si>
  <si>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</si>
  <si>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</si>
  <si>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</si>
  <si>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</si>
  <si>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</si>
  <si>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</si>
  <si>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</si>
  <si>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</si>
  <si>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</si>
  <si>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</si>
  <si>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</si>
  <si>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</si>
  <si>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</si>
  <si>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</si>
  <si>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</si>
  <si>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</si>
  <si>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</si>
  <si>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</si>
  <si>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</si>
  <si>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</si>
  <si>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</si>
  <si>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</si>
  <si>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</si>
  <si>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</si>
  <si>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</si>
  <si>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</si>
  <si>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</si>
  <si>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</si>
  <si>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</si>
  <si>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</si>
  <si>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</si>
  <si>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</si>
  <si>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</si>
  <si>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</si>
  <si>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</si>
  <si>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</si>
  <si>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</si>
  <si>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</si>
  <si>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</si>
  <si>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</si>
  <si>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</si>
  <si>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</si>
  <si>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</si>
  <si>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</si>
  <si>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</si>
  <si>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</si>
  <si>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</si>
  <si>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</si>
  <si>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</si>
  <si>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</si>
  <si>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</si>
  <si>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</si>
  <si>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</si>
  <si>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</si>
  <si>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</si>
  <si>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</si>
  <si>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</si>
  <si>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</si>
  <si>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</si>
  <si>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</si>
  <si>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</si>
  <si>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</si>
  <si>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</si>
  <si>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</si>
  <si>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</si>
  <si>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</si>
  <si>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</si>
  <si>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</si>
  <si>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</si>
  <si>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</si>
  <si>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</si>
  <si>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</si>
  <si>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</si>
  <si>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</si>
  <si>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</si>
  <si>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</si>
  <si>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</si>
  <si>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</si>
  <si>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</si>
  <si>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</si>
  <si>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</si>
  <si>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</si>
  <si>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</si>
  <si>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</si>
  <si>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</si>
  <si>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</si>
  <si>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</si>
  <si>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</si>
  <si>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</si>
  <si>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</si>
  <si>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</si>
  <si>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</si>
  <si>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</si>
  <si>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</si>
  <si>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</si>
  <si>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</si>
  <si>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</si>
  <si>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</si>
  <si>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</si>
  <si>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</si>
  <si>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</si>
  <si>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</si>
  <si>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</si>
  <si>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</si>
  <si>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</si>
  <si>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</si>
  <si>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</si>
  <si>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</si>
  <si>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</si>
  <si>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</si>
  <si>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</si>
  <si>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</si>
  <si>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</si>
  <si>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</si>
  <si>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</si>
  <si>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</si>
  <si>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</si>
  <si>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</si>
  <si>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</si>
  <si>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</si>
  <si>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</si>
  <si>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</si>
  <si>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</si>
  <si>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</si>
  <si>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</si>
  <si>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</si>
  <si>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</si>
  <si>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</si>
  <si>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</si>
  <si>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</si>
  <si>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</si>
  <si>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</si>
  <si>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</si>
  <si>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</si>
  <si>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</si>
  <si>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</si>
  <si>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</si>
  <si>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</si>
  <si>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</si>
  <si>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</si>
  <si>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</si>
  <si>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</si>
  <si>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</si>
  <si>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</si>
  <si>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</si>
  <si>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</si>
  <si>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</si>
  <si>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</si>
  <si>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</si>
  <si>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</si>
  <si>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</si>
  <si>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</si>
  <si>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</si>
  <si>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</si>
  <si>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</si>
  <si>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</si>
  <si>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</si>
  <si>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</si>
  <si>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</si>
  <si>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</si>
  <si>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</si>
  <si>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</si>
  <si>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</si>
  <si>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</si>
  <si>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</si>
  <si>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</si>
  <si>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</si>
  <si>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</si>
  <si>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</si>
  <si>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</si>
  <si>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</si>
  <si>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</si>
  <si>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</si>
  <si>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</si>
  <si>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</si>
  <si>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</si>
  <si>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</si>
  <si>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</si>
  <si>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</si>
  <si>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</si>
  <si>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</si>
  <si>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</si>
  <si>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</si>
  <si>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</si>
  <si>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</si>
  <si>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</si>
  <si>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</si>
  <si>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</si>
  <si>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</si>
  <si>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</si>
  <si>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</si>
  <si>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</si>
  <si>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</si>
  <si>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</si>
  <si>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</si>
  <si>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</si>
  <si>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</si>
  <si>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</si>
  <si>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</si>
  <si>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</si>
  <si>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</si>
  <si>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</si>
  <si>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</si>
  <si>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</si>
  <si>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</si>
  <si>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</si>
  <si>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</si>
  <si>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</si>
  <si>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</si>
  <si>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</si>
  <si>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</si>
  <si>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</si>
  <si>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</si>
  <si>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</si>
  <si>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</si>
  <si>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</si>
  <si>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</si>
  <si>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</si>
  <si>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</si>
  <si>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</si>
  <si>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</si>
  <si>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</si>
  <si>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</si>
  <si>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</si>
  <si>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</si>
  <si>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</si>
  <si>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</si>
  <si>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</si>
  <si>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</si>
  <si>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</si>
  <si>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</si>
  <si>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</si>
  <si>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</si>
  <si>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</si>
  <si>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</si>
  <si>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</si>
  <si>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</si>
  <si>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</si>
  <si>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</si>
  <si>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</si>
  <si>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</si>
  <si>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</si>
  <si>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</si>
  <si>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</si>
  <si>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</si>
  <si>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</si>
  <si>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</si>
  <si>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</si>
  <si>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</si>
  <si>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</si>
  <si>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</si>
  <si>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</si>
  <si>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</si>
  <si>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</si>
  <si>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</si>
  <si>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</si>
  <si>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</si>
  <si>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</si>
  <si>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</si>
  <si>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</si>
  <si>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</si>
  <si>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</si>
  <si>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</si>
  <si>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</si>
  <si>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</si>
  <si>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</si>
  <si>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</si>
  <si>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</si>
  <si>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</si>
  <si>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</si>
  <si>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</si>
  <si>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</si>
  <si>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</si>
  <si>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</si>
  <si>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</si>
  <si>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</si>
  <si>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</si>
  <si>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</si>
  <si>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</si>
  <si>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</si>
  <si>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</si>
  <si>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</si>
  <si>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</si>
  <si>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</si>
  <si>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</si>
  <si>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</si>
  <si>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</si>
  <si>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</si>
  <si>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</si>
  <si>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</si>
  <si>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</si>
  <si>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</si>
  <si>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</si>
  <si>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</si>
  <si>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</si>
  <si>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</si>
  <si>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</si>
  <si>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</si>
  <si>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</si>
  <si>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</si>
  <si>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</si>
  <si>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</si>
  <si>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</si>
  <si>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</si>
  <si>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</si>
  <si>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</si>
  <si>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</si>
  <si>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</si>
  <si>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</si>
  <si>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</si>
  <si>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</si>
  <si>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</si>
  <si>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</si>
  <si>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</si>
  <si>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</si>
  <si>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</si>
  <si>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</si>
  <si>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</si>
  <si>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</si>
  <si>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</si>
  <si>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</si>
  <si>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</si>
  <si>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</si>
  <si>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</si>
  <si>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</si>
  <si>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</si>
  <si>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</si>
  <si>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</si>
  <si>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</si>
  <si>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</si>
  <si>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</si>
  <si>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</si>
  <si>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</si>
  <si>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</si>
  <si>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</si>
  <si>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</si>
  <si>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</si>
  <si>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</si>
  <si>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</si>
  <si>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</si>
  <si>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ESD Core Governmental &amp; Indirect Services</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</si>
  <si>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</si>
  <si>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</si>
  <si>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</si>
  <si>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</si>
  <si>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</si>
  <si>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</si>
  <si>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</si>
  <si>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</si>
  <si>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</si>
  <si>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</si>
  <si>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</si>
  <si>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</si>
  <si>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</si>
  <si>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</si>
  <si>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</si>
  <si>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</si>
  <si>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</si>
  <si>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</si>
  <si>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</si>
  <si>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</si>
  <si>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</si>
  <si>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</si>
  <si>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</si>
  <si>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</si>
  <si>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</si>
  <si>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</si>
  <si>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</si>
  <si>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</si>
  <si>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</si>
  <si>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</si>
  <si>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</si>
  <si>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</si>
  <si>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</si>
  <si>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</si>
  <si>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</si>
  <si>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</si>
  <si>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</si>
  <si>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</si>
  <si>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</si>
  <si>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</si>
  <si>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</si>
  <si>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</si>
  <si>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</si>
  <si>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</si>
  <si>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</si>
  <si>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</si>
  <si>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</si>
  <si>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</si>
  <si>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</si>
  <si>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</si>
  <si>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</si>
  <si>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</si>
  <si>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</si>
  <si>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</si>
  <si>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</si>
  <si>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</si>
  <si>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</si>
  <si>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</si>
  <si>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</si>
  <si>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</si>
  <si>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</si>
  <si>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</si>
  <si>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</si>
  <si>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</si>
  <si>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</si>
  <si>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</si>
  <si>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</si>
  <si>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</si>
  <si>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</si>
  <si>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</si>
  <si>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</si>
  <si>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</si>
  <si>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</si>
  <si>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</si>
  <si>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</si>
  <si>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</si>
  <si>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</si>
  <si>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</si>
  <si>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</si>
  <si>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</si>
  <si>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</si>
  <si>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</si>
  <si>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</si>
  <si>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</si>
  <si>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</si>
  <si>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</si>
  <si>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</si>
  <si>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</si>
  <si>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</si>
  <si>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</si>
  <si>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</si>
  <si>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</si>
  <si>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</si>
  <si>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</si>
  <si>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</si>
  <si>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</si>
  <si>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</si>
  <si>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</si>
  <si>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</si>
  <si>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</si>
  <si>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</si>
  <si>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</si>
  <si>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</si>
  <si>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</si>
  <si>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</si>
  <si>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</si>
  <si>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</si>
  <si>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</si>
  <si>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</si>
  <si>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</si>
  <si>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</si>
  <si>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</si>
  <si>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</si>
  <si>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</si>
  <si>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</si>
  <si>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</si>
  <si>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</si>
  <si>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</si>
  <si>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</si>
  <si>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</si>
  <si>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</si>
  <si>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</si>
  <si>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</si>
  <si>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</si>
  <si>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</si>
  <si>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</si>
  <si>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</si>
  <si>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</si>
  <si>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</si>
  <si>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</si>
  <si>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</si>
  <si>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</si>
  <si>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</si>
  <si>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</si>
  <si>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</si>
  <si>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</si>
  <si>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</si>
  <si>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</si>
  <si>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</si>
  <si>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</si>
  <si>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</si>
  <si>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</si>
  <si>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</si>
  <si>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</si>
  <si>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</si>
  <si>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</si>
  <si>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</si>
  <si>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</si>
  <si>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</si>
  <si>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</si>
  <si>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</si>
  <si>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</si>
  <si>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</si>
  <si>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</si>
  <si>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</si>
  <si>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</si>
  <si>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</si>
  <si>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</si>
  <si>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</si>
  <si>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</si>
  <si>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</si>
  <si>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</si>
  <si>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</si>
  <si>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</si>
  <si>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</si>
  <si>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</si>
  <si>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</si>
  <si>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</si>
  <si>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</si>
  <si>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</si>
  <si>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</si>
  <si>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</si>
  <si>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</si>
  <si>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</si>
  <si>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</si>
  <si>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</si>
  <si>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</si>
  <si>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</si>
  <si>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</si>
  <si>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</si>
  <si>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</si>
  <si>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</si>
  <si>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</si>
  <si>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</si>
  <si>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</si>
  <si>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</si>
  <si>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</si>
  <si>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</si>
  <si>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</si>
  <si>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</si>
  <si>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</si>
  <si>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</si>
  <si>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</si>
  <si>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</si>
  <si>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</si>
  <si>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</si>
  <si>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</si>
  <si>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</si>
  <si>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</si>
  <si>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</si>
  <si>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</si>
  <si>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</si>
  <si>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Claims Reserve-Current</t>
  </si>
  <si>
    <t>IBNR-Prior Year</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</si>
  <si>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</si>
  <si>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</si>
  <si>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</si>
  <si>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</si>
  <si>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</si>
  <si>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</si>
  <si>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</si>
  <si>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</si>
  <si>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</si>
  <si>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</si>
  <si>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</si>
  <si>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</si>
  <si>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</si>
  <si>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</si>
  <si>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</si>
  <si>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</si>
  <si>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</si>
  <si>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</si>
  <si>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</si>
  <si>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</si>
  <si>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</si>
  <si>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</si>
  <si>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</si>
  <si>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</si>
  <si>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</si>
  <si>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</si>
  <si>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</si>
  <si>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</si>
  <si>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</si>
  <si>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</si>
  <si>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</si>
  <si>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</si>
  <si>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</si>
  <si>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</si>
  <si>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</si>
  <si>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</si>
  <si>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</si>
  <si>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</si>
  <si>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</si>
  <si>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</si>
  <si>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</si>
  <si>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</si>
  <si>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</si>
  <si>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</si>
  <si>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</si>
  <si>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</si>
  <si>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</si>
  <si>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</si>
  <si>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</si>
  <si>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</si>
  <si>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</si>
  <si>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</si>
  <si>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</si>
  <si>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</si>
  <si>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</si>
  <si>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</si>
  <si>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</si>
  <si>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</si>
  <si>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</si>
  <si>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</si>
  <si>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</si>
  <si>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</si>
  <si>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</si>
  <si>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</si>
  <si>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</si>
  <si>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</si>
  <si>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</si>
  <si>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</si>
  <si>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</si>
  <si>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</si>
  <si>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</si>
  <si>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</si>
  <si>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</si>
  <si>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</si>
  <si>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</si>
  <si>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</si>
  <si>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</si>
  <si>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</si>
  <si>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</si>
  <si>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</si>
  <si>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</si>
  <si>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</si>
  <si>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</si>
  <si>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</si>
  <si>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</si>
  <si>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</si>
  <si>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</si>
  <si>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</si>
  <si>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</si>
  <si>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</si>
  <si>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</si>
  <si>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</si>
  <si>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</si>
  <si>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</si>
  <si>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</si>
  <si>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</si>
  <si>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</si>
  <si>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</si>
  <si>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</si>
  <si>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</si>
  <si>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</si>
  <si>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</si>
  <si>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</si>
  <si>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</si>
  <si>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</si>
  <si>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</si>
  <si>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</si>
  <si>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</si>
  <si>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</si>
  <si>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</si>
  <si>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</si>
  <si>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</si>
  <si>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</si>
  <si>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</si>
  <si>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</si>
  <si>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</si>
  <si>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</si>
  <si>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</si>
  <si>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</si>
  <si>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</si>
  <si>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</si>
  <si>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</si>
  <si>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</si>
  <si>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</si>
  <si>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</si>
  <si>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</si>
  <si>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</si>
  <si>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</si>
  <si>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</si>
  <si>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</si>
  <si>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</si>
  <si>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</si>
  <si>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</si>
  <si>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Object Detail</t>
  </si>
  <si>
    <t>2015-2016</t>
  </si>
  <si>
    <t>2016-2017 Budget</t>
  </si>
  <si>
    <t>2016-2017 Actual</t>
  </si>
  <si>
    <t>01 ESD Core Services</t>
  </si>
  <si>
    <t>11 Board of Directors</t>
  </si>
  <si>
    <t>5000 Supplies</t>
  </si>
  <si>
    <t>5010 Postage/Fedex/Ups</t>
  </si>
  <si>
    <t>5030 Copying</t>
  </si>
  <si>
    <t>5900 Small Equip($500-$5,000)</t>
  </si>
  <si>
    <t>7000 Purchased Services</t>
  </si>
  <si>
    <t>7010 Independent Contractors</t>
  </si>
  <si>
    <t>7020 Facility Rent</t>
  </si>
  <si>
    <t>7070 Pro-Serv</t>
  </si>
  <si>
    <t>7100 Prof Devel-Registrations</t>
  </si>
  <si>
    <t>7300 Advertising</t>
  </si>
  <si>
    <t>7800 Other Contractual</t>
  </si>
  <si>
    <t>8000 Travel</t>
  </si>
  <si>
    <t>12 Superintendent Office</t>
  </si>
  <si>
    <t>0000 Debit Transfer</t>
  </si>
  <si>
    <t>0000 Debit Transfers</t>
  </si>
  <si>
    <t>2000 Salaries - Certificated</t>
  </si>
  <si>
    <t>2110 Superintendent</t>
  </si>
  <si>
    <t>3000 Salaries - Classified</t>
  </si>
  <si>
    <t>3940 Office/Clerical</t>
  </si>
  <si>
    <t>3960 Professional</t>
  </si>
  <si>
    <t>3990 Directors/Supervisors</t>
  </si>
  <si>
    <t>4000 Employee Benefits</t>
  </si>
  <si>
    <t>4210 Medical - Certificated</t>
  </si>
  <si>
    <t>4220 L &amp; I Certificated</t>
  </si>
  <si>
    <t>4230 Unemployment-Certificated</t>
  </si>
  <si>
    <t>4240 Fica - Certificated</t>
  </si>
  <si>
    <t>4250 Retirement - Certificated</t>
  </si>
  <si>
    <t>4260 Comp Abs - Sick</t>
  </si>
  <si>
    <t>4270 Comp Abs Vac - Cert</t>
  </si>
  <si>
    <t>4310 Medical - Classified</t>
  </si>
  <si>
    <t>4320 L &amp; I - Classified</t>
  </si>
  <si>
    <t>4330 Unemployment-Classified</t>
  </si>
  <si>
    <t>4340 Fica - Classified</t>
  </si>
  <si>
    <t>4350 Retirement-Classified</t>
  </si>
  <si>
    <t>4360 Comp Abs Sick - Class</t>
  </si>
  <si>
    <t>4370 Comp Abs Vac - Class</t>
  </si>
  <si>
    <t>7030 Printing</t>
  </si>
  <si>
    <t>7080 Departmental Fees</t>
  </si>
  <si>
    <t>7500 Telephone/Internet</t>
  </si>
  <si>
    <t>7840 Legal Services</t>
  </si>
  <si>
    <t>13 Business Office</t>
  </si>
  <si>
    <t>2900 Vacation Buyback</t>
  </si>
  <si>
    <t>2901 Sick Buyback</t>
  </si>
  <si>
    <t>3490 Part-Time Help</t>
  </si>
  <si>
    <t>3690 Pse Contracts/Tutors/Stip</t>
  </si>
  <si>
    <t>3900 Vacation Buyback</t>
  </si>
  <si>
    <t>3901 Sick Buyback</t>
  </si>
  <si>
    <t>3980 Technical</t>
  </si>
  <si>
    <t>5600 Instructional Materials</t>
  </si>
  <si>
    <t>5700 Software</t>
  </si>
  <si>
    <t>7120 Comp Cost - Ncrdc</t>
  </si>
  <si>
    <t>7610 Audit</t>
  </si>
  <si>
    <t>14 Financial Services</t>
  </si>
  <si>
    <t>15 Human Resources</t>
  </si>
  <si>
    <t>16 Regional Committee</t>
  </si>
  <si>
    <t>17 Public Information</t>
  </si>
  <si>
    <t>7090 School Dist Sub Reimburse</t>
  </si>
  <si>
    <t>23 Certification</t>
  </si>
  <si>
    <t>02 ESD Direct Cost Centers</t>
  </si>
  <si>
    <t>3920 Crafts/Trades</t>
  </si>
  <si>
    <t>5031 Branding Supplies</t>
  </si>
  <si>
    <t>5040 Mail Delivery/Pick-Up</t>
  </si>
  <si>
    <t>5060 Fax Supplies</t>
  </si>
  <si>
    <t>5070 Colorprinter Supplies</t>
  </si>
  <si>
    <t>7400 Equipment Maintenance</t>
  </si>
  <si>
    <t>7520 Insurance</t>
  </si>
  <si>
    <t>7530 Security System</t>
  </si>
  <si>
    <t>7550 Utilities</t>
  </si>
  <si>
    <t>7830 Parking Lot Maintenance</t>
  </si>
  <si>
    <t>7960 Maint - Air Conditioner</t>
  </si>
  <si>
    <t>7999 Closing Account</t>
  </si>
  <si>
    <t>9000 Capital Outlay</t>
  </si>
  <si>
    <t>9010 Equipment($5,000 &amp; Above)</t>
  </si>
  <si>
    <t>9020 Remodel</t>
  </si>
  <si>
    <t>7450 Vehicle Gas &amp; Misc</t>
  </si>
  <si>
    <t>83 Interest</t>
  </si>
  <si>
    <t>84 Principal</t>
  </si>
  <si>
    <t>7510 K20 Lines/Internet</t>
  </si>
  <si>
    <t>7810 Netserv</t>
  </si>
  <si>
    <t>10 Instructional Resources</t>
  </si>
  <si>
    <t>12 Special Education</t>
  </si>
  <si>
    <t>2450 Speech Lang Path or Audio</t>
  </si>
  <si>
    <t>3910 Aides</t>
  </si>
  <si>
    <t>2310 Elementary Teacher</t>
  </si>
  <si>
    <t>2330 Other Teacher</t>
  </si>
  <si>
    <t>2440</t>
  </si>
  <si>
    <t>2460 Phycologist</t>
  </si>
  <si>
    <t>4420 *</t>
  </si>
  <si>
    <t>4440 *</t>
  </si>
  <si>
    <t>4450 *</t>
  </si>
  <si>
    <t>2420</t>
  </si>
  <si>
    <t>5610 Payor Of Last Resort</t>
  </si>
  <si>
    <t>16 Staff Development</t>
  </si>
  <si>
    <t>2400 Other Support</t>
  </si>
  <si>
    <t>4840 *</t>
  </si>
  <si>
    <t>18 Educational Technology</t>
  </si>
  <si>
    <t>19 K-20</t>
  </si>
  <si>
    <t>20 Safe And Drug-Free</t>
  </si>
  <si>
    <t>23 Special Education - Federal</t>
  </si>
  <si>
    <t>24 Math And Science</t>
  </si>
  <si>
    <t>2320 Secondary Teacher</t>
  </si>
  <si>
    <t>3970 Service Worker</t>
  </si>
  <si>
    <t>4520</t>
  </si>
  <si>
    <t>4530</t>
  </si>
  <si>
    <t>4540</t>
  </si>
  <si>
    <t>4820</t>
  </si>
  <si>
    <t>8004 Travel - Chelan Co Pud</t>
  </si>
  <si>
    <t>8009 Travel - Douglas Co Pud</t>
  </si>
  <si>
    <t>8013 Travel - Grant Co Pud</t>
  </si>
  <si>
    <t>8024 Travel - Okanogan Co Pud</t>
  </si>
  <si>
    <t>8100 Travel - Prg Wide</t>
  </si>
  <si>
    <t>28 Environmental Education</t>
  </si>
  <si>
    <t>30 Highly Capable</t>
  </si>
  <si>
    <t>32 Vocational</t>
  </si>
  <si>
    <t>34 Early Childhood</t>
  </si>
  <si>
    <t>36 Migrant Education</t>
  </si>
  <si>
    <t>54 Special Ed Infants &amp; Toddlers - Federal</t>
  </si>
  <si>
    <t>59 Other Instructional Programs</t>
  </si>
  <si>
    <t>64 Data Processing</t>
  </si>
  <si>
    <t>5500 Misc Computer Supplies</t>
  </si>
  <si>
    <t>5530 Computer Paper &amp; Forms</t>
  </si>
  <si>
    <t>5540 Laser Printer Supplies</t>
  </si>
  <si>
    <t>7910 Software Maintenance</t>
  </si>
  <si>
    <t>7980 Wsipc Software</t>
  </si>
  <si>
    <t>9600 Equip Reserve-Laser Print</t>
  </si>
  <si>
    <t>9670 Skyward Server Environ</t>
  </si>
  <si>
    <t>9680 Skyward Disk Drives</t>
  </si>
  <si>
    <t>9800 Other Equipment</t>
  </si>
  <si>
    <t>73 Nursing Services</t>
  </si>
  <si>
    <t>74 Human Resource Services</t>
  </si>
  <si>
    <t>78 Fiscal Agent Services</t>
  </si>
  <si>
    <t>7700 Training (Cdl)</t>
  </si>
  <si>
    <t>7710 Drug/Alc Testing-Random</t>
  </si>
  <si>
    <t>7720 Drug/Alc Testing/Pre-Emp</t>
  </si>
  <si>
    <t>7730 Mobile Unit</t>
  </si>
  <si>
    <t>7750 Physical Exams</t>
  </si>
  <si>
    <t>89 Other Noninstructional Programs</t>
  </si>
  <si>
    <t>Single Level Object</t>
  </si>
  <si>
    <t>Activity Index</t>
  </si>
  <si>
    <t>3 Digit Object</t>
  </si>
  <si>
    <t>5Cast</t>
  </si>
  <si>
    <t>Report Results</t>
  </si>
  <si>
    <t>Variance</t>
  </si>
  <si>
    <t>Expenses</t>
  </si>
  <si>
    <t>Source Detail</t>
  </si>
  <si>
    <t>00 Unassigned</t>
  </si>
  <si>
    <t>12 Tuition and Fees</t>
  </si>
  <si>
    <t>13 Sale Of Gds, Supp, Svcs</t>
  </si>
  <si>
    <t>16 Investment Earnings</t>
  </si>
  <si>
    <t>17 Gifts and Donations</t>
  </si>
  <si>
    <t>19 Rental of Property</t>
  </si>
  <si>
    <t>20 Insurance Recoveries</t>
  </si>
  <si>
    <t>21 Certification Fees</t>
  </si>
  <si>
    <t>29 Local Sources, Unassigned</t>
  </si>
  <si>
    <t>31 Esd Allotment</t>
  </si>
  <si>
    <t>36 Spec, Pilot or Enh Progs</t>
  </si>
  <si>
    <t>37 Nursing Services</t>
  </si>
  <si>
    <t>39 St General Purpose, Unassigned</t>
  </si>
  <si>
    <t>49 State Special Purpose, Un</t>
  </si>
  <si>
    <t>51 S/E, Sup, Eha, Part B</t>
  </si>
  <si>
    <t>53 Remediation</t>
  </si>
  <si>
    <t>54 Migrant, Ecia, Chapter 1</t>
  </si>
  <si>
    <t>58 Mathematics And Science</t>
  </si>
  <si>
    <t>68 Federal ARRA</t>
  </si>
  <si>
    <t>69 Fed Special Purpose, Unas</t>
  </si>
  <si>
    <t>71 Pmts From Sch Dists in Wa</t>
  </si>
  <si>
    <t>73 Payments From Other Entit</t>
  </si>
  <si>
    <t>81 Pmts From Sch Dists in Wa</t>
  </si>
  <si>
    <t>83 Payments From Other Entit</t>
  </si>
  <si>
    <t>95 Long-Term Financing</t>
  </si>
  <si>
    <t>96 Joint Venture</t>
  </si>
  <si>
    <t>Revenue</t>
  </si>
  <si>
    <t>Sources</t>
  </si>
  <si>
    <t>Educational Service District #171</t>
  </si>
  <si>
    <t>For the Fiscal Year Ended August 31, 2017</t>
  </si>
  <si>
    <t>FOR THE YEAR ENDED AUGUST 31, 2017</t>
  </si>
  <si>
    <t>For the Year Ended August 31, 2017</t>
  </si>
  <si>
    <t>FOR THE FISCAL YEAR ENDED AUGUST 31, 2017</t>
  </si>
  <si>
    <t>check</t>
  </si>
  <si>
    <t>Joint Venture Change (WSIPC)</t>
  </si>
  <si>
    <t>Deferred InFlows – Other</t>
  </si>
  <si>
    <t>430 Olds Station Rd</t>
  </si>
  <si>
    <t>Wenatchee, WA 98802</t>
  </si>
  <si>
    <t>www.ncesd.org</t>
  </si>
  <si>
    <t>Jason Williams</t>
  </si>
  <si>
    <t>(509) 667-7103</t>
  </si>
  <si>
    <t>jasonw@ncesd.org</t>
  </si>
  <si>
    <t>December</t>
  </si>
  <si>
    <t>Note 7</t>
  </si>
  <si>
    <t>Note 4</t>
  </si>
  <si>
    <t>15th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</si>
</sst>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sz val="10"/>
      <name val="Calibri"/>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949">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81">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0" fillId="0" borderId="0" xfId="0" applyNumberFormat="1"/>
    <xf numFmtId="0" fontId="45" fillId="0" borderId="0" xfId="0" applyFont="1"/>
    <xf numFmtId="0" fontId="45" fillId="0" borderId="0" xfId="0" applyFont="1" applyAlignment="1">
      <alignment horizontal="center"/>
    </xf>
    <xf numFmtId="165" fontId="45" fillId="0" borderId="30" xfId="8" quotePrefix="1" applyNumberFormat="1" applyFont="1" applyBorder="1" applyAlignment="1">
      <alignment horizontal="left"/>
    </xf>
    <xf numFmtId="43" fontId="45" fillId="0" borderId="0" xfId="0" applyNumberFormat="1" applyFont="1" applyBorder="1"/>
    <xf numFmtId="43" fontId="45" fillId="0" borderId="31" xfId="0" applyNumberFormat="1" applyFont="1" applyBorder="1"/>
    <xf numFmtId="0" fontId="45" fillId="0" borderId="30" xfId="8" applyFont="1" applyBorder="1" applyAlignment="1">
      <alignment horizontal="left"/>
    </xf>
    <xf numFmtId="0" fontId="45" fillId="0" borderId="30" xfId="8" applyFont="1" applyBorder="1" applyAlignment="1">
      <alignment horizontal="left" vertical="center"/>
    </xf>
    <xf numFmtId="0" fontId="45" fillId="0" borderId="32" xfId="8" applyFont="1" applyBorder="1" applyAlignment="1">
      <alignment horizontal="left"/>
    </xf>
    <xf numFmtId="43" fontId="45" fillId="0" borderId="33" xfId="0" applyNumberFormat="1" applyFont="1" applyBorder="1"/>
    <xf numFmtId="43" fontId="45" fillId="0" borderId="34" xfId="0" applyNumberFormat="1" applyFont="1" applyBorder="1"/>
    <xf numFmtId="0" fontId="45" fillId="0" borderId="30" xfId="8" applyFont="1" applyFill="1" applyBorder="1" applyAlignment="1">
      <alignment horizontal="left"/>
    </xf>
    <xf numFmtId="0" fontId="45" fillId="0" borderId="35" xfId="0" applyFont="1" applyBorder="1" applyAlignment="1">
      <alignment horizontal="center"/>
    </xf>
    <xf numFmtId="0" fontId="45" fillId="0" borderId="36" xfId="0" applyFont="1" applyBorder="1" applyAlignment="1">
      <alignment horizontal="center"/>
    </xf>
    <xf numFmtId="0" fontId="45" fillId="0" borderId="37" xfId="0" applyFont="1" applyBorder="1" applyAlignment="1">
      <alignment horizontal="center"/>
    </xf>
    <xf numFmtId="0" fontId="45" fillId="0" borderId="38" xfId="0" applyFont="1" applyBorder="1" applyAlignment="1">
      <alignment horizontal="center"/>
    </xf>
    <xf numFmtId="0" fontId="45" fillId="0" borderId="39" xfId="0" applyFont="1" applyBorder="1" applyAlignment="1">
      <alignment horizontal="center"/>
    </xf>
    <xf numFmtId="0" fontId="45" fillId="0" borderId="40" xfId="0" applyFont="1" applyBorder="1" applyAlignment="1">
      <alignment horizontal="center"/>
    </xf>
    <xf numFmtId="0" fontId="58" fillId="0" borderId="38" xfId="8" applyFont="1" applyBorder="1" applyAlignment="1">
      <alignment horizontal="left"/>
    </xf>
    <xf numFmtId="43" fontId="45" fillId="0" borderId="39" xfId="0" applyNumberFormat="1" applyFont="1" applyBorder="1"/>
    <xf numFmtId="43" fontId="45" fillId="0" borderId="40" xfId="0" applyNumberFormat="1" applyFont="1" applyBorder="1"/>
    <xf numFmtId="0" fontId="58" fillId="0" borderId="30" xfId="8" applyFont="1" applyBorder="1" applyAlignment="1">
      <alignment horizontal="left"/>
    </xf>
    <xf numFmtId="0" fontId="58" fillId="0" borderId="30" xfId="8" quotePrefix="1" applyFont="1" applyBorder="1" applyAlignment="1">
      <alignment horizontal="left"/>
    </xf>
    <xf numFmtId="0" fontId="58" fillId="0" borderId="30" xfId="8" applyFont="1" applyFill="1" applyBorder="1" applyAlignment="1">
      <alignment horizontal="left"/>
    </xf>
    <xf numFmtId="0" fontId="58" fillId="0" borderId="32" xfId="8" applyFont="1" applyFill="1" applyBorder="1" applyAlignment="1">
      <alignment horizontal="left"/>
    </xf>
    <xf numFmtId="43" fontId="0" fillId="0" borderId="0" xfId="0" applyNumberFormat="1" applyBorder="1"/>
    <xf numFmtId="43" fontId="0" fillId="0" borderId="31" xfId="0" applyNumberFormat="1" applyBorder="1"/>
    <xf numFmtId="43" fontId="0" fillId="0" borderId="33" xfId="0" applyNumberFormat="1" applyBorder="1"/>
    <xf numFmtId="43" fontId="0" fillId="0" borderId="34" xfId="0" applyNumberFormat="1" applyBorder="1"/>
    <xf numFmtId="0" fontId="0" fillId="0" borderId="0" xfId="0" applyAlignment="1">
      <alignment horizontal="right"/>
    </xf>
    <xf numFmtId="0" fontId="17" fillId="0" borderId="3" xfId="14" applyFont="1" applyFill="1" applyBorder="1" applyAlignment="1" applyProtection="1">
      <alignment horizontal="left"/>
    </xf>
    <xf numFmtId="0" fontId="17" fillId="0" borderId="3" xfId="14" applyFont="1" applyFill="1" applyBorder="1" applyAlignment="1" applyProtection="1">
      <alignment horizontal="center"/>
    </xf>
    <xf numFmtId="44" fontId="45" fillId="0" borderId="6" xfId="11" applyFont="1" applyFill="1" applyBorder="1" applyAlignment="1" applyProtection="1">
      <alignment vertical="center"/>
      <protection locked="0"/>
    </xf>
    <xf numFmtId="44" fontId="45" fillId="7" borderId="0" xfId="11" applyFont="1" applyFill="1" applyBorder="1" applyAlignment="1" applyProtection="1">
      <alignment vertical="center"/>
      <protection locked="0"/>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0" fillId="0" borderId="0" xfId="0"/>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67" fontId="17" fillId="0" borderId="0" xfId="11"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49">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7" t="s">
        <v>620</v>
      </c>
      <c r="B9" s="167">
        <v>200</v>
      </c>
      <c r="C9" s="167" t="s">
        <v>195</v>
      </c>
    </row>
    <row r="10" spans="1:3">
      <c r="A10" s="167" t="s">
        <v>620</v>
      </c>
      <c r="B10" s="167">
        <v>230</v>
      </c>
      <c r="C10" s="167" t="s">
        <v>196</v>
      </c>
    </row>
    <row r="11" spans="1:3">
      <c r="A11" s="167" t="s">
        <v>620</v>
      </c>
      <c r="B11" s="167">
        <v>240</v>
      </c>
      <c r="C11" s="167" t="s">
        <v>578</v>
      </c>
    </row>
    <row r="12" spans="1:3">
      <c r="A12" s="167" t="s">
        <v>620</v>
      </c>
      <c r="B12" s="167">
        <v>241</v>
      </c>
      <c r="C12" s="167" t="s">
        <v>198</v>
      </c>
    </row>
    <row r="13" spans="1:3">
      <c r="A13" s="167" t="s">
        <v>622</v>
      </c>
      <c r="B13" s="167">
        <v>340</v>
      </c>
      <c r="C13" s="167" t="s">
        <v>201</v>
      </c>
    </row>
    <row r="14" spans="1:3">
      <c r="A14" s="167"/>
      <c r="B14" s="167">
        <v>344</v>
      </c>
      <c r="C14" s="167" t="s">
        <v>579</v>
      </c>
    </row>
    <row r="15" spans="1:3">
      <c r="A15" s="167"/>
      <c r="B15" s="167">
        <v>360</v>
      </c>
      <c r="C15" s="167" t="s">
        <v>82</v>
      </c>
    </row>
    <row r="16" spans="1:3">
      <c r="A16" s="167"/>
      <c r="B16" s="167">
        <v>361</v>
      </c>
      <c r="C16" s="167" t="s">
        <v>580</v>
      </c>
    </row>
    <row r="17" spans="1:3">
      <c r="A17" s="167"/>
      <c r="B17" s="167">
        <v>410</v>
      </c>
      <c r="C17" s="167" t="s">
        <v>581</v>
      </c>
    </row>
    <row r="18" spans="1:3">
      <c r="A18" s="167"/>
      <c r="B18" s="167">
        <v>430</v>
      </c>
      <c r="C18" s="167" t="s">
        <v>205</v>
      </c>
    </row>
    <row r="19" spans="1:3">
      <c r="A19" s="167" t="s">
        <v>621</v>
      </c>
      <c r="B19" s="167">
        <v>450</v>
      </c>
      <c r="C19" s="167" t="s">
        <v>199</v>
      </c>
    </row>
    <row r="20" spans="1:3">
      <c r="A20" s="167"/>
      <c r="B20" s="167">
        <v>452</v>
      </c>
      <c r="C20" s="167" t="s">
        <v>200</v>
      </c>
    </row>
    <row r="21" spans="1:3">
      <c r="A21" s="167"/>
      <c r="B21" s="167">
        <v>475</v>
      </c>
      <c r="C21" s="167" t="s">
        <v>582</v>
      </c>
    </row>
    <row r="22" spans="1:3">
      <c r="A22" s="167"/>
      <c r="B22" s="167">
        <v>480</v>
      </c>
      <c r="C22" s="167" t="s">
        <v>216</v>
      </c>
    </row>
    <row r="23" spans="1:3">
      <c r="A23" s="167"/>
      <c r="B23" s="167">
        <v>490</v>
      </c>
      <c r="C23" s="167" t="s">
        <v>583</v>
      </c>
    </row>
    <row r="24" spans="1:3">
      <c r="A24" s="167"/>
      <c r="B24" s="167">
        <v>491</v>
      </c>
      <c r="C24" s="167" t="s">
        <v>585</v>
      </c>
    </row>
    <row r="25" spans="1:3">
      <c r="A25" s="167"/>
      <c r="B25" s="167">
        <v>492</v>
      </c>
      <c r="C25" s="167" t="s">
        <v>586</v>
      </c>
    </row>
    <row r="26" spans="1:3">
      <c r="A26" s="167"/>
      <c r="B26" s="167">
        <v>493</v>
      </c>
      <c r="C26" s="167" t="s">
        <v>587</v>
      </c>
    </row>
    <row r="27" spans="1:3">
      <c r="A27" s="167"/>
      <c r="B27" s="167">
        <v>494</v>
      </c>
      <c r="C27" s="167" t="s">
        <v>588</v>
      </c>
    </row>
    <row r="28" spans="1:3">
      <c r="A28" s="167"/>
      <c r="B28" s="167">
        <v>498</v>
      </c>
      <c r="C28" s="167" t="s">
        <v>584</v>
      </c>
    </row>
    <row r="29" spans="1:3" ht="13.5" thickBot="1">
      <c r="A29" s="167"/>
      <c r="B29" s="167">
        <v>499</v>
      </c>
      <c r="C29" s="167" t="s">
        <v>589</v>
      </c>
    </row>
    <row r="30" spans="1:3">
      <c r="A30" s="167"/>
      <c r="B30" s="168">
        <v>510</v>
      </c>
      <c r="C30" s="169" t="s">
        <v>590</v>
      </c>
    </row>
    <row r="31" spans="1:3">
      <c r="A31" s="167"/>
      <c r="B31" s="170">
        <v>515</v>
      </c>
      <c r="C31" s="171" t="s">
        <v>591</v>
      </c>
    </row>
    <row r="32" spans="1:3">
      <c r="A32" s="167"/>
      <c r="B32" s="170">
        <v>520</v>
      </c>
      <c r="C32" s="171" t="s">
        <v>592</v>
      </c>
    </row>
    <row r="33" spans="1:4">
      <c r="A33" s="167"/>
      <c r="B33" s="170">
        <v>530</v>
      </c>
      <c r="C33" s="171" t="s">
        <v>593</v>
      </c>
    </row>
    <row r="34" spans="1:4">
      <c r="A34" s="167"/>
      <c r="B34" s="170">
        <v>535</v>
      </c>
      <c r="C34" s="171" t="s">
        <v>574</v>
      </c>
    </row>
    <row r="35" spans="1:4" ht="13.5" thickBot="1">
      <c r="A35" s="167"/>
      <c r="B35" s="172">
        <v>540</v>
      </c>
      <c r="C35" s="173" t="s">
        <v>594</v>
      </c>
    </row>
    <row r="36" spans="1:4">
      <c r="A36" s="167"/>
      <c r="B36" s="167">
        <v>601</v>
      </c>
      <c r="C36" s="167" t="s">
        <v>218</v>
      </c>
    </row>
    <row r="37" spans="1:4">
      <c r="A37" s="167"/>
      <c r="B37" s="167">
        <v>601</v>
      </c>
      <c r="C37" s="167" t="s">
        <v>595</v>
      </c>
    </row>
    <row r="38" spans="1:4">
      <c r="A38" s="167"/>
      <c r="B38" s="167">
        <v>603</v>
      </c>
      <c r="C38" s="167" t="s">
        <v>596</v>
      </c>
    </row>
    <row r="39" spans="1:4">
      <c r="A39" s="167"/>
      <c r="B39" s="167">
        <v>604</v>
      </c>
      <c r="C39" s="167" t="s">
        <v>221</v>
      </c>
    </row>
    <row r="40" spans="1:4">
      <c r="A40" s="167"/>
      <c r="B40" s="167">
        <v>605</v>
      </c>
      <c r="C40" s="167" t="s">
        <v>571</v>
      </c>
    </row>
    <row r="41" spans="1:4">
      <c r="A41" s="167"/>
      <c r="B41" s="167">
        <v>607</v>
      </c>
      <c r="C41" s="167" t="s">
        <v>224</v>
      </c>
      <c r="D41" s="167"/>
    </row>
    <row r="42" spans="1:4">
      <c r="A42" s="167"/>
      <c r="B42" s="167">
        <v>608</v>
      </c>
      <c r="C42" s="167" t="s">
        <v>225</v>
      </c>
      <c r="D42" s="167"/>
    </row>
    <row r="43" spans="1:4">
      <c r="A43" s="167"/>
      <c r="B43" s="167">
        <v>610</v>
      </c>
      <c r="C43" s="167" t="s">
        <v>597</v>
      </c>
    </row>
    <row r="44" spans="1:4">
      <c r="A44" s="167"/>
      <c r="B44" s="167">
        <v>620</v>
      </c>
      <c r="C44" s="167" t="s">
        <v>598</v>
      </c>
    </row>
    <row r="45" spans="1:4">
      <c r="A45" s="167"/>
      <c r="B45" s="167">
        <v>625</v>
      </c>
      <c r="C45" s="167" t="s">
        <v>599</v>
      </c>
    </row>
    <row r="46" spans="1:4">
      <c r="A46" s="167"/>
      <c r="B46" s="167">
        <v>630</v>
      </c>
      <c r="C46" s="167" t="s">
        <v>600</v>
      </c>
    </row>
    <row r="47" spans="1:4">
      <c r="A47" s="167"/>
      <c r="B47" s="167">
        <v>631</v>
      </c>
      <c r="C47" s="167" t="s">
        <v>601</v>
      </c>
    </row>
    <row r="48" spans="1:4">
      <c r="A48" s="167"/>
      <c r="B48" s="167">
        <v>632</v>
      </c>
      <c r="C48" s="167" t="s">
        <v>602</v>
      </c>
    </row>
    <row r="49" spans="1:5">
      <c r="A49" s="167"/>
      <c r="B49" s="167">
        <v>633</v>
      </c>
      <c r="C49" s="167" t="s">
        <v>603</v>
      </c>
      <c r="D49" s="167"/>
      <c r="E49" s="167"/>
    </row>
    <row r="50" spans="1:5">
      <c r="A50" s="167"/>
      <c r="B50" s="167">
        <v>634</v>
      </c>
      <c r="C50" s="167" t="s">
        <v>604</v>
      </c>
      <c r="D50" s="167"/>
      <c r="E50" s="167"/>
    </row>
    <row r="51" spans="1:5">
      <c r="A51" s="167"/>
      <c r="B51" s="167">
        <v>635</v>
      </c>
      <c r="C51" s="167" t="s">
        <v>605</v>
      </c>
      <c r="D51" s="167"/>
      <c r="E51" s="167"/>
    </row>
    <row r="52" spans="1:5">
      <c r="A52" s="167"/>
      <c r="B52" s="167">
        <v>636</v>
      </c>
      <c r="C52" s="167" t="s">
        <v>606</v>
      </c>
      <c r="D52" s="167"/>
      <c r="E52" s="167"/>
    </row>
    <row r="53" spans="1:5">
      <c r="A53" s="167"/>
      <c r="B53" s="167">
        <v>637</v>
      </c>
      <c r="C53" s="167" t="s">
        <v>607</v>
      </c>
      <c r="D53" s="167"/>
      <c r="E53" s="167"/>
    </row>
    <row r="54" spans="1:5">
      <c r="A54" s="167"/>
      <c r="B54" s="167">
        <v>650</v>
      </c>
      <c r="C54" s="167" t="s">
        <v>229</v>
      </c>
      <c r="D54" s="167"/>
      <c r="E54" s="167"/>
    </row>
    <row r="55" spans="1:5">
      <c r="A55" s="167"/>
      <c r="B55" s="167">
        <v>655</v>
      </c>
      <c r="C55" s="167" t="s">
        <v>228</v>
      </c>
    </row>
    <row r="56" spans="1:5">
      <c r="A56" s="167"/>
      <c r="B56" s="167">
        <v>680</v>
      </c>
      <c r="C56" s="167" t="s">
        <v>275</v>
      </c>
    </row>
    <row r="57" spans="1:5">
      <c r="A57" s="167"/>
      <c r="B57" s="167">
        <v>690</v>
      </c>
      <c r="C57" s="167" t="s">
        <v>608</v>
      </c>
    </row>
    <row r="58" spans="1:5">
      <c r="A58" s="167"/>
      <c r="B58" s="167">
        <v>710</v>
      </c>
      <c r="C58" s="167" t="s">
        <v>609</v>
      </c>
    </row>
    <row r="59" spans="1:5">
      <c r="A59" s="167"/>
      <c r="B59" s="167">
        <v>750</v>
      </c>
      <c r="C59" s="167" t="s">
        <v>610</v>
      </c>
    </row>
    <row r="60" spans="1:5">
      <c r="A60" s="167"/>
      <c r="B60" s="167">
        <v>810</v>
      </c>
      <c r="C60" s="167" t="s">
        <v>625</v>
      </c>
    </row>
    <row r="61" spans="1:5">
      <c r="A61" s="167"/>
      <c r="B61" s="167">
        <v>830</v>
      </c>
      <c r="C61" s="167" t="s">
        <v>611</v>
      </c>
    </row>
    <row r="62" spans="1:5">
      <c r="A62" s="167"/>
      <c r="B62" s="167">
        <v>845</v>
      </c>
      <c r="C62" s="167" t="s">
        <v>541</v>
      </c>
    </row>
    <row r="63" spans="1:5">
      <c r="A63" s="167"/>
      <c r="B63" s="167">
        <v>850</v>
      </c>
      <c r="C63" s="167" t="s">
        <v>612</v>
      </c>
    </row>
    <row r="64" spans="1:5">
      <c r="A64" s="167"/>
      <c r="B64" s="167">
        <v>865</v>
      </c>
      <c r="C64" s="167" t="s">
        <v>535</v>
      </c>
    </row>
    <row r="65" spans="1:3">
      <c r="A65" s="167"/>
      <c r="B65" s="167">
        <v>880</v>
      </c>
      <c r="C65" s="167" t="s">
        <v>613</v>
      </c>
    </row>
    <row r="66" spans="1:3">
      <c r="A66" s="167"/>
      <c r="B66" s="167">
        <v>881</v>
      </c>
      <c r="C66" s="167" t="s">
        <v>614</v>
      </c>
    </row>
    <row r="67" spans="1:3">
      <c r="A67" s="167"/>
      <c r="B67" s="167">
        <v>885</v>
      </c>
      <c r="C67" s="167" t="s">
        <v>615</v>
      </c>
    </row>
    <row r="68" spans="1:3">
      <c r="A68" s="167"/>
      <c r="B68" s="167">
        <v>890</v>
      </c>
      <c r="C68" s="167" t="s">
        <v>616</v>
      </c>
    </row>
    <row r="69" spans="1:3">
      <c r="A69" s="167"/>
      <c r="B69" s="167">
        <v>900</v>
      </c>
      <c r="C69" s="167" t="s">
        <v>617</v>
      </c>
    </row>
    <row r="70" spans="1:3">
      <c r="A70" s="167"/>
      <c r="B70" s="167">
        <v>960</v>
      </c>
      <c r="C70" s="167" t="s">
        <v>618</v>
      </c>
    </row>
    <row r="71" spans="1:3">
      <c r="B71">
        <v>965</v>
      </c>
      <c r="C71" t="s">
        <v>619</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48"/>
  <sheetViews>
    <sheetView zoomScaleNormal="100" workbookViewId="0">
      <selection activeCell="M41" sqref="M41"/>
    </sheetView>
  </sheetViews>
  <sheetFormatPr defaultColWidth="8.85546875" defaultRowHeight="12.75"/>
  <cols>
    <col min="1" max="1" width="53.42578125" style="185" customWidth="1"/>
    <col min="2" max="2" width="18.7109375" style="185" customWidth="1"/>
    <col min="3" max="5" width="18.7109375" style="185" hidden="1" customWidth="1"/>
    <col min="6" max="6" width="8.85546875" style="185"/>
    <col min="7" max="7" width="2.28515625" style="185" customWidth="1"/>
    <col min="8" max="11" width="8.85546875" style="185"/>
    <col min="12" max="12" width="10.85546875" style="185" bestFit="1" customWidth="1"/>
    <col min="13" max="16384" width="8.85546875" style="185"/>
  </cols>
  <sheetData>
    <row r="1" spans="1:17" ht="21" customHeight="1">
      <c r="A1" s="447" t="str">
        <f>+'NET POSITION'!A1:I1</f>
        <v>Educational Service District #171</v>
      </c>
      <c r="B1" s="447"/>
      <c r="C1" s="447"/>
      <c r="D1" s="447"/>
      <c r="E1" s="447"/>
      <c r="H1"/>
      <c r="I1"/>
      <c r="J1"/>
      <c r="K1"/>
      <c r="L1"/>
      <c r="M1"/>
      <c r="N1"/>
      <c r="O1"/>
      <c r="P1"/>
      <c r="Q1" s="185" t="s">
        <v>191</v>
      </c>
    </row>
    <row r="2" spans="1:17" ht="21" customHeight="1">
      <c r="A2" s="448" t="s">
        <v>623</v>
      </c>
      <c r="B2" s="448"/>
      <c r="C2" s="448"/>
      <c r="D2" s="448"/>
      <c r="E2" s="448"/>
      <c r="H2"/>
      <c r="I2"/>
      <c r="J2"/>
      <c r="K2"/>
      <c r="L2"/>
      <c r="M2"/>
      <c r="N2"/>
      <c r="O2"/>
      <c r="P2"/>
      <c r="Q2" s="185" t="s">
        <v>191</v>
      </c>
    </row>
    <row r="3" spans="1:17">
      <c r="A3" s="449">
        <v>42978</v>
      </c>
      <c r="B3" s="449"/>
      <c r="C3" s="449"/>
      <c r="D3" s="449"/>
      <c r="E3" s="449"/>
      <c r="H3"/>
      <c r="I3"/>
      <c r="J3"/>
      <c r="K3"/>
      <c r="L3"/>
      <c r="M3"/>
      <c r="N3"/>
      <c r="O3"/>
      <c r="P3"/>
      <c r="Q3" s="185" t="s">
        <v>191</v>
      </c>
    </row>
    <row r="4" spans="1:17">
      <c r="A4" s="186"/>
      <c r="B4" s="209"/>
      <c r="C4" s="407"/>
      <c r="D4" s="407"/>
      <c r="E4" s="407"/>
      <c r="H4"/>
      <c r="I4"/>
      <c r="J4"/>
      <c r="K4"/>
      <c r="L4"/>
      <c r="M4"/>
      <c r="N4"/>
      <c r="O4"/>
      <c r="P4"/>
      <c r="Q4" s="185" t="s">
        <v>191</v>
      </c>
    </row>
    <row r="5" spans="1:17" ht="25.5">
      <c r="A5" s="186"/>
      <c r="B5" s="281" t="s">
        <v>349</v>
      </c>
      <c r="C5" s="281" t="s">
        <v>663</v>
      </c>
      <c r="D5" s="281" t="s">
        <v>664</v>
      </c>
      <c r="E5" s="282" t="s">
        <v>665</v>
      </c>
      <c r="H5"/>
      <c r="I5"/>
      <c r="J5"/>
      <c r="K5"/>
      <c r="L5"/>
      <c r="M5"/>
      <c r="N5"/>
      <c r="O5"/>
      <c r="P5"/>
      <c r="Q5" s="185" t="s">
        <v>191</v>
      </c>
    </row>
    <row r="6" spans="1:17">
      <c r="A6" s="188" t="s">
        <v>10</v>
      </c>
      <c r="B6" s="201"/>
      <c r="C6" s="201"/>
      <c r="D6" s="201"/>
      <c r="E6" s="201"/>
      <c r="H6"/>
      <c r="I6"/>
      <c r="J6"/>
      <c r="K6"/>
      <c r="L6"/>
      <c r="M6"/>
      <c r="N6"/>
      <c r="O6"/>
      <c r="P6"/>
      <c r="Q6" s="185" t="s">
        <v>191</v>
      </c>
    </row>
    <row r="7" spans="1:17">
      <c r="A7" s="190" t="s">
        <v>197</v>
      </c>
      <c r="B7" s="191">
        <f>59252.85-53728.2</f>
        <v>5524.6500000000015</v>
      </c>
      <c r="C7" s="191"/>
      <c r="D7" s="191"/>
      <c r="E7" s="191"/>
      <c r="H7"/>
      <c r="I7"/>
      <c r="J7"/>
      <c r="K7"/>
      <c r="L7"/>
      <c r="M7"/>
      <c r="N7"/>
      <c r="O7"/>
      <c r="P7"/>
      <c r="Q7" s="185" t="s">
        <v>191</v>
      </c>
    </row>
    <row r="8" spans="1:17">
      <c r="A8" s="190" t="s">
        <v>199</v>
      </c>
      <c r="B8" s="191">
        <f>3007462.63-'NET POSITION'!D33</f>
        <v>2770618.27</v>
      </c>
      <c r="C8" s="191"/>
      <c r="D8" s="191"/>
      <c r="E8" s="191"/>
      <c r="H8"/>
      <c r="I8"/>
      <c r="J8"/>
      <c r="K8"/>
      <c r="L8"/>
      <c r="M8"/>
      <c r="N8"/>
      <c r="O8"/>
      <c r="P8"/>
      <c r="Q8" s="185" t="s">
        <v>191</v>
      </c>
    </row>
    <row r="9" spans="1:17">
      <c r="A9" s="190" t="s">
        <v>201</v>
      </c>
      <c r="B9" s="191">
        <v>35639.89</v>
      </c>
      <c r="C9" s="191"/>
      <c r="D9" s="191"/>
      <c r="E9" s="191"/>
      <c r="H9"/>
      <c r="I9"/>
      <c r="J9"/>
      <c r="K9"/>
      <c r="L9"/>
      <c r="M9"/>
      <c r="N9"/>
      <c r="O9"/>
      <c r="P9"/>
      <c r="Q9" s="185" t="s">
        <v>191</v>
      </c>
    </row>
    <row r="10" spans="1:17" hidden="1">
      <c r="A10" s="190" t="s">
        <v>351</v>
      </c>
      <c r="B10" s="191"/>
      <c r="C10" s="191"/>
      <c r="D10" s="191"/>
      <c r="E10" s="191"/>
      <c r="H10"/>
      <c r="I10"/>
      <c r="J10"/>
      <c r="K10"/>
      <c r="L10"/>
      <c r="M10"/>
      <c r="N10"/>
      <c r="O10"/>
      <c r="P10"/>
      <c r="Q10" s="185" t="s">
        <v>191</v>
      </c>
    </row>
    <row r="11" spans="1:17" ht="13.5" thickBot="1">
      <c r="A11" s="194" t="s">
        <v>350</v>
      </c>
      <c r="B11" s="195">
        <f>SUM(B7:B10)</f>
        <v>2811782.81</v>
      </c>
      <c r="C11" s="195">
        <f>SUM(C7:C10)</f>
        <v>0</v>
      </c>
      <c r="D11" s="195">
        <f>SUM(D7:D10)</f>
        <v>0</v>
      </c>
      <c r="E11" s="195">
        <f>SUM(E7:E10)</f>
        <v>0</v>
      </c>
      <c r="H11"/>
      <c r="I11"/>
      <c r="J11"/>
      <c r="K11"/>
      <c r="L11"/>
      <c r="M11"/>
      <c r="N11"/>
      <c r="O11"/>
      <c r="P11"/>
      <c r="Q11" s="185" t="s">
        <v>191</v>
      </c>
    </row>
    <row r="12" spans="1:17" ht="13.5" thickTop="1">
      <c r="A12" s="194"/>
      <c r="B12" s="196"/>
      <c r="C12" s="196"/>
      <c r="D12" s="196"/>
      <c r="E12" s="196"/>
      <c r="H12"/>
      <c r="I12"/>
      <c r="J12"/>
      <c r="K12"/>
      <c r="L12"/>
      <c r="M12"/>
      <c r="N12"/>
      <c r="O12"/>
      <c r="P12"/>
      <c r="Q12" s="185" t="s">
        <v>191</v>
      </c>
    </row>
    <row r="13" spans="1:17">
      <c r="A13" s="199" t="s">
        <v>4</v>
      </c>
      <c r="B13" s="200"/>
      <c r="C13" s="200"/>
      <c r="D13" s="200"/>
      <c r="E13" s="200"/>
      <c r="H13"/>
      <c r="I13"/>
      <c r="J13"/>
      <c r="K13"/>
      <c r="L13"/>
      <c r="M13"/>
      <c r="N13"/>
      <c r="O13"/>
      <c r="P13"/>
      <c r="Q13" s="185" t="s">
        <v>191</v>
      </c>
    </row>
    <row r="14" spans="1:17">
      <c r="A14" s="190" t="s">
        <v>218</v>
      </c>
      <c r="B14" s="191">
        <v>588604.25</v>
      </c>
      <c r="C14" s="191"/>
      <c r="D14" s="191"/>
      <c r="E14" s="191"/>
      <c r="H14"/>
      <c r="I14"/>
      <c r="J14"/>
      <c r="K14"/>
      <c r="L14"/>
      <c r="M14"/>
      <c r="N14"/>
      <c r="O14"/>
      <c r="P14"/>
      <c r="Q14" s="185" t="s">
        <v>191</v>
      </c>
    </row>
    <row r="15" spans="1:17" hidden="1">
      <c r="A15" s="190" t="s">
        <v>355</v>
      </c>
      <c r="B15" s="191"/>
      <c r="C15" s="191"/>
      <c r="D15" s="191"/>
      <c r="E15" s="191"/>
      <c r="H15"/>
      <c r="I15"/>
      <c r="J15"/>
      <c r="K15"/>
      <c r="L15"/>
      <c r="M15"/>
      <c r="N15"/>
      <c r="O15"/>
      <c r="P15"/>
      <c r="Q15" s="185" t="s">
        <v>191</v>
      </c>
    </row>
    <row r="16" spans="1:17">
      <c r="A16" s="192" t="s">
        <v>629</v>
      </c>
      <c r="B16" s="191">
        <f>+B11-B14</f>
        <v>2223178.56</v>
      </c>
      <c r="C16" s="191"/>
      <c r="D16" s="191"/>
      <c r="E16" s="191"/>
      <c r="H16"/>
      <c r="I16"/>
      <c r="J16"/>
      <c r="K16"/>
      <c r="L16"/>
      <c r="M16"/>
      <c r="N16"/>
      <c r="O16"/>
      <c r="P16"/>
      <c r="Q16" s="185" t="s">
        <v>191</v>
      </c>
    </row>
    <row r="17" spans="1:17" ht="13.5" thickBot="1">
      <c r="A17" s="194" t="s">
        <v>233</v>
      </c>
      <c r="B17" s="195">
        <f>SUM(B14:B16)</f>
        <v>2811782.81</v>
      </c>
      <c r="C17" s="195">
        <f>SUM(C14:C16)</f>
        <v>0</v>
      </c>
      <c r="D17" s="195">
        <f>SUM(D14:D16)</f>
        <v>0</v>
      </c>
      <c r="E17" s="195">
        <f>SUM(E14:E16)</f>
        <v>0</v>
      </c>
      <c r="H17"/>
      <c r="I17"/>
      <c r="J17"/>
      <c r="K17"/>
      <c r="L17"/>
      <c r="M17"/>
      <c r="N17"/>
      <c r="O17"/>
      <c r="P17"/>
      <c r="Q17" s="185" t="s">
        <v>191</v>
      </c>
    </row>
    <row r="18" spans="1:17" ht="13.5" thickTop="1">
      <c r="A18" s="194"/>
      <c r="B18" s="197"/>
      <c r="C18" s="197"/>
      <c r="D18" s="197"/>
      <c r="E18" s="197"/>
      <c r="H18"/>
      <c r="I18"/>
      <c r="J18"/>
      <c r="K18"/>
      <c r="L18"/>
      <c r="M18"/>
      <c r="N18"/>
      <c r="O18"/>
      <c r="P18"/>
    </row>
    <row r="19" spans="1:17" hidden="1"/>
    <row r="20" spans="1:17" hidden="1">
      <c r="A20" s="185" t="s">
        <v>653</v>
      </c>
    </row>
    <row r="21" spans="1:17" ht="66" hidden="1" customHeight="1">
      <c r="A21" s="444" t="s">
        <v>668</v>
      </c>
      <c r="B21" s="445"/>
      <c r="C21" s="445"/>
      <c r="D21" s="445"/>
      <c r="E21" s="446"/>
    </row>
    <row r="22" spans="1:17" ht="54.75" hidden="1" customHeight="1">
      <c r="A22" s="444" t="s">
        <v>667</v>
      </c>
      <c r="B22" s="445"/>
      <c r="C22" s="445"/>
      <c r="D22" s="445"/>
      <c r="E22" s="446"/>
    </row>
    <row r="23" spans="1:17" hidden="1"/>
    <row r="24" spans="1:17" hidden="1">
      <c r="A24"/>
      <c r="B24"/>
      <c r="C24"/>
      <c r="D24"/>
      <c r="E24"/>
      <c r="F24"/>
    </row>
    <row r="25" spans="1:17" hidden="1">
      <c r="A25" s="390" t="s">
        <v>949</v>
      </c>
      <c r="B25" s="361">
        <f>B11-B17</f>
        <v>0</v>
      </c>
      <c r="C25"/>
      <c r="D25"/>
      <c r="E25"/>
      <c r="F25"/>
    </row>
    <row r="26" spans="1:17" hidden="1">
      <c r="A26"/>
      <c r="B26"/>
      <c r="C26"/>
      <c r="D26"/>
      <c r="E26"/>
      <c r="F26"/>
    </row>
    <row r="27" spans="1:17">
      <c r="A27"/>
      <c r="B27"/>
      <c r="C27"/>
      <c r="D27"/>
      <c r="E27"/>
      <c r="F27"/>
    </row>
    <row r="28" spans="1:17">
      <c r="A28"/>
      <c r="B28"/>
      <c r="C28"/>
      <c r="D28"/>
      <c r="E28"/>
      <c r="F28"/>
    </row>
    <row r="29" spans="1:17">
      <c r="A29"/>
      <c r="B29"/>
      <c r="C29"/>
      <c r="D29"/>
      <c r="E29"/>
      <c r="F29"/>
    </row>
    <row r="40" spans="2:5">
      <c r="B40" s="189"/>
      <c r="C40" s="189"/>
      <c r="D40" s="189"/>
      <c r="E40" s="189"/>
    </row>
    <row r="41" spans="2:5">
      <c r="B41" s="189"/>
      <c r="C41" s="189"/>
      <c r="D41" s="189"/>
      <c r="E41" s="189"/>
    </row>
    <row r="42" spans="2:5">
      <c r="B42" s="189"/>
      <c r="C42" s="189"/>
      <c r="D42" s="189"/>
      <c r="E42" s="189"/>
    </row>
    <row r="43" spans="2:5">
      <c r="B43" s="189"/>
      <c r="C43" s="189"/>
      <c r="D43" s="189"/>
      <c r="E43" s="189"/>
    </row>
    <row r="44" spans="2:5">
      <c r="B44" s="189"/>
      <c r="C44" s="189"/>
      <c r="D44" s="189"/>
      <c r="E44" s="189"/>
    </row>
    <row r="45" spans="2:5">
      <c r="B45" s="189"/>
      <c r="C45" s="189"/>
      <c r="D45" s="189"/>
      <c r="E45" s="189"/>
    </row>
    <row r="46" spans="2:5">
      <c r="B46" s="189"/>
      <c r="C46" s="189"/>
      <c r="D46" s="189"/>
      <c r="E46" s="189"/>
    </row>
    <row r="47" spans="2:5">
      <c r="B47" s="189"/>
      <c r="C47" s="189"/>
      <c r="D47" s="189"/>
      <c r="E47" s="189"/>
    </row>
    <row r="48" spans="2:5">
      <c r="B48" s="189"/>
      <c r="C48" s="189"/>
      <c r="D48" s="189"/>
      <c r="E48" s="189"/>
    </row>
  </sheetData>
  <mergeCells count="6">
    <mergeCell ref="A22:E22"/>
    <mergeCell ref="A21:E21"/>
    <mergeCell ref="A1:E1"/>
    <mergeCell ref="A2:E2"/>
    <mergeCell ref="A3:E3"/>
    <mergeCell ref="C4:E4"/>
  </mergeCells>
  <printOptions horizontalCentered="1"/>
  <pageMargins left="0.25" right="0.25" top="0.25" bottom="0.5" header="0.5" footer="0.25"/>
  <pageSetup fitToHeight="3"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sqref="A1:F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50" t="str">
        <f>'CERTIFICATION-COVER'!A4:G4</f>
        <v>Educational Service District #171</v>
      </c>
      <c r="B1" s="450"/>
      <c r="C1" s="450"/>
      <c r="D1" s="450"/>
      <c r="E1" s="450"/>
      <c r="F1" s="450"/>
      <c r="G1" s="76"/>
      <c r="H1" s="77"/>
    </row>
    <row r="2" spans="1:8" ht="15">
      <c r="A2" s="451" t="s">
        <v>389</v>
      </c>
      <c r="B2" s="451"/>
      <c r="C2" s="451"/>
      <c r="D2" s="451"/>
      <c r="E2" s="451"/>
      <c r="F2" s="451"/>
      <c r="G2" s="76"/>
      <c r="H2" s="77"/>
    </row>
    <row r="3" spans="1:8" ht="15">
      <c r="A3" s="451" t="s">
        <v>532</v>
      </c>
      <c r="B3" s="451"/>
      <c r="C3" s="451"/>
      <c r="D3" s="451"/>
      <c r="E3" s="451"/>
      <c r="F3" s="451"/>
      <c r="G3" s="76"/>
      <c r="H3" s="77"/>
    </row>
    <row r="4" spans="1:8" ht="15">
      <c r="A4" s="452" t="s">
        <v>948</v>
      </c>
      <c r="B4" s="452"/>
      <c r="C4" s="452"/>
      <c r="D4" s="452"/>
      <c r="E4" s="452"/>
      <c r="F4" s="452"/>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86">
        <v>486279.1</v>
      </c>
    </row>
    <row r="8" spans="1:8" ht="14.25">
      <c r="A8" s="85"/>
      <c r="B8" s="85">
        <v>13</v>
      </c>
      <c r="C8" s="82" t="s">
        <v>391</v>
      </c>
      <c r="D8" s="83"/>
      <c r="E8" s="87">
        <f>SUMIF('Revenue Data'!H$3:H$28,REVENUE!B8,'Revenue Data'!C$3:C$28)</f>
        <v>21601.86</v>
      </c>
    </row>
    <row r="9" spans="1:8" ht="14.25">
      <c r="A9" s="85"/>
      <c r="B9" s="85">
        <v>14</v>
      </c>
      <c r="C9" s="82" t="s">
        <v>392</v>
      </c>
      <c r="D9" s="83"/>
      <c r="E9" s="87">
        <f>SUMIF('Revenue Data'!H$3:H$28,REVENUE!B9,'Revenue Data'!C$3:C$28)</f>
        <v>0</v>
      </c>
    </row>
    <row r="10" spans="1:8" ht="14.25">
      <c r="A10" s="85"/>
      <c r="B10" s="85">
        <v>15</v>
      </c>
      <c r="C10" s="82" t="s">
        <v>393</v>
      </c>
      <c r="D10" s="83"/>
      <c r="E10" s="87">
        <f>SUMIF('Revenue Data'!H$3:H$28,REVENUE!B10,'Revenue Data'!C$3:C$28)</f>
        <v>0</v>
      </c>
    </row>
    <row r="11" spans="1:8" ht="14.25">
      <c r="A11" s="85"/>
      <c r="B11" s="85">
        <v>16</v>
      </c>
      <c r="C11" s="82" t="s">
        <v>245</v>
      </c>
      <c r="D11" s="83"/>
      <c r="E11" s="87">
        <f>SUMIF('Revenue Data'!H$3:H$28,REVENUE!B11,'Revenue Data'!C$3:C$28)</f>
        <v>23551.83</v>
      </c>
    </row>
    <row r="12" spans="1:8" ht="14.25">
      <c r="A12" s="85"/>
      <c r="B12" s="85">
        <v>17</v>
      </c>
      <c r="C12" s="82" t="s">
        <v>157</v>
      </c>
      <c r="D12" s="83"/>
      <c r="E12" s="87">
        <f>SUMIF('Revenue Data'!H$3:H$28,REVENUE!B12,'Revenue Data'!C$3:C$28)</f>
        <v>0</v>
      </c>
    </row>
    <row r="13" spans="1:8" ht="14.25">
      <c r="A13" s="85"/>
      <c r="B13" s="85">
        <v>19</v>
      </c>
      <c r="C13" s="82" t="s">
        <v>159</v>
      </c>
      <c r="D13" s="83"/>
      <c r="E13" s="87">
        <f>SUMIF('Revenue Data'!H$3:H$28,REVENUE!B13,'Revenue Data'!C$3:C$28)</f>
        <v>211981.92</v>
      </c>
    </row>
    <row r="14" spans="1:8" ht="14.25">
      <c r="A14" s="85"/>
      <c r="B14" s="85">
        <v>20</v>
      </c>
      <c r="C14" s="82" t="s">
        <v>153</v>
      </c>
      <c r="D14" s="83"/>
      <c r="E14" s="87">
        <f>SUMIF('Revenue Data'!H$3:H$28,REVENUE!B14,'Revenue Data'!C$3:C$28)</f>
        <v>0</v>
      </c>
    </row>
    <row r="15" spans="1:8" ht="14.25">
      <c r="A15" s="85"/>
      <c r="B15" s="85">
        <v>21</v>
      </c>
      <c r="C15" s="82" t="s">
        <v>161</v>
      </c>
      <c r="D15" s="83"/>
      <c r="E15" s="87">
        <f>SUMIF('Revenue Data'!H$3:H$28,REVENUE!B15,'Revenue Data'!C$3:C$28)</f>
        <v>0</v>
      </c>
    </row>
    <row r="16" spans="1:8" ht="14.25">
      <c r="A16" s="85"/>
      <c r="B16" s="85">
        <v>22</v>
      </c>
      <c r="C16" s="82" t="s">
        <v>394</v>
      </c>
      <c r="D16" s="83"/>
      <c r="E16" s="87">
        <f>SUMIF('Revenue Data'!H$3:H$28,REVENUE!B16,'Revenue Data'!C$3:C$28)</f>
        <v>0</v>
      </c>
    </row>
    <row r="17" spans="1:8" ht="14.25">
      <c r="A17" s="85"/>
      <c r="B17" s="88">
        <v>23</v>
      </c>
      <c r="C17" s="82" t="s">
        <v>5</v>
      </c>
      <c r="D17" s="83"/>
      <c r="E17" s="87">
        <f>SUMIF('Revenue Data'!H$3:H$28,REVENUE!B17,'Revenue Data'!C$3:C$28)</f>
        <v>0</v>
      </c>
      <c r="G17" s="89"/>
      <c r="H17" s="90"/>
    </row>
    <row r="18" spans="1:8" ht="16.5">
      <c r="A18" s="85"/>
      <c r="B18" s="85">
        <v>29</v>
      </c>
      <c r="C18" s="82" t="s">
        <v>162</v>
      </c>
      <c r="D18" s="83"/>
      <c r="E18" s="91">
        <v>95198.12</v>
      </c>
      <c r="G18" s="89"/>
      <c r="H18" s="90"/>
    </row>
    <row r="19" spans="1:8" ht="15">
      <c r="A19" s="92" t="s">
        <v>395</v>
      </c>
      <c r="B19" s="85"/>
      <c r="C19" s="82"/>
      <c r="D19" s="83"/>
      <c r="F19" s="94">
        <f>SUM(E7:E18)</f>
        <v>838612.83</v>
      </c>
    </row>
    <row r="20" spans="1:8" ht="5.25" customHeight="1">
      <c r="F20" s="93"/>
    </row>
    <row r="21" spans="1:8" ht="15">
      <c r="A21" s="81" t="s">
        <v>396</v>
      </c>
      <c r="B21" s="82"/>
      <c r="C21" s="82"/>
      <c r="D21" s="83"/>
      <c r="F21" s="97"/>
    </row>
    <row r="22" spans="1:8" ht="14.25">
      <c r="A22" s="85"/>
      <c r="B22" s="85">
        <v>31</v>
      </c>
      <c r="C22" s="82" t="s">
        <v>163</v>
      </c>
      <c r="D22" s="83"/>
      <c r="E22" s="98">
        <f>SUMIF('Revenue Data'!H$3:H$28,REVENUE!B22,'Revenue Data'!C$3:C$28)</f>
        <v>516759.95</v>
      </c>
      <c r="F22" s="90"/>
    </row>
    <row r="23" spans="1:8" ht="14.25">
      <c r="A23" s="85"/>
      <c r="B23" s="85">
        <v>32</v>
      </c>
      <c r="C23" s="82" t="s">
        <v>164</v>
      </c>
      <c r="D23" s="83"/>
      <c r="E23" s="99">
        <f>SUMIF('Revenue Data'!H$3:H$28,REVENUE!B23,'Revenue Data'!C$3:C$28)</f>
        <v>0</v>
      </c>
      <c r="F23" s="90"/>
    </row>
    <row r="24" spans="1:8" ht="14.25">
      <c r="A24" s="85"/>
      <c r="B24" s="85">
        <v>34</v>
      </c>
      <c r="C24" s="82" t="s">
        <v>397</v>
      </c>
      <c r="D24" s="83"/>
      <c r="E24" s="99">
        <f>SUMIF('Revenue Data'!H$3:H$28,REVENUE!B24,'Revenue Data'!C$3:C$28)</f>
        <v>0</v>
      </c>
      <c r="F24" s="90"/>
    </row>
    <row r="25" spans="1:8" ht="14.25">
      <c r="A25" s="85"/>
      <c r="B25" s="85">
        <v>35</v>
      </c>
      <c r="C25" s="82" t="s">
        <v>554</v>
      </c>
      <c r="D25" s="83"/>
      <c r="E25" s="99">
        <f>SUMIF('Revenue Data'!H$3:H$28,REVENUE!B25,'Revenue Data'!C$3:C$28)</f>
        <v>0</v>
      </c>
      <c r="F25" s="90"/>
    </row>
    <row r="26" spans="1:8" ht="14.25">
      <c r="A26" s="85"/>
      <c r="B26" s="85">
        <v>36</v>
      </c>
      <c r="C26" s="82" t="s">
        <v>398</v>
      </c>
      <c r="D26" s="83"/>
      <c r="E26" s="99">
        <v>877861.62</v>
      </c>
      <c r="F26" s="90"/>
    </row>
    <row r="27" spans="1:8" ht="14.25">
      <c r="A27" s="85"/>
      <c r="B27" s="85">
        <v>37</v>
      </c>
      <c r="C27" s="82" t="s">
        <v>165</v>
      </c>
      <c r="D27" s="83"/>
      <c r="E27" s="99">
        <f>SUMIF('Revenue Data'!H$3:H$28,REVENUE!B27,'Revenue Data'!C$3:C$28)</f>
        <v>254700.24</v>
      </c>
      <c r="F27" s="90"/>
    </row>
    <row r="28" spans="1:8" ht="14.25">
      <c r="A28" s="85"/>
      <c r="B28" s="85">
        <v>38</v>
      </c>
      <c r="C28" s="82" t="s">
        <v>555</v>
      </c>
      <c r="D28" s="83"/>
      <c r="E28" s="99">
        <f>SUMIF('Revenue Data'!H$3:H$28,REVENUE!B28,'Revenue Data'!C$3:C$28)</f>
        <v>0</v>
      </c>
      <c r="F28" s="90"/>
    </row>
    <row r="29" spans="1:8" ht="14.25">
      <c r="A29" s="85"/>
      <c r="B29" s="166">
        <v>39</v>
      </c>
      <c r="C29" s="100" t="s">
        <v>635</v>
      </c>
      <c r="D29" s="97"/>
      <c r="E29" s="99">
        <f>SUMIF('Revenue Data'!H$3:H$28,REVENUE!B29,'Revenue Data'!C$3:C$28)</f>
        <v>142342.03</v>
      </c>
      <c r="F29" s="90"/>
      <c r="G29" s="84"/>
    </row>
    <row r="30" spans="1:8" ht="14.25">
      <c r="A30" s="85"/>
      <c r="B30" s="85">
        <v>40</v>
      </c>
      <c r="C30" s="82" t="s">
        <v>167</v>
      </c>
      <c r="D30" s="83"/>
      <c r="E30" s="99">
        <f>SUMIF('Revenue Data'!H$3:H$28,REVENUE!B30,'Revenue Data'!C$3:C$28)</f>
        <v>0</v>
      </c>
      <c r="F30" s="90"/>
      <c r="H30" s="100"/>
    </row>
    <row r="31" spans="1:8" ht="14.25">
      <c r="A31" s="85"/>
      <c r="B31" s="85">
        <v>41</v>
      </c>
      <c r="C31" s="82" t="s">
        <v>399</v>
      </c>
      <c r="D31" s="83"/>
      <c r="E31" s="99">
        <f>SUMIF('Revenue Data'!H$3:H$28,REVENUE!B31,'Revenue Data'!C$3:C$28)</f>
        <v>0</v>
      </c>
      <c r="F31" s="90"/>
    </row>
    <row r="32" spans="1:8" ht="14.25">
      <c r="A32" s="85"/>
      <c r="B32" s="85">
        <v>42</v>
      </c>
      <c r="C32" s="82" t="s">
        <v>400</v>
      </c>
      <c r="D32" s="83"/>
      <c r="E32" s="99">
        <f>SUMIF('Revenue Data'!H$3:H$28,REVENUE!B32,'Revenue Data'!C$3:C$28)</f>
        <v>0</v>
      </c>
      <c r="F32" s="90"/>
    </row>
    <row r="33" spans="1:6" s="78" customFormat="1" ht="14.25">
      <c r="A33" s="85"/>
      <c r="B33" s="85">
        <v>43</v>
      </c>
      <c r="C33" s="82" t="s">
        <v>401</v>
      </c>
      <c r="D33" s="83"/>
      <c r="E33" s="99">
        <f>SUMIF('Revenue Data'!H$3:H$28,REVENUE!B33,'Revenue Data'!C$3:C$28)</f>
        <v>0</v>
      </c>
      <c r="F33" s="90"/>
    </row>
    <row r="34" spans="1:6" s="78" customFormat="1" ht="16.5">
      <c r="A34" s="85"/>
      <c r="B34" s="85">
        <v>49</v>
      </c>
      <c r="C34" s="82" t="s">
        <v>168</v>
      </c>
      <c r="D34" s="83"/>
      <c r="E34" s="101">
        <f>SUMIF('Revenue Data'!H$3:H$28,REVENUE!B34,'Revenue Data'!C$3:C$28)</f>
        <v>618211.06000000006</v>
      </c>
      <c r="F34" s="90"/>
    </row>
    <row r="35" spans="1:6" s="78" customFormat="1" ht="15">
      <c r="A35" s="92" t="s">
        <v>402</v>
      </c>
      <c r="B35" s="85"/>
      <c r="C35" s="82"/>
      <c r="D35" s="85"/>
      <c r="E35" s="93"/>
      <c r="F35" s="102">
        <f>SUM(E22:E34)</f>
        <v>2409874.9000000004</v>
      </c>
    </row>
    <row r="36" spans="1:6" s="78" customFormat="1" ht="4.5" customHeight="1">
      <c r="A36" s="95"/>
      <c r="B36" s="95"/>
      <c r="D36" s="96"/>
      <c r="E36" s="93"/>
      <c r="F36" s="93"/>
    </row>
    <row r="37" spans="1:6" s="78" customFormat="1" ht="15">
      <c r="A37" s="81" t="s">
        <v>403</v>
      </c>
      <c r="B37" s="82"/>
      <c r="C37" s="82"/>
      <c r="D37" s="83"/>
      <c r="E37" s="93"/>
      <c r="F37" s="97"/>
    </row>
    <row r="38" spans="1:6" s="78" customFormat="1" ht="14.25">
      <c r="A38" s="85"/>
      <c r="B38" s="85">
        <v>51</v>
      </c>
      <c r="C38" s="82" t="s">
        <v>404</v>
      </c>
      <c r="D38" s="83"/>
      <c r="E38" s="98">
        <f>SUMIF('Revenue Data'!H$3:H$28,REVENUE!B38,'Revenue Data'!C$3:C$28)</f>
        <v>1196142.02</v>
      </c>
      <c r="F38" s="90"/>
    </row>
    <row r="39" spans="1:6" s="78" customFormat="1" ht="14.25">
      <c r="A39" s="85"/>
      <c r="B39" s="85">
        <v>53</v>
      </c>
      <c r="C39" s="82" t="s">
        <v>405</v>
      </c>
      <c r="D39" s="83"/>
      <c r="E39" s="99">
        <f>SUMIF('Revenue Data'!H$3:H$28,REVENUE!B39,'Revenue Data'!C$3:C$28)</f>
        <v>184785.17</v>
      </c>
      <c r="F39" s="90"/>
    </row>
    <row r="40" spans="1:6" s="78" customFormat="1" ht="14.25">
      <c r="A40" s="85"/>
      <c r="B40" s="85">
        <v>54</v>
      </c>
      <c r="C40" s="82" t="s">
        <v>156</v>
      </c>
      <c r="D40" s="83"/>
      <c r="E40" s="99">
        <f>SUMIF('Revenue Data'!H$3:H$28,REVENUE!B40,'Revenue Data'!C$3:C$28)</f>
        <v>0</v>
      </c>
      <c r="F40" s="90"/>
    </row>
    <row r="41" spans="1:6" s="78" customFormat="1" ht="14.25">
      <c r="A41" s="85"/>
      <c r="B41" s="85">
        <v>58</v>
      </c>
      <c r="C41" s="82" t="s">
        <v>103</v>
      </c>
      <c r="D41" s="83"/>
      <c r="E41" s="99">
        <f>SUMIF('Revenue Data'!H$3:H$28,REVENUE!B41,'Revenue Data'!C$3:C$28)</f>
        <v>7833.2</v>
      </c>
      <c r="F41" s="90"/>
    </row>
    <row r="42" spans="1:6" s="78" customFormat="1" ht="14.25">
      <c r="A42" s="85"/>
      <c r="B42" s="85">
        <v>60</v>
      </c>
      <c r="C42" s="82" t="s">
        <v>406</v>
      </c>
      <c r="D42" s="83"/>
      <c r="E42" s="99">
        <f>SUMIF('Revenue Data'!H$3:H$28,REVENUE!B42,'Revenue Data'!C$3:C$28)</f>
        <v>0</v>
      </c>
      <c r="F42" s="90"/>
    </row>
    <row r="43" spans="1:6" s="78" customFormat="1" ht="14.25">
      <c r="A43" s="85"/>
      <c r="B43" s="85">
        <v>61</v>
      </c>
      <c r="C43" s="82" t="s">
        <v>158</v>
      </c>
      <c r="D43" s="83"/>
      <c r="E43" s="99">
        <f>SUMIF('Revenue Data'!H$3:H$28,REVENUE!B43,'Revenue Data'!C$3:C$28)</f>
        <v>0</v>
      </c>
      <c r="F43" s="90"/>
    </row>
    <row r="44" spans="1:6" s="78" customFormat="1" ht="14.25">
      <c r="A44" s="85"/>
      <c r="B44" s="85">
        <v>62</v>
      </c>
      <c r="C44" s="82" t="s">
        <v>407</v>
      </c>
      <c r="D44" s="83"/>
      <c r="E44" s="99">
        <f>SUMIF('Revenue Data'!H$3:H$28,REVENUE!B44,'Revenue Data'!C$3:C$28)</f>
        <v>0</v>
      </c>
      <c r="F44" s="90"/>
    </row>
    <row r="45" spans="1:6" s="78" customFormat="1" ht="14.25">
      <c r="A45" s="85"/>
      <c r="B45" s="85">
        <v>63</v>
      </c>
      <c r="C45" s="82" t="s">
        <v>160</v>
      </c>
      <c r="D45" s="83"/>
      <c r="E45" s="99">
        <f>SUMIF('Revenue Data'!H$3:H$28,REVENUE!B45,'Revenue Data'!C$3:C$28)</f>
        <v>0</v>
      </c>
      <c r="F45" s="90"/>
    </row>
    <row r="46" spans="1:6" s="78" customFormat="1" ht="14.25">
      <c r="A46" s="85"/>
      <c r="B46" s="85">
        <v>67</v>
      </c>
      <c r="C46" s="82" t="s">
        <v>408</v>
      </c>
      <c r="D46" s="83"/>
      <c r="E46" s="99">
        <f>SUMIF('Revenue Data'!H$3:H$28,REVENUE!B46,'Revenue Data'!C$3:C$28)</f>
        <v>0</v>
      </c>
      <c r="F46" s="90"/>
    </row>
    <row r="47" spans="1:6" s="78" customFormat="1" ht="14.25">
      <c r="A47" s="85"/>
      <c r="B47" s="85">
        <v>68</v>
      </c>
      <c r="C47" s="82" t="s">
        <v>409</v>
      </c>
      <c r="D47" s="83"/>
      <c r="E47" s="99">
        <f>SUMIF('Revenue Data'!H$3:H$28,REVENUE!B47,'Revenue Data'!C$3:C$28)</f>
        <v>0</v>
      </c>
      <c r="F47" s="90"/>
    </row>
    <row r="48" spans="1:6" s="78" customFormat="1" ht="16.5">
      <c r="A48" s="85"/>
      <c r="B48" s="85">
        <v>69</v>
      </c>
      <c r="C48" s="82" t="s">
        <v>410</v>
      </c>
      <c r="D48" s="83"/>
      <c r="E48" s="101">
        <f>648627.7-15900.72</f>
        <v>632726.98</v>
      </c>
      <c r="F48" s="90"/>
    </row>
    <row r="49" spans="1:8" ht="15">
      <c r="A49" s="92" t="s">
        <v>411</v>
      </c>
      <c r="B49" s="85"/>
      <c r="C49" s="82"/>
      <c r="D49" s="85"/>
      <c r="F49" s="102">
        <f>SUM(E38:E48)</f>
        <v>2021487.3699999999</v>
      </c>
    </row>
    <row r="50" spans="1:8" ht="3.75" customHeight="1">
      <c r="F50" s="93"/>
    </row>
    <row r="51" spans="1:8" ht="15">
      <c r="A51" s="81" t="s">
        <v>412</v>
      </c>
      <c r="B51" s="82"/>
      <c r="C51" s="82"/>
      <c r="D51" s="83"/>
      <c r="F51" s="97"/>
    </row>
    <row r="52" spans="1:8" ht="14.25">
      <c r="A52" s="85"/>
      <c r="B52" s="85">
        <v>71</v>
      </c>
      <c r="C52" s="82" t="s">
        <v>413</v>
      </c>
      <c r="D52" s="83"/>
      <c r="E52" s="98">
        <v>2166765.89</v>
      </c>
      <c r="F52" s="90"/>
    </row>
    <row r="53" spans="1:8" ht="14.25">
      <c r="A53" s="85"/>
      <c r="B53" s="85">
        <v>72</v>
      </c>
      <c r="C53" s="82" t="s">
        <v>414</v>
      </c>
      <c r="D53" s="83"/>
      <c r="E53" s="99">
        <f>SUMIF('Revenue Data'!H$3:H$28,REVENUE!B53,'Revenue Data'!C$3:C$28)</f>
        <v>0</v>
      </c>
      <c r="F53" s="90"/>
    </row>
    <row r="54" spans="1:8" ht="16.5">
      <c r="A54" s="85"/>
      <c r="B54" s="85">
        <v>73</v>
      </c>
      <c r="C54" s="82" t="s">
        <v>415</v>
      </c>
      <c r="D54" s="83"/>
      <c r="E54" s="101">
        <f>SUMIF('Revenue Data'!H$3:H$28,REVENUE!B54,'Revenue Data'!C$3:C$28)</f>
        <v>25700</v>
      </c>
      <c r="F54" s="90"/>
    </row>
    <row r="55" spans="1:8" ht="15">
      <c r="A55" s="92" t="s">
        <v>416</v>
      </c>
      <c r="B55" s="85"/>
      <c r="C55" s="82"/>
      <c r="D55" s="83"/>
      <c r="F55" s="102">
        <f>SUM(E52:E54)</f>
        <v>2192465.89</v>
      </c>
    </row>
    <row r="56" spans="1:8" ht="6" customHeight="1">
      <c r="F56" s="93"/>
    </row>
    <row r="57" spans="1:8" ht="15">
      <c r="A57" s="81" t="s">
        <v>417</v>
      </c>
      <c r="B57" s="82"/>
      <c r="C57" s="82"/>
      <c r="D57" s="83"/>
      <c r="F57" s="97"/>
    </row>
    <row r="58" spans="1:8" ht="14.25">
      <c r="A58" s="85"/>
      <c r="B58" s="85">
        <v>81</v>
      </c>
      <c r="C58" s="82" t="s">
        <v>413</v>
      </c>
      <c r="D58" s="83"/>
      <c r="E58" s="98">
        <f>SUMIF('Revenue Data'!H$3:H$28,REVENUE!B58,'Revenue Data'!C$3:C$28)+13333.33</f>
        <v>7305920</v>
      </c>
      <c r="F58" s="90"/>
    </row>
    <row r="59" spans="1:8" ht="14.25">
      <c r="A59" s="85"/>
      <c r="B59" s="85">
        <v>82</v>
      </c>
      <c r="C59" s="82" t="s">
        <v>414</v>
      </c>
      <c r="D59" s="83"/>
      <c r="E59" s="99">
        <f>SUMIF('Revenue Data'!H$3:H$28,REVENUE!B59,'Revenue Data'!C$3:C$28)</f>
        <v>0</v>
      </c>
      <c r="F59" s="90"/>
    </row>
    <row r="60" spans="1:8" ht="16.5">
      <c r="A60" s="85"/>
      <c r="B60" s="85">
        <v>83</v>
      </c>
      <c r="C60" s="82" t="s">
        <v>415</v>
      </c>
      <c r="D60" s="83"/>
      <c r="E60" s="101">
        <f>1007539.43+15900.72</f>
        <v>1023440.15</v>
      </c>
      <c r="F60" s="90"/>
    </row>
    <row r="61" spans="1:8" ht="15">
      <c r="A61" s="92" t="s">
        <v>418</v>
      </c>
      <c r="B61" s="85"/>
      <c r="C61" s="82"/>
      <c r="D61" s="83"/>
      <c r="F61" s="102">
        <f>SUM(E58:E60)</f>
        <v>8329360.1500000004</v>
      </c>
    </row>
    <row r="62" spans="1:8" ht="5.25" customHeight="1">
      <c r="F62" s="93"/>
    </row>
    <row r="63" spans="1:8" ht="15">
      <c r="A63" s="81" t="s">
        <v>419</v>
      </c>
      <c r="B63" s="82"/>
      <c r="C63" s="82"/>
      <c r="D63" s="83"/>
      <c r="F63" s="97"/>
      <c r="G63" s="82"/>
      <c r="H63" s="100"/>
    </row>
    <row r="64" spans="1:8" ht="14.25">
      <c r="A64" s="85"/>
      <c r="B64" s="85">
        <v>92</v>
      </c>
      <c r="C64" s="82" t="s">
        <v>144</v>
      </c>
      <c r="D64" s="83"/>
      <c r="E64" s="98">
        <f>SUMIF('Revenue Data'!H$3:H$28,REVENUE!B64,'Revenue Data'!C$3:C$28)</f>
        <v>0</v>
      </c>
      <c r="F64" s="90"/>
    </row>
    <row r="65" spans="1:8" ht="14.25">
      <c r="A65" s="85"/>
      <c r="B65" s="85">
        <v>93</v>
      </c>
      <c r="C65" s="82" t="s">
        <v>145</v>
      </c>
      <c r="D65" s="83"/>
      <c r="E65" s="99">
        <f>SUMIF('Revenue Data'!H$3:H$28,REVENUE!B65,'Revenue Data'!C$3:C$28)</f>
        <v>0</v>
      </c>
      <c r="F65" s="90"/>
      <c r="G65" s="82"/>
      <c r="H65" s="100"/>
    </row>
    <row r="66" spans="1:8" ht="14.25">
      <c r="A66" s="85"/>
      <c r="B66" s="85">
        <v>94</v>
      </c>
      <c r="C66" s="82" t="s">
        <v>420</v>
      </c>
      <c r="D66" s="83"/>
      <c r="E66" s="99">
        <f>SUMIF('Revenue Data'!H$3:H$28,REVENUE!B66,'Revenue Data'!C$3:C$28)</f>
        <v>0</v>
      </c>
      <c r="F66" s="90"/>
      <c r="G66" s="82"/>
      <c r="H66" s="100"/>
    </row>
    <row r="67" spans="1:8" ht="14.25">
      <c r="A67" s="85"/>
      <c r="B67" s="85">
        <v>95</v>
      </c>
      <c r="C67" s="82" t="s">
        <v>146</v>
      </c>
      <c r="D67" s="83"/>
      <c r="E67" s="157">
        <f>SUMIF('Revenue Data'!H$3:H$28,REVENUE!B67,'Revenue Data'!C$3:C$28)</f>
        <v>0</v>
      </c>
      <c r="F67" s="90"/>
      <c r="H67" s="100"/>
    </row>
    <row r="68" spans="1:8" s="84" customFormat="1" ht="16.5">
      <c r="A68" s="166"/>
      <c r="B68" s="166">
        <v>96</v>
      </c>
      <c r="C68" s="100" t="s">
        <v>544</v>
      </c>
      <c r="D68" s="97"/>
      <c r="E68" s="101">
        <v>215162</v>
      </c>
      <c r="F68" s="90"/>
      <c r="H68" s="100"/>
    </row>
    <row r="69" spans="1:8" ht="16.5">
      <c r="A69" s="92" t="s">
        <v>421</v>
      </c>
      <c r="B69" s="85"/>
      <c r="C69" s="82"/>
      <c r="D69" s="85"/>
      <c r="F69" s="101">
        <f>SUM(E64:E68)</f>
        <v>215162</v>
      </c>
    </row>
    <row r="70" spans="1:8" ht="16.5">
      <c r="A70" s="92" t="s">
        <v>422</v>
      </c>
      <c r="B70" s="85"/>
      <c r="C70" s="82"/>
      <c r="D70" s="83"/>
      <c r="F70" s="103">
        <f>+F19+F35+F49+F55+F61+F69</f>
        <v>16006963.140000001</v>
      </c>
    </row>
    <row r="71" spans="1:8" ht="1.5" customHeight="1">
      <c r="A71" s="78"/>
      <c r="B71" s="78"/>
      <c r="D71" s="78"/>
      <c r="E71" s="84"/>
    </row>
    <row r="72" spans="1:8" ht="1.5" customHeight="1"/>
    <row r="73" spans="1:8" s="104" customFormat="1">
      <c r="A73" s="104" t="s">
        <v>556</v>
      </c>
      <c r="E73" s="105"/>
      <c r="F73" s="106" t="s">
        <v>536</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2854"/>
  <sheetViews>
    <sheetView zoomScaleNormal="100" zoomScaleSheetLayoutView="75" workbookViewId="0">
      <selection activeCell="D10" sqref="D10"/>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7.140625" style="117" customWidth="1"/>
    <col min="6" max="6" width="12.28515625" style="117" customWidth="1"/>
    <col min="7" max="7" width="12.85546875" style="117" bestFit="1" customWidth="1"/>
    <col min="8" max="9" width="12.85546875" style="117" customWidth="1"/>
    <col min="10" max="10" width="12.85546875" style="117" bestFit="1" customWidth="1"/>
    <col min="11" max="11" width="13.5703125" style="117" bestFit="1" customWidth="1"/>
    <col min="12" max="12" width="14.5703125" style="117" bestFit="1" customWidth="1"/>
    <col min="13" max="13" width="18.28515625" style="83" customWidth="1"/>
    <col min="14" max="14" width="0" style="117" hidden="1" customWidth="1"/>
    <col min="15" max="15" width="0" style="104" hidden="1" customWidth="1"/>
    <col min="16" max="16384" width="11.42578125" style="104"/>
  </cols>
  <sheetData>
    <row r="1" spans="1:14" ht="15">
      <c r="A1" s="108" t="str">
        <f>'CERTIFICATION-COVER'!A4:G4</f>
        <v>Educational Service District #171</v>
      </c>
      <c r="B1" s="76"/>
      <c r="C1" s="76"/>
      <c r="D1" s="76"/>
      <c r="E1" s="76"/>
      <c r="F1" s="77"/>
      <c r="G1" s="77"/>
      <c r="H1" s="77"/>
      <c r="I1" s="77"/>
      <c r="J1" s="77"/>
      <c r="K1" s="76"/>
      <c r="L1" s="109"/>
      <c r="M1" s="76"/>
      <c r="N1" s="104"/>
    </row>
    <row r="2" spans="1:14" ht="15">
      <c r="A2" s="110" t="s">
        <v>423</v>
      </c>
      <c r="B2" s="76"/>
      <c r="C2" s="111"/>
      <c r="D2" s="79"/>
      <c r="E2" s="76"/>
      <c r="F2" s="77"/>
      <c r="G2" s="112"/>
      <c r="H2" s="80"/>
      <c r="I2" s="77"/>
      <c r="J2" s="80"/>
      <c r="K2" s="76"/>
      <c r="L2" s="113"/>
      <c r="M2" s="76"/>
      <c r="N2" s="104"/>
    </row>
    <row r="3" spans="1:14" ht="15">
      <c r="A3" s="110" t="s">
        <v>532</v>
      </c>
      <c r="B3" s="76"/>
      <c r="C3" s="111"/>
      <c r="D3" s="79"/>
      <c r="E3" s="76"/>
      <c r="F3" s="77"/>
      <c r="G3" s="112"/>
      <c r="H3" s="80"/>
      <c r="I3" s="77"/>
      <c r="J3" s="114"/>
      <c r="K3" s="76"/>
      <c r="L3" s="113"/>
      <c r="M3" s="76"/>
      <c r="N3" s="104"/>
    </row>
    <row r="4" spans="1:14" ht="15">
      <c r="A4" s="110" t="str">
        <f>REVENUE!A4</f>
        <v>FOR THE FISCAL YEAR ENDED AUGUST 31, 2017</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424</v>
      </c>
      <c r="C6" s="92"/>
      <c r="D6" s="82"/>
      <c r="E6" s="83"/>
      <c r="F6" s="83"/>
      <c r="G6" s="92"/>
      <c r="H6" s="92" t="s">
        <v>425</v>
      </c>
      <c r="I6" s="82"/>
      <c r="J6" s="82"/>
      <c r="K6" s="83"/>
      <c r="L6" s="82"/>
      <c r="M6" s="82"/>
      <c r="N6" s="104"/>
    </row>
    <row r="7" spans="1:14" ht="15">
      <c r="A7" s="82"/>
      <c r="B7" s="92" t="s">
        <v>426</v>
      </c>
      <c r="C7" s="82"/>
      <c r="D7" s="82"/>
      <c r="E7" s="83"/>
      <c r="F7" s="83"/>
      <c r="G7" s="115"/>
      <c r="H7" s="115">
        <v>11</v>
      </c>
      <c r="I7" s="174" t="s">
        <v>169</v>
      </c>
      <c r="J7" s="82"/>
      <c r="K7" s="83"/>
      <c r="L7" s="94">
        <f t="shared" ref="L7:L22" si="0">D71</f>
        <v>100814.37</v>
      </c>
      <c r="M7" s="82"/>
      <c r="N7" s="104"/>
    </row>
    <row r="8" spans="1:14">
      <c r="A8" s="82"/>
      <c r="B8" s="118">
        <v>1</v>
      </c>
      <c r="C8" s="174" t="s">
        <v>427</v>
      </c>
      <c r="D8" s="94">
        <f>D119</f>
        <v>1905483.7000000002</v>
      </c>
      <c r="E8" s="83"/>
      <c r="F8" s="83"/>
      <c r="G8" s="115"/>
      <c r="H8" s="115">
        <v>12</v>
      </c>
      <c r="I8" s="174" t="s">
        <v>170</v>
      </c>
      <c r="J8" s="82"/>
      <c r="K8" s="83"/>
      <c r="L8" s="102">
        <f t="shared" si="0"/>
        <v>468742.08999999997</v>
      </c>
      <c r="M8" s="82"/>
      <c r="N8" s="104"/>
    </row>
    <row r="9" spans="1:14" ht="16.5">
      <c r="A9" s="82"/>
      <c r="B9" s="118">
        <v>2</v>
      </c>
      <c r="C9" s="174" t="s">
        <v>428</v>
      </c>
      <c r="D9" s="159">
        <f>D135</f>
        <v>-567791.66</v>
      </c>
      <c r="E9" s="82"/>
      <c r="F9" s="82"/>
      <c r="G9" s="82"/>
      <c r="H9" s="115">
        <v>13</v>
      </c>
      <c r="I9" s="174" t="s">
        <v>171</v>
      </c>
      <c r="J9" s="82"/>
      <c r="K9" s="83"/>
      <c r="L9" s="102">
        <f t="shared" si="0"/>
        <v>945231.75</v>
      </c>
      <c r="M9" s="82"/>
      <c r="N9" s="104"/>
    </row>
    <row r="10" spans="1:14" ht="15">
      <c r="A10" s="82"/>
      <c r="B10" s="81" t="s">
        <v>429</v>
      </c>
      <c r="C10" s="177"/>
      <c r="D10" s="83"/>
      <c r="E10" s="120">
        <f>SUM(D8:D9)</f>
        <v>1337692.04</v>
      </c>
      <c r="F10" s="82"/>
      <c r="G10" s="82"/>
      <c r="H10" s="115">
        <v>14</v>
      </c>
      <c r="I10" s="174" t="s">
        <v>172</v>
      </c>
      <c r="J10" s="82"/>
      <c r="K10" s="83"/>
      <c r="L10" s="102">
        <f t="shared" si="0"/>
        <v>117234.8</v>
      </c>
      <c r="M10" s="82"/>
      <c r="N10" s="104"/>
    </row>
    <row r="11" spans="1:14" ht="15">
      <c r="A11" s="82"/>
      <c r="B11" s="81" t="s">
        <v>430</v>
      </c>
      <c r="C11" s="174"/>
      <c r="D11" s="83"/>
      <c r="E11" s="82"/>
      <c r="F11" s="82"/>
      <c r="G11" s="82"/>
      <c r="H11" s="115">
        <v>15</v>
      </c>
      <c r="I11" s="174" t="s">
        <v>143</v>
      </c>
      <c r="J11" s="82"/>
      <c r="K11" s="83"/>
      <c r="L11" s="102">
        <f t="shared" si="0"/>
        <v>108111.1</v>
      </c>
      <c r="M11" s="82"/>
      <c r="N11" s="104"/>
    </row>
    <row r="12" spans="1:14">
      <c r="A12" s="82"/>
      <c r="B12" s="115">
        <v>10</v>
      </c>
      <c r="C12" s="174" t="s">
        <v>173</v>
      </c>
      <c r="D12" s="94">
        <f>D149</f>
        <v>56732.399999999994</v>
      </c>
      <c r="E12" s="83"/>
      <c r="F12" s="121"/>
      <c r="G12" s="115"/>
      <c r="H12" s="115">
        <v>16</v>
      </c>
      <c r="I12" s="174" t="s">
        <v>431</v>
      </c>
      <c r="J12" s="82"/>
      <c r="K12" s="83"/>
      <c r="L12" s="102">
        <f t="shared" si="0"/>
        <v>15.3</v>
      </c>
      <c r="M12" s="82"/>
      <c r="N12" s="104"/>
    </row>
    <row r="13" spans="1:14">
      <c r="A13" s="82"/>
      <c r="B13" s="115">
        <v>12</v>
      </c>
      <c r="C13" s="174" t="s">
        <v>164</v>
      </c>
      <c r="D13" s="102">
        <f>D164</f>
        <v>2459965.8899999997</v>
      </c>
      <c r="E13" s="83"/>
      <c r="F13" s="121"/>
      <c r="G13" s="115"/>
      <c r="H13" s="115">
        <v>17</v>
      </c>
      <c r="I13" s="174" t="s">
        <v>176</v>
      </c>
      <c r="J13" s="82"/>
      <c r="K13" s="83"/>
      <c r="L13" s="102">
        <f t="shared" si="0"/>
        <v>52652.51</v>
      </c>
      <c r="M13" s="82"/>
      <c r="N13" s="104"/>
    </row>
    <row r="14" spans="1:14" ht="15">
      <c r="A14" s="82"/>
      <c r="B14" s="115">
        <v>13</v>
      </c>
      <c r="C14" s="174" t="s">
        <v>557</v>
      </c>
      <c r="D14" s="102">
        <f>D178</f>
        <v>0</v>
      </c>
      <c r="F14" s="165"/>
      <c r="G14" s="115"/>
      <c r="H14" s="158">
        <v>20</v>
      </c>
      <c r="I14" s="133" t="s">
        <v>699</v>
      </c>
      <c r="J14" s="82"/>
      <c r="K14" s="83"/>
      <c r="L14" s="102">
        <f t="shared" si="0"/>
        <v>0</v>
      </c>
      <c r="M14" s="82"/>
      <c r="N14" s="104"/>
    </row>
    <row r="15" spans="1:14">
      <c r="A15" s="82"/>
      <c r="B15" s="115">
        <v>16</v>
      </c>
      <c r="C15" s="174" t="s">
        <v>175</v>
      </c>
      <c r="D15" s="102">
        <f>D192</f>
        <v>924739.27999999991</v>
      </c>
      <c r="E15" s="83"/>
      <c r="F15" s="121"/>
      <c r="G15" s="115"/>
      <c r="H15" s="158">
        <v>21</v>
      </c>
      <c r="I15" s="133" t="s">
        <v>175</v>
      </c>
      <c r="J15" s="82"/>
      <c r="K15" s="83"/>
      <c r="L15" s="102">
        <f t="shared" si="0"/>
        <v>4510116.5600000005</v>
      </c>
      <c r="M15" s="82"/>
      <c r="N15" s="104"/>
    </row>
    <row r="16" spans="1:14">
      <c r="A16" s="82"/>
      <c r="B16" s="115">
        <v>18</v>
      </c>
      <c r="C16" s="174" t="s">
        <v>177</v>
      </c>
      <c r="D16" s="102">
        <f>D207</f>
        <v>39098.78</v>
      </c>
      <c r="E16" s="83"/>
      <c r="F16" s="121"/>
      <c r="G16" s="115"/>
      <c r="H16" s="158">
        <v>22</v>
      </c>
      <c r="I16" s="133" t="s">
        <v>179</v>
      </c>
      <c r="J16" s="82"/>
      <c r="K16" s="83"/>
      <c r="L16" s="102">
        <f t="shared" si="0"/>
        <v>0</v>
      </c>
      <c r="M16" s="82"/>
      <c r="N16" s="104"/>
    </row>
    <row r="17" spans="1:14">
      <c r="A17" s="82"/>
      <c r="B17" s="115">
        <v>19</v>
      </c>
      <c r="C17" s="174" t="s">
        <v>432</v>
      </c>
      <c r="D17" s="102">
        <f>D222</f>
        <v>1848238.87</v>
      </c>
      <c r="E17" s="83"/>
      <c r="F17" s="121"/>
      <c r="G17" s="115"/>
      <c r="H17" s="158">
        <v>23</v>
      </c>
      <c r="I17" s="133" t="s">
        <v>180</v>
      </c>
      <c r="J17" s="82"/>
      <c r="K17" s="83"/>
      <c r="L17" s="102">
        <f t="shared" si="0"/>
        <v>38370.519999999997</v>
      </c>
      <c r="M17" s="82"/>
      <c r="N17" s="104"/>
    </row>
    <row r="18" spans="1:14">
      <c r="A18" s="82"/>
      <c r="B18" s="115">
        <v>20</v>
      </c>
      <c r="C18" s="174" t="s">
        <v>102</v>
      </c>
      <c r="D18" s="102">
        <f>D236</f>
        <v>263345.39</v>
      </c>
      <c r="E18" s="83"/>
      <c r="F18" s="121"/>
      <c r="G18" s="115"/>
      <c r="H18" s="158">
        <v>26</v>
      </c>
      <c r="I18" s="133" t="s">
        <v>700</v>
      </c>
      <c r="J18" s="82"/>
      <c r="K18" s="83"/>
      <c r="L18" s="102">
        <f t="shared" si="0"/>
        <v>0</v>
      </c>
      <c r="M18" s="82"/>
      <c r="N18" s="104"/>
    </row>
    <row r="19" spans="1:14">
      <c r="A19" s="82"/>
      <c r="B19" s="115">
        <v>21</v>
      </c>
      <c r="C19" s="174" t="s">
        <v>558</v>
      </c>
      <c r="D19" s="102">
        <f>D250</f>
        <v>0</v>
      </c>
      <c r="F19" s="121"/>
      <c r="G19" s="115"/>
      <c r="H19" s="158">
        <v>27</v>
      </c>
      <c r="I19" s="133" t="s">
        <v>182</v>
      </c>
      <c r="J19" s="82"/>
      <c r="K19" s="83"/>
      <c r="L19" s="102">
        <f t="shared" si="0"/>
        <v>2668674.9700000007</v>
      </c>
      <c r="M19" s="82"/>
      <c r="N19" s="104"/>
    </row>
    <row r="20" spans="1:14">
      <c r="A20" s="82"/>
      <c r="B20" s="115">
        <v>22</v>
      </c>
      <c r="C20" s="174" t="s">
        <v>181</v>
      </c>
      <c r="D20" s="102">
        <f>D264</f>
        <v>0</v>
      </c>
      <c r="E20" s="83"/>
      <c r="F20" s="121"/>
      <c r="G20" s="115"/>
      <c r="H20" s="158">
        <v>41</v>
      </c>
      <c r="I20" s="133" t="s">
        <v>701</v>
      </c>
      <c r="J20" s="82"/>
      <c r="K20" s="83"/>
      <c r="L20" s="102">
        <f t="shared" si="0"/>
        <v>0</v>
      </c>
      <c r="M20" s="82"/>
      <c r="N20" s="104"/>
    </row>
    <row r="21" spans="1:14">
      <c r="A21" s="82"/>
      <c r="B21" s="115">
        <v>23</v>
      </c>
      <c r="C21" s="174" t="s">
        <v>559</v>
      </c>
      <c r="D21" s="102">
        <f>D278</f>
        <v>1132309.57</v>
      </c>
      <c r="F21" s="121"/>
      <c r="G21" s="115"/>
      <c r="H21" s="158">
        <v>42</v>
      </c>
      <c r="I21" s="133" t="s">
        <v>702</v>
      </c>
      <c r="J21" s="82"/>
      <c r="K21" s="83"/>
      <c r="L21" s="102">
        <f t="shared" si="0"/>
        <v>0</v>
      </c>
      <c r="M21" s="82"/>
      <c r="N21" s="104"/>
    </row>
    <row r="22" spans="1:14">
      <c r="A22" s="82"/>
      <c r="B22" s="115">
        <v>24</v>
      </c>
      <c r="C22" s="174" t="s">
        <v>103</v>
      </c>
      <c r="D22" s="102">
        <f>D292</f>
        <v>1665674.88</v>
      </c>
      <c r="E22" s="83"/>
      <c r="F22" s="121"/>
      <c r="G22" s="115"/>
      <c r="H22" s="158">
        <v>44</v>
      </c>
      <c r="I22" s="133" t="s">
        <v>703</v>
      </c>
      <c r="J22" s="82"/>
      <c r="K22" s="83"/>
      <c r="L22" s="102">
        <f t="shared" si="0"/>
        <v>0</v>
      </c>
      <c r="M22" s="82"/>
      <c r="N22" s="104"/>
    </row>
    <row r="23" spans="1:14">
      <c r="A23" s="82"/>
      <c r="B23" s="115">
        <v>25</v>
      </c>
      <c r="C23" s="174" t="s">
        <v>183</v>
      </c>
      <c r="D23" s="102">
        <f>D306</f>
        <v>0</v>
      </c>
      <c r="E23" s="83"/>
      <c r="F23" s="121"/>
      <c r="G23" s="115"/>
      <c r="H23" s="158">
        <v>51</v>
      </c>
      <c r="I23" s="174" t="s">
        <v>433</v>
      </c>
      <c r="J23" s="82"/>
      <c r="K23" s="83"/>
      <c r="L23" s="102">
        <f t="shared" ref="L23:L36" si="1">D87</f>
        <v>0</v>
      </c>
      <c r="M23" s="82"/>
      <c r="N23" s="104"/>
    </row>
    <row r="24" spans="1:14">
      <c r="A24" s="82"/>
      <c r="B24" s="115">
        <v>26</v>
      </c>
      <c r="C24" s="174" t="s">
        <v>434</v>
      </c>
      <c r="D24" s="102">
        <f>D320</f>
        <v>0</v>
      </c>
      <c r="E24" s="83"/>
      <c r="F24" s="121"/>
      <c r="G24" s="115"/>
      <c r="H24" s="158">
        <v>52</v>
      </c>
      <c r="I24" s="174" t="s">
        <v>184</v>
      </c>
      <c r="J24" s="82"/>
      <c r="K24" s="83"/>
      <c r="L24" s="102">
        <f t="shared" si="1"/>
        <v>0</v>
      </c>
      <c r="M24" s="82"/>
      <c r="N24" s="104"/>
    </row>
    <row r="25" spans="1:14">
      <c r="A25" s="82"/>
      <c r="B25" s="115">
        <v>27</v>
      </c>
      <c r="C25" s="174" t="s">
        <v>186</v>
      </c>
      <c r="D25" s="102">
        <f>D334</f>
        <v>0</v>
      </c>
      <c r="E25" s="83"/>
      <c r="F25" s="121"/>
      <c r="G25" s="115"/>
      <c r="H25" s="158">
        <v>53</v>
      </c>
      <c r="I25" s="174" t="s">
        <v>185</v>
      </c>
      <c r="J25" s="82"/>
      <c r="K25" s="83"/>
      <c r="L25" s="102">
        <f t="shared" si="1"/>
        <v>0</v>
      </c>
      <c r="M25" s="82"/>
      <c r="N25" s="104"/>
    </row>
    <row r="26" spans="1:14">
      <c r="A26" s="82"/>
      <c r="B26" s="115">
        <v>28</v>
      </c>
      <c r="C26" s="174" t="s">
        <v>187</v>
      </c>
      <c r="D26" s="102">
        <f>D348</f>
        <v>36283.99</v>
      </c>
      <c r="E26" s="83"/>
      <c r="F26" s="121"/>
      <c r="G26" s="115"/>
      <c r="H26" s="158">
        <v>56</v>
      </c>
      <c r="I26" s="174" t="s">
        <v>108</v>
      </c>
      <c r="J26" s="82"/>
      <c r="K26" s="83"/>
      <c r="L26" s="102">
        <f t="shared" si="1"/>
        <v>0</v>
      </c>
      <c r="M26" s="82"/>
      <c r="N26" s="104"/>
    </row>
    <row r="27" spans="1:14">
      <c r="A27" s="82"/>
      <c r="B27" s="115">
        <v>30</v>
      </c>
      <c r="C27" s="174" t="s">
        <v>188</v>
      </c>
      <c r="D27" s="102">
        <f>D362</f>
        <v>7160.5800000000008</v>
      </c>
      <c r="E27" s="83"/>
      <c r="F27" s="121"/>
      <c r="G27" s="115"/>
      <c r="H27" s="158">
        <v>59</v>
      </c>
      <c r="I27" s="174" t="s">
        <v>435</v>
      </c>
      <c r="J27" s="82"/>
      <c r="K27" s="83"/>
      <c r="L27" s="102">
        <f t="shared" si="1"/>
        <v>0</v>
      </c>
      <c r="M27" s="82"/>
      <c r="N27" s="104"/>
    </row>
    <row r="28" spans="1:14" ht="14.25" customHeight="1">
      <c r="A28" s="82"/>
      <c r="B28" s="115">
        <v>32</v>
      </c>
      <c r="C28" s="174" t="s">
        <v>189</v>
      </c>
      <c r="D28" s="102">
        <f>D376</f>
        <v>906933.9800000001</v>
      </c>
      <c r="E28" s="83"/>
      <c r="F28" s="121"/>
      <c r="G28" s="115"/>
      <c r="H28" s="158">
        <v>60</v>
      </c>
      <c r="I28" s="174" t="s">
        <v>190</v>
      </c>
      <c r="J28" s="82"/>
      <c r="K28" s="83"/>
      <c r="L28" s="102">
        <f t="shared" si="1"/>
        <v>3979.3999999999824</v>
      </c>
      <c r="M28" s="82"/>
      <c r="N28" s="104"/>
    </row>
    <row r="29" spans="1:14" ht="14.25" customHeight="1">
      <c r="A29" s="82"/>
      <c r="B29" s="115">
        <v>34</v>
      </c>
      <c r="C29" s="174" t="s">
        <v>167</v>
      </c>
      <c r="D29" s="102">
        <f>D396</f>
        <v>57844</v>
      </c>
      <c r="E29" s="83"/>
      <c r="F29" s="121"/>
      <c r="G29" s="115"/>
      <c r="H29" s="158">
        <v>72</v>
      </c>
      <c r="I29" s="174" t="s">
        <v>698</v>
      </c>
      <c r="J29" s="82"/>
      <c r="K29" s="83"/>
      <c r="L29" s="102">
        <f t="shared" si="1"/>
        <v>0</v>
      </c>
      <c r="M29" s="82"/>
      <c r="N29" s="104"/>
    </row>
    <row r="30" spans="1:14" ht="14.25" customHeight="1">
      <c r="A30" s="82"/>
      <c r="B30" s="115">
        <v>36</v>
      </c>
      <c r="C30" s="178" t="s">
        <v>120</v>
      </c>
      <c r="D30" s="102">
        <f>D410</f>
        <v>484831.42000000004</v>
      </c>
      <c r="E30" s="83"/>
      <c r="F30" s="121"/>
      <c r="G30" s="115"/>
      <c r="H30" s="115">
        <v>73</v>
      </c>
      <c r="I30" s="174" t="s">
        <v>109</v>
      </c>
      <c r="J30" s="82"/>
      <c r="K30" s="83"/>
      <c r="L30" s="102">
        <f t="shared" si="1"/>
        <v>0</v>
      </c>
      <c r="M30" s="82"/>
      <c r="N30" s="104"/>
    </row>
    <row r="31" spans="1:14" ht="14.25" customHeight="1">
      <c r="A31" s="82"/>
      <c r="B31" s="155">
        <v>38</v>
      </c>
      <c r="C31" s="178" t="s">
        <v>121</v>
      </c>
      <c r="D31" s="102">
        <f>D424</f>
        <v>0</v>
      </c>
      <c r="E31" s="83"/>
      <c r="F31" s="121"/>
      <c r="G31" s="115"/>
      <c r="H31" s="115">
        <v>75</v>
      </c>
      <c r="I31" s="174" t="s">
        <v>122</v>
      </c>
      <c r="J31" s="82"/>
      <c r="K31" s="83"/>
      <c r="L31" s="102">
        <f t="shared" si="1"/>
        <v>0</v>
      </c>
      <c r="M31" s="82"/>
      <c r="N31" s="104"/>
    </row>
    <row r="32" spans="1:14" ht="14.25" customHeight="1">
      <c r="A32" s="82"/>
      <c r="B32" s="155">
        <v>40</v>
      </c>
      <c r="C32" s="178" t="s">
        <v>123</v>
      </c>
      <c r="D32" s="102">
        <f>D438</f>
        <v>0</v>
      </c>
      <c r="E32" s="83"/>
      <c r="F32" s="121"/>
      <c r="G32" s="115"/>
      <c r="H32" s="115">
        <v>83</v>
      </c>
      <c r="I32" s="174" t="s">
        <v>436</v>
      </c>
      <c r="J32" s="82"/>
      <c r="K32" s="83"/>
      <c r="L32" s="102">
        <f t="shared" si="1"/>
        <v>115704.04</v>
      </c>
      <c r="M32" s="82"/>
      <c r="N32" s="104"/>
    </row>
    <row r="33" spans="1:14" ht="14.25" customHeight="1">
      <c r="A33" s="82"/>
      <c r="B33" s="155">
        <v>42</v>
      </c>
      <c r="C33" s="178" t="s">
        <v>125</v>
      </c>
      <c r="D33" s="102">
        <f>D452</f>
        <v>0</v>
      </c>
      <c r="E33" s="83"/>
      <c r="F33" s="121"/>
      <c r="G33" s="115"/>
      <c r="H33" s="115">
        <v>84</v>
      </c>
      <c r="I33" s="174" t="s">
        <v>437</v>
      </c>
      <c r="J33" s="82"/>
      <c r="K33" s="83"/>
      <c r="L33" s="102">
        <f t="shared" si="1"/>
        <v>0</v>
      </c>
      <c r="M33" s="82"/>
      <c r="N33" s="104"/>
    </row>
    <row r="34" spans="1:14" ht="14.25" customHeight="1">
      <c r="A34" s="82"/>
      <c r="B34" s="155">
        <v>43</v>
      </c>
      <c r="C34" s="178" t="s">
        <v>531</v>
      </c>
      <c r="D34" s="102">
        <f>D466</f>
        <v>0</v>
      </c>
      <c r="E34" s="83"/>
      <c r="F34" s="121"/>
      <c r="G34" s="115"/>
      <c r="H34" s="158">
        <v>89</v>
      </c>
      <c r="I34" s="175" t="s">
        <v>542</v>
      </c>
      <c r="J34" s="100"/>
      <c r="K34" s="97"/>
      <c r="L34" s="102">
        <f t="shared" si="1"/>
        <v>198942</v>
      </c>
      <c r="M34" s="82"/>
      <c r="N34" s="104"/>
    </row>
    <row r="35" spans="1:14" ht="14.25" customHeight="1">
      <c r="A35" s="82"/>
      <c r="B35" s="155">
        <v>46</v>
      </c>
      <c r="C35" s="178" t="s">
        <v>105</v>
      </c>
      <c r="D35" s="102">
        <f>D493</f>
        <v>0</v>
      </c>
      <c r="E35" s="83"/>
      <c r="F35" s="121"/>
      <c r="G35" s="115"/>
      <c r="H35" s="115">
        <v>98</v>
      </c>
      <c r="I35" s="174" t="s">
        <v>127</v>
      </c>
      <c r="J35" s="82"/>
      <c r="K35" s="83"/>
      <c r="L35" s="102">
        <f t="shared" si="1"/>
        <v>6253667.6200000001</v>
      </c>
      <c r="M35" s="82"/>
      <c r="N35" s="104"/>
    </row>
    <row r="36" spans="1:14" ht="14.25" customHeight="1">
      <c r="A36" s="82"/>
      <c r="B36" s="115">
        <v>48</v>
      </c>
      <c r="C36" s="174" t="s">
        <v>128</v>
      </c>
      <c r="D36" s="102">
        <f>D507</f>
        <v>0</v>
      </c>
      <c r="E36" s="83"/>
      <c r="F36" s="83"/>
      <c r="G36" s="115"/>
      <c r="H36" s="115">
        <v>99</v>
      </c>
      <c r="I36" s="174" t="s">
        <v>438</v>
      </c>
      <c r="J36" s="82"/>
      <c r="K36" s="83"/>
      <c r="L36" s="159">
        <f t="shared" si="1"/>
        <v>0</v>
      </c>
      <c r="M36" s="82"/>
      <c r="N36" s="104"/>
    </row>
    <row r="37" spans="1:14" ht="17.25">
      <c r="A37" s="82"/>
      <c r="B37" s="115">
        <v>51</v>
      </c>
      <c r="C37" s="174" t="s">
        <v>560</v>
      </c>
      <c r="D37" s="102">
        <f>D521</f>
        <v>0</v>
      </c>
      <c r="E37" s="83"/>
      <c r="F37" s="121"/>
      <c r="G37" s="92"/>
      <c r="H37" s="123" t="s">
        <v>439</v>
      </c>
      <c r="I37" s="176"/>
      <c r="J37" s="82"/>
      <c r="K37" s="83"/>
      <c r="L37" s="83"/>
      <c r="M37" s="160">
        <f>SUM(L7:L36)</f>
        <v>15582257.030000001</v>
      </c>
      <c r="N37" s="104"/>
    </row>
    <row r="38" spans="1:14" ht="17.25">
      <c r="A38" s="82"/>
      <c r="B38" s="115">
        <v>52</v>
      </c>
      <c r="C38" s="174" t="s">
        <v>561</v>
      </c>
      <c r="D38" s="102">
        <f>D535</f>
        <v>0</v>
      </c>
      <c r="E38" s="83"/>
      <c r="F38" s="125"/>
      <c r="G38" s="82"/>
      <c r="H38" s="123"/>
      <c r="I38" s="176"/>
      <c r="J38" s="82"/>
      <c r="K38" s="83"/>
      <c r="L38" s="83"/>
      <c r="M38" s="160"/>
      <c r="N38" s="104"/>
    </row>
    <row r="39" spans="1:14">
      <c r="A39" s="82"/>
      <c r="B39" s="115">
        <v>53</v>
      </c>
      <c r="C39" s="174" t="s">
        <v>562</v>
      </c>
      <c r="D39" s="102">
        <f>D549</f>
        <v>0</v>
      </c>
      <c r="E39" s="83"/>
      <c r="F39" s="121"/>
      <c r="G39" s="82"/>
      <c r="H39" s="82"/>
      <c r="I39" s="174"/>
      <c r="J39" s="82"/>
      <c r="K39" s="121"/>
      <c r="L39" s="83"/>
      <c r="M39" s="82"/>
      <c r="N39" s="104"/>
    </row>
    <row r="40" spans="1:14" ht="15">
      <c r="A40" s="82"/>
      <c r="B40" s="115">
        <v>54</v>
      </c>
      <c r="C40" s="174" t="s">
        <v>563</v>
      </c>
      <c r="D40" s="102">
        <f>D564</f>
        <v>249281.37000000002</v>
      </c>
      <c r="E40" s="83"/>
      <c r="F40" s="121"/>
      <c r="G40" s="92"/>
      <c r="H40" s="92" t="s">
        <v>440</v>
      </c>
      <c r="I40" s="174"/>
      <c r="J40" s="82"/>
      <c r="K40" s="121"/>
      <c r="L40" s="83"/>
      <c r="M40" s="82"/>
      <c r="N40" s="104"/>
    </row>
    <row r="41" spans="1:14">
      <c r="A41" s="82"/>
      <c r="B41" s="115">
        <v>58</v>
      </c>
      <c r="C41" s="174" t="s">
        <v>552</v>
      </c>
      <c r="D41" s="102">
        <f>D575</f>
        <v>0</v>
      </c>
      <c r="E41" s="83"/>
      <c r="F41" s="121"/>
      <c r="G41" s="82"/>
      <c r="H41" s="83" t="str">
        <f>"(0)"</f>
        <v>(0)</v>
      </c>
      <c r="I41" s="174" t="s">
        <v>441</v>
      </c>
      <c r="J41" s="82"/>
      <c r="K41" s="83"/>
      <c r="L41" s="94">
        <f>E101</f>
        <v>0</v>
      </c>
      <c r="M41" s="82"/>
      <c r="N41" s="104"/>
    </row>
    <row r="42" spans="1:14" ht="16.5">
      <c r="A42" s="82"/>
      <c r="B42" s="115">
        <v>59</v>
      </c>
      <c r="C42" s="174" t="s">
        <v>106</v>
      </c>
      <c r="D42" s="159">
        <f>D589</f>
        <v>222759.13999999998</v>
      </c>
      <c r="E42" s="83"/>
      <c r="F42" s="121"/>
      <c r="G42" s="83"/>
      <c r="H42" s="83" t="str">
        <f>"(1)"</f>
        <v>(1)</v>
      </c>
      <c r="I42" s="174" t="s">
        <v>443</v>
      </c>
      <c r="J42" s="82"/>
      <c r="K42" s="83"/>
      <c r="L42" s="102">
        <f>F101</f>
        <v>0</v>
      </c>
      <c r="N42" s="104"/>
    </row>
    <row r="43" spans="1:14" ht="15">
      <c r="A43" s="82"/>
      <c r="B43" s="123" t="s">
        <v>442</v>
      </c>
      <c r="C43" s="174"/>
      <c r="D43" s="83"/>
      <c r="E43" s="102">
        <f>SUM(D12:D42)</f>
        <v>10355199.539999999</v>
      </c>
      <c r="F43" s="121"/>
      <c r="G43" s="83"/>
      <c r="H43" s="83" t="str">
        <f>"(2)"</f>
        <v>(2)</v>
      </c>
      <c r="I43" s="174" t="s">
        <v>444</v>
      </c>
      <c r="J43" s="82"/>
      <c r="K43" s="83"/>
      <c r="L43" s="102">
        <f>G101</f>
        <v>2164984.1300000004</v>
      </c>
      <c r="M43" s="82"/>
      <c r="N43" s="104"/>
    </row>
    <row r="44" spans="1:14">
      <c r="A44" s="82"/>
      <c r="B44" s="115"/>
      <c r="C44" s="174"/>
      <c r="D44" s="121"/>
      <c r="E44" s="83"/>
      <c r="F44" s="121"/>
      <c r="G44" s="83"/>
      <c r="H44" s="83" t="str">
        <f>"(3)"</f>
        <v>(3)</v>
      </c>
      <c r="I44" s="174" t="s">
        <v>446</v>
      </c>
      <c r="J44" s="82"/>
      <c r="K44" s="83"/>
      <c r="L44" s="102">
        <f>H101</f>
        <v>5158953.03</v>
      </c>
      <c r="M44" s="82"/>
      <c r="N44" s="104"/>
    </row>
    <row r="45" spans="1:14" ht="15">
      <c r="A45" s="82"/>
      <c r="B45" s="92" t="s">
        <v>445</v>
      </c>
      <c r="C45" s="174"/>
      <c r="D45" s="121"/>
      <c r="E45" s="83"/>
      <c r="F45" s="121"/>
      <c r="G45" s="83"/>
      <c r="H45" s="83" t="str">
        <f>"(4)"</f>
        <v>(4)</v>
      </c>
      <c r="I45" s="174" t="s">
        <v>448</v>
      </c>
      <c r="J45" s="82"/>
      <c r="K45" s="83"/>
      <c r="L45" s="102">
        <f>I101</f>
        <v>2261582.66</v>
      </c>
      <c r="M45" s="82"/>
      <c r="N45" s="104"/>
    </row>
    <row r="46" spans="1:14">
      <c r="A46" s="82"/>
      <c r="B46" s="115">
        <v>62</v>
      </c>
      <c r="C46" s="174" t="s">
        <v>447</v>
      </c>
      <c r="D46" s="94">
        <f>D601</f>
        <v>0</v>
      </c>
      <c r="E46" s="83"/>
      <c r="F46" s="121"/>
      <c r="G46" s="83"/>
      <c r="H46" s="83" t="str">
        <f>"(5)"</f>
        <v>(5)</v>
      </c>
      <c r="I46" s="174" t="s">
        <v>449</v>
      </c>
      <c r="J46" s="82"/>
      <c r="K46" s="83"/>
      <c r="L46" s="102">
        <f>J101</f>
        <v>1305289.8400000001</v>
      </c>
      <c r="M46" s="82"/>
      <c r="N46" s="104"/>
    </row>
    <row r="47" spans="1:14">
      <c r="A47" s="82"/>
      <c r="B47" s="115">
        <v>64</v>
      </c>
      <c r="C47" s="174" t="s">
        <v>130</v>
      </c>
      <c r="D47" s="102">
        <f>D615</f>
        <v>1930095.8000000003</v>
      </c>
      <c r="E47" s="83"/>
      <c r="F47" s="121"/>
      <c r="G47" s="83"/>
      <c r="H47" s="83" t="s">
        <v>450</v>
      </c>
      <c r="I47" s="174" t="s">
        <v>451</v>
      </c>
      <c r="J47" s="82"/>
      <c r="K47" s="83"/>
      <c r="L47" s="102">
        <f>K101</f>
        <v>3866922.6100000003</v>
      </c>
      <c r="M47" s="82"/>
      <c r="N47" s="104"/>
    </row>
    <row r="48" spans="1:14">
      <c r="A48" s="82"/>
      <c r="B48" s="115">
        <v>66</v>
      </c>
      <c r="C48" s="174" t="s">
        <v>131</v>
      </c>
      <c r="D48" s="102">
        <f>D627</f>
        <v>0</v>
      </c>
      <c r="E48" s="83"/>
      <c r="F48" s="121"/>
      <c r="G48" s="83" t="s">
        <v>191</v>
      </c>
      <c r="H48" s="83" t="s">
        <v>452</v>
      </c>
      <c r="I48" s="174" t="s">
        <v>453</v>
      </c>
      <c r="J48" s="82"/>
      <c r="K48" s="83"/>
      <c r="L48" s="102">
        <f>L101</f>
        <v>597236.44999999995</v>
      </c>
      <c r="M48" s="82"/>
      <c r="N48" s="104"/>
    </row>
    <row r="49" spans="1:14" ht="16.5">
      <c r="A49" s="82"/>
      <c r="B49" s="115">
        <v>68</v>
      </c>
      <c r="C49" s="174" t="s">
        <v>132</v>
      </c>
      <c r="D49" s="102">
        <f>D639</f>
        <v>0</v>
      </c>
      <c r="E49" s="83"/>
      <c r="F49" s="121"/>
      <c r="G49" s="83"/>
      <c r="H49" s="83" t="s">
        <v>454</v>
      </c>
      <c r="I49" s="174" t="s">
        <v>248</v>
      </c>
      <c r="J49" s="82"/>
      <c r="K49" s="83"/>
      <c r="L49" s="159">
        <f>M101</f>
        <v>227288.31</v>
      </c>
      <c r="M49" s="82"/>
      <c r="N49" s="104"/>
    </row>
    <row r="50" spans="1:14" ht="17.25">
      <c r="A50" s="82"/>
      <c r="B50" s="115">
        <v>70</v>
      </c>
      <c r="C50" s="174" t="s">
        <v>133</v>
      </c>
      <c r="D50" s="102">
        <f>D655</f>
        <v>0</v>
      </c>
      <c r="E50" s="83"/>
      <c r="F50" s="121"/>
      <c r="G50" s="83"/>
      <c r="H50" s="92" t="s">
        <v>455</v>
      </c>
      <c r="I50" s="176"/>
      <c r="J50" s="82"/>
      <c r="K50" s="83"/>
      <c r="L50" s="83"/>
      <c r="M50" s="160">
        <f>SUM(L41:L49)</f>
        <v>15582257.029999999</v>
      </c>
      <c r="N50" s="104"/>
    </row>
    <row r="51" spans="1:14">
      <c r="A51" s="82"/>
      <c r="B51" s="115">
        <v>72</v>
      </c>
      <c r="C51" s="174" t="s">
        <v>134</v>
      </c>
      <c r="D51" s="102">
        <f>D667</f>
        <v>0</v>
      </c>
      <c r="E51" s="83"/>
      <c r="F51" s="125"/>
      <c r="G51" s="83"/>
      <c r="H51" s="83"/>
      <c r="I51" s="176"/>
      <c r="J51" s="83"/>
      <c r="K51" s="83"/>
      <c r="L51" s="163"/>
      <c r="M51" s="82"/>
      <c r="N51" s="104"/>
    </row>
    <row r="52" spans="1:14" ht="15">
      <c r="A52" s="82"/>
      <c r="B52" s="115">
        <v>73</v>
      </c>
      <c r="C52" s="174" t="s">
        <v>165</v>
      </c>
      <c r="D52" s="102">
        <f>D682</f>
        <v>410223.54</v>
      </c>
      <c r="E52" s="83"/>
      <c r="F52" s="121"/>
      <c r="G52" s="92"/>
      <c r="H52" s="92" t="s">
        <v>457</v>
      </c>
      <c r="I52" s="174"/>
      <c r="J52" s="82"/>
      <c r="K52" s="121"/>
      <c r="L52" s="163"/>
      <c r="M52" s="82"/>
      <c r="N52" s="104"/>
    </row>
    <row r="53" spans="1:14">
      <c r="A53" s="82"/>
      <c r="B53" s="115">
        <v>74</v>
      </c>
      <c r="C53" s="174" t="s">
        <v>456</v>
      </c>
      <c r="D53" s="102">
        <f>D694</f>
        <v>20177.400000000001</v>
      </c>
      <c r="E53" s="83"/>
      <c r="F53" s="83"/>
      <c r="G53" s="82"/>
      <c r="H53" s="82"/>
      <c r="I53" s="174" t="s">
        <v>458</v>
      </c>
      <c r="J53" s="82"/>
      <c r="K53" s="83"/>
      <c r="L53" s="94">
        <f>D130</f>
        <v>115704.04</v>
      </c>
      <c r="M53" s="161"/>
      <c r="N53" s="104"/>
    </row>
    <row r="54" spans="1:14">
      <c r="A54" s="82"/>
      <c r="B54" s="115">
        <v>76</v>
      </c>
      <c r="C54" s="174" t="s">
        <v>135</v>
      </c>
      <c r="D54" s="102">
        <f>D706</f>
        <v>0</v>
      </c>
      <c r="E54" s="83"/>
      <c r="F54" s="121"/>
      <c r="G54" s="82"/>
      <c r="H54" s="82"/>
      <c r="I54" s="174" t="s">
        <v>459</v>
      </c>
      <c r="J54" s="82"/>
      <c r="K54" s="83"/>
      <c r="L54" s="102">
        <f>$D145+$D160+$D188+$D203+$D218+$D232+$D260+$D288+$D302+$D316+$D330+$D344+$D358+$D372+$D392+$D406+$D420+$D434+$D448+$D489+$D503+$D585</f>
        <v>0</v>
      </c>
      <c r="N54" s="104"/>
    </row>
    <row r="55" spans="1:14" ht="16.5">
      <c r="A55" s="82"/>
      <c r="B55" s="115">
        <v>78</v>
      </c>
      <c r="C55" s="174" t="s">
        <v>136</v>
      </c>
      <c r="D55" s="102">
        <f>D718</f>
        <v>113047.29999999999</v>
      </c>
      <c r="E55" s="83"/>
      <c r="F55" s="121"/>
      <c r="G55" s="82"/>
      <c r="H55" s="82"/>
      <c r="I55" s="174" t="s">
        <v>460</v>
      </c>
      <c r="J55" s="82"/>
      <c r="K55" s="83"/>
      <c r="L55" s="159">
        <f>$D597+$D611+$D623+$D635+$D652+$D663+$D678+$D690+$D702+$D714+$D726+$D738+$D764+$D752+$D764</f>
        <v>0</v>
      </c>
      <c r="M55" s="162"/>
      <c r="N55" s="104"/>
    </row>
    <row r="56" spans="1:14">
      <c r="A56" s="82"/>
      <c r="B56" s="115">
        <v>80</v>
      </c>
      <c r="C56" s="174" t="s">
        <v>137</v>
      </c>
      <c r="D56" s="102">
        <f>D730</f>
        <v>0</v>
      </c>
      <c r="E56" s="83"/>
      <c r="F56" s="121"/>
      <c r="G56" s="82"/>
      <c r="H56" s="82"/>
      <c r="I56" s="176" t="s">
        <v>461</v>
      </c>
      <c r="J56" s="82"/>
      <c r="K56" s="83"/>
      <c r="L56" s="83"/>
      <c r="M56" s="94">
        <f>SUM(L53:L55)</f>
        <v>115704.04</v>
      </c>
      <c r="N56" s="104"/>
    </row>
    <row r="57" spans="1:14" ht="15">
      <c r="A57" s="82"/>
      <c r="B57" s="115">
        <v>82</v>
      </c>
      <c r="C57" s="174" t="s">
        <v>138</v>
      </c>
      <c r="D57" s="102">
        <f>D742</f>
        <v>0</v>
      </c>
      <c r="E57" s="83"/>
      <c r="F57" s="121"/>
      <c r="G57" s="82"/>
      <c r="H57" s="92" t="s">
        <v>462</v>
      </c>
      <c r="I57" s="174"/>
      <c r="J57" s="83"/>
      <c r="K57" s="83"/>
      <c r="L57" s="121"/>
      <c r="M57" s="163"/>
      <c r="N57" s="104"/>
    </row>
    <row r="58" spans="1:14">
      <c r="A58" s="82"/>
      <c r="B58" s="115">
        <v>89</v>
      </c>
      <c r="C58" s="174" t="s">
        <v>139</v>
      </c>
      <c r="D58" s="102">
        <f>D756</f>
        <v>1415821.41</v>
      </c>
      <c r="E58" s="83"/>
      <c r="F58" s="121"/>
      <c r="G58" s="82"/>
      <c r="H58" s="82"/>
      <c r="I58" s="174" t="s">
        <v>458</v>
      </c>
      <c r="J58" s="83"/>
      <c r="K58" s="83"/>
      <c r="L58" s="94">
        <f>M119+M135</f>
        <v>221904</v>
      </c>
      <c r="M58" s="161"/>
      <c r="N58" s="104"/>
    </row>
    <row r="59" spans="1:14" ht="16.5">
      <c r="A59" s="82"/>
      <c r="B59" s="115">
        <v>99</v>
      </c>
      <c r="C59" s="174" t="s">
        <v>140</v>
      </c>
      <c r="D59" s="159">
        <f>D767</f>
        <v>0</v>
      </c>
      <c r="E59" s="83"/>
      <c r="F59" s="121"/>
      <c r="G59" s="82"/>
      <c r="H59" s="82"/>
      <c r="I59" s="174" t="s">
        <v>459</v>
      </c>
      <c r="J59" s="83"/>
      <c r="K59" s="83"/>
      <c r="L59" s="102">
        <f>$M149+$M164+$M192+$M207+$M222+$M236+$M264+$M292+$M306+$M320+$M334+$M348+$M362+$M376+$M396+$M410+$M424+$M438+$M452+$M493+$M507+$M589</f>
        <v>0</v>
      </c>
      <c r="M59" s="163"/>
      <c r="N59" s="104"/>
    </row>
    <row r="60" spans="1:14" ht="16.5">
      <c r="A60" s="82"/>
      <c r="B60" s="92" t="s">
        <v>463</v>
      </c>
      <c r="C60" s="174"/>
      <c r="D60" s="83"/>
      <c r="E60" s="159">
        <f>SUM(D46:D59)</f>
        <v>3889365.45</v>
      </c>
      <c r="F60" s="121"/>
      <c r="G60" s="82"/>
      <c r="H60" s="82"/>
      <c r="I60" s="174" t="s">
        <v>460</v>
      </c>
      <c r="J60" s="83"/>
      <c r="K60" s="83"/>
      <c r="L60" s="159">
        <f>$M601+$M615+$M627+$M639+$M655+$M667+$M682+$M694+$M706+$M718+$M730+$M742+$M767+$M756</f>
        <v>5384.31</v>
      </c>
      <c r="M60" s="163"/>
      <c r="N60" s="104"/>
    </row>
    <row r="61" spans="1:14" ht="17.25">
      <c r="A61" s="82"/>
      <c r="B61" s="81" t="s">
        <v>464</v>
      </c>
      <c r="C61" s="174"/>
      <c r="D61" s="83"/>
      <c r="E61" s="160">
        <f>E10+E43+E60</f>
        <v>15582257.029999997</v>
      </c>
      <c r="F61" s="121"/>
      <c r="G61" s="82"/>
      <c r="H61" s="82"/>
      <c r="I61" s="176" t="s">
        <v>465</v>
      </c>
      <c r="J61" s="83"/>
      <c r="K61" s="83"/>
      <c r="L61" s="83"/>
      <c r="M61" s="160">
        <f>SUM(L58:L60)</f>
        <v>227288.31</v>
      </c>
      <c r="N61" s="104"/>
    </row>
    <row r="62" spans="1:14">
      <c r="A62" s="82"/>
      <c r="E62" s="100"/>
      <c r="F62" s="121"/>
      <c r="G62" s="82"/>
      <c r="H62" s="104"/>
      <c r="I62" s="174"/>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466</v>
      </c>
      <c r="D65" s="104"/>
      <c r="E65" s="104"/>
      <c r="F65" s="121"/>
      <c r="G65" s="100"/>
      <c r="H65" s="336" t="s">
        <v>423</v>
      </c>
      <c r="I65" s="105"/>
      <c r="M65" s="104"/>
    </row>
    <row r="66" spans="1:14" ht="14.25" customHeight="1">
      <c r="B66" s="126"/>
      <c r="D66" s="104"/>
      <c r="E66" s="104"/>
      <c r="F66" s="104"/>
      <c r="G66" s="100"/>
      <c r="H66" s="175"/>
      <c r="I66" s="175"/>
      <c r="J66" s="104"/>
      <c r="K66" s="104"/>
      <c r="M66" s="104"/>
    </row>
    <row r="67" spans="1:14" ht="14.25" customHeight="1">
      <c r="B67" s="127" t="s">
        <v>191</v>
      </c>
      <c r="C67" s="124"/>
      <c r="D67" s="128"/>
      <c r="E67" s="128"/>
      <c r="F67" s="128"/>
      <c r="G67" s="337"/>
      <c r="H67" s="338" t="s">
        <v>440</v>
      </c>
      <c r="I67" s="339"/>
      <c r="J67" s="128"/>
      <c r="K67" s="128"/>
      <c r="L67" s="128"/>
      <c r="M67" s="128"/>
    </row>
    <row r="68" spans="1:14" ht="14.25" customHeight="1">
      <c r="A68" s="124"/>
      <c r="B68" s="130"/>
      <c r="C68" s="124"/>
      <c r="D68" s="128"/>
      <c r="E68" s="129" t="s">
        <v>467</v>
      </c>
      <c r="F68" s="129" t="s">
        <v>468</v>
      </c>
      <c r="G68" s="129" t="s">
        <v>469</v>
      </c>
      <c r="H68" s="129" t="s">
        <v>470</v>
      </c>
      <c r="I68" s="129" t="s">
        <v>471</v>
      </c>
      <c r="J68" s="129" t="s">
        <v>472</v>
      </c>
      <c r="K68" s="129" t="s">
        <v>473</v>
      </c>
      <c r="L68" s="128"/>
      <c r="M68" s="129" t="s">
        <v>474</v>
      </c>
      <c r="N68" s="104"/>
    </row>
    <row r="69" spans="1:14" ht="14.25" customHeight="1">
      <c r="A69" s="124"/>
      <c r="B69" s="130"/>
      <c r="C69" s="131" t="s">
        <v>475</v>
      </c>
      <c r="D69" s="129" t="s">
        <v>476</v>
      </c>
      <c r="E69" s="129" t="s">
        <v>477</v>
      </c>
      <c r="F69" s="129" t="s">
        <v>477</v>
      </c>
      <c r="G69" s="129" t="s">
        <v>478</v>
      </c>
      <c r="H69" s="129" t="s">
        <v>478</v>
      </c>
      <c r="I69" s="129" t="s">
        <v>479</v>
      </c>
      <c r="J69" s="129" t="s">
        <v>480</v>
      </c>
      <c r="K69" s="129" t="s">
        <v>481</v>
      </c>
      <c r="L69" s="129" t="s">
        <v>453</v>
      </c>
      <c r="M69" s="129" t="s">
        <v>482</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100814.37</v>
      </c>
      <c r="E71" s="134">
        <f t="shared" ref="E71:E100" si="2">SUMIF($B$107:$B$766,$B71,E$107:E$766)</f>
        <v>0</v>
      </c>
      <c r="F71" s="135" t="s">
        <v>483</v>
      </c>
      <c r="G71" s="135" t="s">
        <v>483</v>
      </c>
      <c r="H71" s="135" t="s">
        <v>483</v>
      </c>
      <c r="I71" s="135" t="s">
        <v>483</v>
      </c>
      <c r="J71" s="134">
        <f t="shared" ref="J71:M84" si="3">SUMIF($B$107:$B$766,$B71,J$107:J$766)</f>
        <v>3499.25</v>
      </c>
      <c r="K71" s="134">
        <f t="shared" si="3"/>
        <v>69108.41</v>
      </c>
      <c r="L71" s="134">
        <f t="shared" si="3"/>
        <v>28206.71</v>
      </c>
      <c r="M71" s="134">
        <f t="shared" si="3"/>
        <v>0</v>
      </c>
    </row>
    <row r="72" spans="1:14" s="136" customFormat="1" ht="14.25" customHeight="1">
      <c r="A72" s="133"/>
      <c r="B72" s="132">
        <v>12</v>
      </c>
      <c r="C72" s="133" t="s">
        <v>170</v>
      </c>
      <c r="D72" s="134">
        <f t="shared" ref="D72:D99" si="4">SUM(E72:M72)</f>
        <v>468742.08999999997</v>
      </c>
      <c r="E72" s="134">
        <f t="shared" si="2"/>
        <v>0</v>
      </c>
      <c r="F72" s="135" t="s">
        <v>483</v>
      </c>
      <c r="G72" s="134">
        <f>SUMIF($B$107:$B$766,$B72,G$107:G$766)</f>
        <v>221120</v>
      </c>
      <c r="H72" s="134">
        <f t="shared" ref="G72:I84" si="5">SUMIF($B$107:$B$766,$B72,H$107:H$766)</f>
        <v>66357.320000000007</v>
      </c>
      <c r="I72" s="134">
        <f t="shared" si="5"/>
        <v>77414.919999999969</v>
      </c>
      <c r="J72" s="134">
        <f t="shared" si="3"/>
        <v>12648.349999999999</v>
      </c>
      <c r="K72" s="134">
        <f t="shared" si="3"/>
        <v>61318.99</v>
      </c>
      <c r="L72" s="134">
        <f t="shared" si="3"/>
        <v>29882.51</v>
      </c>
      <c r="M72" s="134">
        <f t="shared" si="3"/>
        <v>0</v>
      </c>
    </row>
    <row r="73" spans="1:14" s="136" customFormat="1" ht="14.25" customHeight="1">
      <c r="A73" s="133"/>
      <c r="B73" s="132">
        <v>13</v>
      </c>
      <c r="C73" s="133" t="s">
        <v>171</v>
      </c>
      <c r="D73" s="134">
        <f t="shared" si="4"/>
        <v>945231.75</v>
      </c>
      <c r="E73" s="134">
        <f t="shared" si="2"/>
        <v>0</v>
      </c>
      <c r="F73" s="135" t="s">
        <v>483</v>
      </c>
      <c r="G73" s="134">
        <f t="shared" si="5"/>
        <v>0</v>
      </c>
      <c r="H73" s="134">
        <f t="shared" si="5"/>
        <v>472176.44999999995</v>
      </c>
      <c r="I73" s="134">
        <f t="shared" si="5"/>
        <v>184477.27000000002</v>
      </c>
      <c r="J73" s="134">
        <f t="shared" si="3"/>
        <v>14766.39</v>
      </c>
      <c r="K73" s="134">
        <f t="shared" si="3"/>
        <v>249227.03</v>
      </c>
      <c r="L73" s="134">
        <f t="shared" si="3"/>
        <v>24584.61</v>
      </c>
      <c r="M73" s="134">
        <f t="shared" si="3"/>
        <v>0</v>
      </c>
    </row>
    <row r="74" spans="1:14" s="136" customFormat="1" ht="14.25" customHeight="1">
      <c r="A74" s="133"/>
      <c r="B74" s="132">
        <v>14</v>
      </c>
      <c r="C74" s="133" t="s">
        <v>172</v>
      </c>
      <c r="D74" s="134">
        <f t="shared" si="4"/>
        <v>117234.8</v>
      </c>
      <c r="E74" s="134">
        <f t="shared" si="2"/>
        <v>0</v>
      </c>
      <c r="F74" s="135" t="s">
        <v>483</v>
      </c>
      <c r="G74" s="134">
        <f t="shared" si="5"/>
        <v>0</v>
      </c>
      <c r="H74" s="134">
        <f t="shared" si="5"/>
        <v>77657.53</v>
      </c>
      <c r="I74" s="134">
        <f t="shared" si="5"/>
        <v>24338.640000000003</v>
      </c>
      <c r="J74" s="134">
        <f t="shared" si="3"/>
        <v>1041.55</v>
      </c>
      <c r="K74" s="134">
        <f t="shared" si="3"/>
        <v>14197.08</v>
      </c>
      <c r="L74" s="134">
        <f t="shared" si="3"/>
        <v>0</v>
      </c>
      <c r="M74" s="134">
        <f t="shared" si="3"/>
        <v>0</v>
      </c>
    </row>
    <row r="75" spans="1:14" s="136" customFormat="1" ht="14.25" customHeight="1">
      <c r="A75" s="133"/>
      <c r="B75" s="132">
        <v>15</v>
      </c>
      <c r="C75" s="104" t="s">
        <v>143</v>
      </c>
      <c r="D75" s="134">
        <f t="shared" si="4"/>
        <v>108111.1</v>
      </c>
      <c r="E75" s="134">
        <f t="shared" si="2"/>
        <v>0</v>
      </c>
      <c r="F75" s="135" t="s">
        <v>483</v>
      </c>
      <c r="G75" s="134">
        <f t="shared" si="5"/>
        <v>0</v>
      </c>
      <c r="H75" s="134">
        <f t="shared" si="5"/>
        <v>45756.91</v>
      </c>
      <c r="I75" s="134">
        <f t="shared" si="5"/>
        <v>14398.93</v>
      </c>
      <c r="J75" s="134">
        <f t="shared" si="3"/>
        <v>7426.16</v>
      </c>
      <c r="K75" s="134">
        <f t="shared" si="3"/>
        <v>34839.800000000003</v>
      </c>
      <c r="L75" s="134">
        <f t="shared" si="3"/>
        <v>5689.3</v>
      </c>
      <c r="M75" s="134">
        <f t="shared" si="3"/>
        <v>0</v>
      </c>
    </row>
    <row r="76" spans="1:14" s="136" customFormat="1" ht="14.25" customHeight="1">
      <c r="A76" s="133"/>
      <c r="B76" s="132">
        <v>16</v>
      </c>
      <c r="C76" s="104" t="s">
        <v>431</v>
      </c>
      <c r="D76" s="134">
        <f t="shared" si="4"/>
        <v>15.3</v>
      </c>
      <c r="E76" s="134">
        <f t="shared" si="2"/>
        <v>0</v>
      </c>
      <c r="F76" s="135" t="s">
        <v>483</v>
      </c>
      <c r="G76" s="134">
        <f t="shared" si="5"/>
        <v>0</v>
      </c>
      <c r="H76" s="134">
        <f t="shared" si="5"/>
        <v>0</v>
      </c>
      <c r="I76" s="134">
        <f t="shared" si="5"/>
        <v>0</v>
      </c>
      <c r="J76" s="134">
        <f t="shared" si="3"/>
        <v>15.3</v>
      </c>
      <c r="K76" s="134">
        <f t="shared" si="3"/>
        <v>0</v>
      </c>
      <c r="L76" s="134">
        <f t="shared" si="3"/>
        <v>0</v>
      </c>
      <c r="M76" s="134">
        <f t="shared" si="3"/>
        <v>0</v>
      </c>
    </row>
    <row r="77" spans="1:14" s="136" customFormat="1" ht="14.25" customHeight="1">
      <c r="A77" s="133"/>
      <c r="B77" s="132">
        <v>17</v>
      </c>
      <c r="C77" s="133" t="s">
        <v>176</v>
      </c>
      <c r="D77" s="134">
        <f t="shared" si="4"/>
        <v>52652.51</v>
      </c>
      <c r="E77" s="134">
        <f t="shared" si="2"/>
        <v>0</v>
      </c>
      <c r="F77" s="135" t="s">
        <v>483</v>
      </c>
      <c r="G77" s="134">
        <f t="shared" si="5"/>
        <v>0</v>
      </c>
      <c r="H77" s="134">
        <f t="shared" si="5"/>
        <v>0</v>
      </c>
      <c r="I77" s="134">
        <f t="shared" si="5"/>
        <v>0</v>
      </c>
      <c r="J77" s="134">
        <f t="shared" si="3"/>
        <v>3517.6400000000003</v>
      </c>
      <c r="K77" s="134">
        <f t="shared" si="3"/>
        <v>49134.87</v>
      </c>
      <c r="L77" s="134">
        <f t="shared" si="3"/>
        <v>0</v>
      </c>
      <c r="M77" s="134">
        <f t="shared" si="3"/>
        <v>0</v>
      </c>
    </row>
    <row r="78" spans="1:14" s="136" customFormat="1" ht="14.25" customHeight="1">
      <c r="B78" s="132">
        <v>20</v>
      </c>
      <c r="C78" s="133" t="s">
        <v>699</v>
      </c>
      <c r="D78" s="134">
        <f t="shared" si="4"/>
        <v>0</v>
      </c>
      <c r="E78" s="134">
        <f t="shared" si="2"/>
        <v>0</v>
      </c>
      <c r="F78" s="135" t="s">
        <v>483</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4510116.5600000005</v>
      </c>
      <c r="E79" s="134">
        <f t="shared" si="2"/>
        <v>0</v>
      </c>
      <c r="F79" s="135" t="s">
        <v>483</v>
      </c>
      <c r="G79" s="134">
        <f t="shared" si="5"/>
        <v>134395.54999999999</v>
      </c>
      <c r="H79" s="134">
        <f t="shared" si="5"/>
        <v>1279140.8800000004</v>
      </c>
      <c r="I79" s="134">
        <f t="shared" si="5"/>
        <v>492385.48000000004</v>
      </c>
      <c r="J79" s="134">
        <f t="shared" si="3"/>
        <v>699060.34000000008</v>
      </c>
      <c r="K79" s="134">
        <f t="shared" si="3"/>
        <v>1741169.3299999998</v>
      </c>
      <c r="L79" s="134">
        <f t="shared" si="3"/>
        <v>163964.97999999998</v>
      </c>
      <c r="M79" s="134">
        <f t="shared" si="3"/>
        <v>0</v>
      </c>
    </row>
    <row r="80" spans="1:14" s="136" customFormat="1" ht="14.25" customHeight="1">
      <c r="A80" s="133"/>
      <c r="B80" s="132">
        <v>22</v>
      </c>
      <c r="C80" s="133" t="s">
        <v>179</v>
      </c>
      <c r="D80" s="134">
        <f t="shared" si="4"/>
        <v>0</v>
      </c>
      <c r="E80" s="134">
        <f t="shared" si="2"/>
        <v>0</v>
      </c>
      <c r="F80" s="135" t="s">
        <v>483</v>
      </c>
      <c r="G80" s="134">
        <f t="shared" si="5"/>
        <v>0</v>
      </c>
      <c r="H80" s="134">
        <f t="shared" si="5"/>
        <v>0</v>
      </c>
      <c r="I80" s="134">
        <f t="shared" si="5"/>
        <v>0</v>
      </c>
      <c r="J80" s="134">
        <f t="shared" si="3"/>
        <v>0</v>
      </c>
      <c r="K80" s="134">
        <f t="shared" si="3"/>
        <v>0</v>
      </c>
      <c r="L80" s="134">
        <f t="shared" si="3"/>
        <v>0</v>
      </c>
      <c r="M80" s="134">
        <f t="shared" si="3"/>
        <v>0</v>
      </c>
    </row>
    <row r="81" spans="1:13" s="136" customFormat="1" ht="14.25" customHeight="1">
      <c r="A81" s="133"/>
      <c r="B81" s="132">
        <v>23</v>
      </c>
      <c r="C81" s="133" t="s">
        <v>180</v>
      </c>
      <c r="D81" s="134">
        <f t="shared" si="4"/>
        <v>38370.519999999997</v>
      </c>
      <c r="E81" s="134">
        <f t="shared" si="2"/>
        <v>0</v>
      </c>
      <c r="F81" s="135" t="s">
        <v>483</v>
      </c>
      <c r="G81" s="134">
        <f t="shared" si="5"/>
        <v>0</v>
      </c>
      <c r="H81" s="134">
        <f t="shared" si="5"/>
        <v>20207.54</v>
      </c>
      <c r="I81" s="134">
        <f t="shared" si="5"/>
        <v>9174.8999999999978</v>
      </c>
      <c r="J81" s="134">
        <f t="shared" si="3"/>
        <v>149.28</v>
      </c>
      <c r="K81" s="134">
        <f t="shared" si="3"/>
        <v>8390.83</v>
      </c>
      <c r="L81" s="134">
        <f t="shared" si="3"/>
        <v>447.97</v>
      </c>
      <c r="M81" s="134">
        <f t="shared" si="3"/>
        <v>0</v>
      </c>
    </row>
    <row r="82" spans="1:13" s="136" customFormat="1" ht="14.25" customHeight="1">
      <c r="B82" s="132">
        <v>26</v>
      </c>
      <c r="C82" s="133" t="s">
        <v>700</v>
      </c>
      <c r="D82" s="134">
        <f t="shared" si="4"/>
        <v>0</v>
      </c>
      <c r="E82" s="134">
        <f t="shared" si="2"/>
        <v>0</v>
      </c>
      <c r="F82" s="135" t="s">
        <v>483</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2668674.9700000007</v>
      </c>
      <c r="E83" s="134">
        <f t="shared" si="2"/>
        <v>0</v>
      </c>
      <c r="F83" s="135" t="s">
        <v>483</v>
      </c>
      <c r="G83" s="134">
        <f t="shared" si="5"/>
        <v>1737268.1300000001</v>
      </c>
      <c r="H83" s="134">
        <f t="shared" si="5"/>
        <v>44846.92</v>
      </c>
      <c r="I83" s="134">
        <f t="shared" si="5"/>
        <v>716478.54000000015</v>
      </c>
      <c r="J83" s="134">
        <f t="shared" si="3"/>
        <v>8486.43</v>
      </c>
      <c r="K83" s="134">
        <f t="shared" si="3"/>
        <v>49436.85</v>
      </c>
      <c r="L83" s="134">
        <f t="shared" si="3"/>
        <v>112158.09999999999</v>
      </c>
      <c r="M83" s="134">
        <f t="shared" si="3"/>
        <v>0</v>
      </c>
    </row>
    <row r="84" spans="1:13" s="136" customFormat="1" ht="14.25" customHeight="1">
      <c r="B84" s="132">
        <v>41</v>
      </c>
      <c r="C84" s="133" t="s">
        <v>701</v>
      </c>
      <c r="D84" s="134">
        <f t="shared" si="4"/>
        <v>0</v>
      </c>
      <c r="E84" s="134">
        <f t="shared" si="2"/>
        <v>0</v>
      </c>
      <c r="F84" s="135" t="s">
        <v>483</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702</v>
      </c>
      <c r="D85" s="134">
        <f t="shared" si="4"/>
        <v>0</v>
      </c>
      <c r="E85" s="134">
        <f t="shared" si="2"/>
        <v>0</v>
      </c>
      <c r="F85" s="135" t="s">
        <v>483</v>
      </c>
      <c r="G85" s="135" t="s">
        <v>483</v>
      </c>
      <c r="H85" s="135" t="s">
        <v>483</v>
      </c>
      <c r="I85" s="135" t="s">
        <v>483</v>
      </c>
      <c r="J85" s="134">
        <f t="shared" ref="J85:K95" si="6">SUMIF($B$107:$B$766,$B85,J$107:J$766)</f>
        <v>0</v>
      </c>
      <c r="K85" s="134">
        <f t="shared" si="6"/>
        <v>0</v>
      </c>
      <c r="L85" s="135" t="s">
        <v>483</v>
      </c>
      <c r="M85" s="135" t="s">
        <v>483</v>
      </c>
    </row>
    <row r="86" spans="1:13" s="136" customFormat="1" ht="14.25" customHeight="1">
      <c r="B86" s="132">
        <v>44</v>
      </c>
      <c r="C86" s="133" t="s">
        <v>703</v>
      </c>
      <c r="D86" s="134">
        <f t="shared" si="4"/>
        <v>0</v>
      </c>
      <c r="E86" s="134">
        <f t="shared" si="2"/>
        <v>0</v>
      </c>
      <c r="F86" s="135" t="s">
        <v>483</v>
      </c>
      <c r="G86" s="135" t="s">
        <v>483</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433</v>
      </c>
      <c r="D87" s="134">
        <f t="shared" si="4"/>
        <v>0</v>
      </c>
      <c r="E87" s="134">
        <f t="shared" si="2"/>
        <v>0</v>
      </c>
      <c r="F87" s="135" t="s">
        <v>483</v>
      </c>
      <c r="G87" s="134">
        <f t="shared" ref="G87:G95" si="9">SUMIF($B$107:$B$766,$B87,G$107:G$766)</f>
        <v>0</v>
      </c>
      <c r="H87" s="134">
        <f t="shared" si="7"/>
        <v>0</v>
      </c>
      <c r="I87" s="134">
        <f t="shared" si="7"/>
        <v>0</v>
      </c>
      <c r="J87" s="134">
        <f t="shared" si="6"/>
        <v>0</v>
      </c>
      <c r="K87" s="134">
        <f t="shared" si="6"/>
        <v>0</v>
      </c>
      <c r="L87" s="134">
        <f t="shared" si="8"/>
        <v>0</v>
      </c>
      <c r="M87" s="134">
        <f t="shared" si="8"/>
        <v>0</v>
      </c>
    </row>
    <row r="88" spans="1:13" s="136" customFormat="1" ht="14.25" customHeight="1">
      <c r="A88" s="133"/>
      <c r="B88" s="132">
        <v>52</v>
      </c>
      <c r="C88" s="133" t="s">
        <v>184</v>
      </c>
      <c r="D88" s="134">
        <f t="shared" si="4"/>
        <v>0</v>
      </c>
      <c r="E88" s="134">
        <f t="shared" si="2"/>
        <v>0</v>
      </c>
      <c r="F88" s="135" t="s">
        <v>483</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483</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483</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484</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3979.3999999999824</v>
      </c>
      <c r="E92" s="134">
        <f t="shared" si="2"/>
        <v>0</v>
      </c>
      <c r="F92" s="135" t="s">
        <v>483</v>
      </c>
      <c r="G92" s="134">
        <f t="shared" si="9"/>
        <v>0</v>
      </c>
      <c r="H92" s="134">
        <f t="shared" si="7"/>
        <v>60661.090000000004</v>
      </c>
      <c r="I92" s="134">
        <f t="shared" si="7"/>
        <v>29557.53</v>
      </c>
      <c r="J92" s="134">
        <f t="shared" si="6"/>
        <v>159740.59</v>
      </c>
      <c r="K92" s="134">
        <f t="shared" si="6"/>
        <v>-246845.01</v>
      </c>
      <c r="L92" s="134">
        <f t="shared" si="8"/>
        <v>865.2</v>
      </c>
      <c r="M92" s="134">
        <f t="shared" si="8"/>
        <v>0</v>
      </c>
    </row>
    <row r="93" spans="1:13" s="136" customFormat="1" ht="14.25" customHeight="1">
      <c r="A93" s="133"/>
      <c r="B93" s="132">
        <v>72</v>
      </c>
      <c r="C93" s="133" t="s">
        <v>698</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0</v>
      </c>
      <c r="E94" s="134">
        <f t="shared" si="2"/>
        <v>0</v>
      </c>
      <c r="F94" s="134">
        <f>SUMIF($B$107:$B$766,$B94,F$107:F$766)</f>
        <v>0</v>
      </c>
      <c r="G94" s="134">
        <f t="shared" si="9"/>
        <v>0</v>
      </c>
      <c r="H94" s="134">
        <f t="shared" si="7"/>
        <v>0</v>
      </c>
      <c r="I94" s="134">
        <f t="shared" si="7"/>
        <v>0</v>
      </c>
      <c r="J94" s="134">
        <f t="shared" si="6"/>
        <v>0</v>
      </c>
      <c r="K94" s="134">
        <f t="shared" si="6"/>
        <v>0</v>
      </c>
      <c r="L94" s="134">
        <f t="shared" si="8"/>
        <v>0</v>
      </c>
      <c r="M94" s="134">
        <f t="shared" si="8"/>
        <v>0</v>
      </c>
    </row>
    <row r="95" spans="1:13" s="136" customFormat="1" ht="14.25" customHeight="1">
      <c r="A95" s="133"/>
      <c r="B95" s="132">
        <v>75</v>
      </c>
      <c r="C95" s="133" t="s">
        <v>122</v>
      </c>
      <c r="D95" s="134">
        <f t="shared" si="4"/>
        <v>0</v>
      </c>
      <c r="E95" s="134">
        <f t="shared" si="2"/>
        <v>0</v>
      </c>
      <c r="F95" s="134">
        <f>SUMIF($B$107:$B$766,$B95,F$107:F$766)</f>
        <v>0</v>
      </c>
      <c r="G95" s="134">
        <f t="shared" si="9"/>
        <v>0</v>
      </c>
      <c r="H95" s="134">
        <f t="shared" si="7"/>
        <v>0</v>
      </c>
      <c r="I95" s="134">
        <f t="shared" si="7"/>
        <v>0</v>
      </c>
      <c r="J95" s="134">
        <f t="shared" si="6"/>
        <v>0</v>
      </c>
      <c r="K95" s="134">
        <f t="shared" si="6"/>
        <v>-22962.000000000007</v>
      </c>
      <c r="L95" s="134">
        <f t="shared" si="8"/>
        <v>0</v>
      </c>
      <c r="M95" s="134">
        <f t="shared" si="8"/>
        <v>22962</v>
      </c>
    </row>
    <row r="96" spans="1:13" s="136" customFormat="1" ht="14.25" customHeight="1">
      <c r="A96" s="133"/>
      <c r="B96" s="132">
        <v>83</v>
      </c>
      <c r="C96" s="133" t="s">
        <v>124</v>
      </c>
      <c r="D96" s="134">
        <f t="shared" si="4"/>
        <v>115704.04</v>
      </c>
      <c r="E96" s="134">
        <f t="shared" si="2"/>
        <v>0</v>
      </c>
      <c r="F96" s="135" t="s">
        <v>483</v>
      </c>
      <c r="G96" s="135" t="s">
        <v>483</v>
      </c>
      <c r="H96" s="135" t="s">
        <v>483</v>
      </c>
      <c r="I96" s="135" t="s">
        <v>483</v>
      </c>
      <c r="J96" s="135" t="s">
        <v>483</v>
      </c>
      <c r="K96" s="134">
        <f>SUMIF($B$107:$B$766,$B96,K$107:K$766)</f>
        <v>115704.04</v>
      </c>
      <c r="L96" s="135" t="s">
        <v>483</v>
      </c>
      <c r="M96" s="135" t="s">
        <v>483</v>
      </c>
    </row>
    <row r="97" spans="1:54" s="136" customFormat="1" ht="12.75">
      <c r="A97" s="133"/>
      <c r="B97" s="132">
        <v>84</v>
      </c>
      <c r="C97" s="133" t="s">
        <v>126</v>
      </c>
      <c r="D97" s="134">
        <f t="shared" si="4"/>
        <v>0</v>
      </c>
      <c r="E97" s="134">
        <f t="shared" si="2"/>
        <v>0</v>
      </c>
      <c r="F97" s="135" t="s">
        <v>483</v>
      </c>
      <c r="G97" s="135" t="s">
        <v>483</v>
      </c>
      <c r="H97" s="135" t="s">
        <v>483</v>
      </c>
      <c r="I97" s="135" t="s">
        <v>483</v>
      </c>
      <c r="J97" s="135" t="s">
        <v>483</v>
      </c>
      <c r="K97" s="134">
        <f>SUMIF($B$107:$B$766,$B97,K$107:K$766)</f>
        <v>0</v>
      </c>
      <c r="L97" s="135" t="s">
        <v>483</v>
      </c>
      <c r="M97" s="135" t="s">
        <v>483</v>
      </c>
    </row>
    <row r="98" spans="1:54" s="136" customFormat="1" ht="12.75">
      <c r="A98" s="133"/>
      <c r="B98" s="132">
        <v>89</v>
      </c>
      <c r="C98" s="133" t="s">
        <v>542</v>
      </c>
      <c r="D98" s="134">
        <f t="shared" si="4"/>
        <v>198942</v>
      </c>
      <c r="E98" s="134">
        <f t="shared" si="2"/>
        <v>0</v>
      </c>
      <c r="F98" s="134">
        <f>SUMIF($B$107:$B$766,$B98,F$107:F$766)</f>
        <v>0</v>
      </c>
      <c r="G98" s="135" t="s">
        <v>483</v>
      </c>
      <c r="H98" s="135" t="s">
        <v>483</v>
      </c>
      <c r="I98" s="135" t="s">
        <v>483</v>
      </c>
      <c r="J98" s="135" t="s">
        <v>483</v>
      </c>
      <c r="K98" s="135" t="s">
        <v>483</v>
      </c>
      <c r="L98" s="135" t="s">
        <v>483</v>
      </c>
      <c r="M98" s="134">
        <f>SUMIF($B$107:$B$766,$B98,M$107:M$766)</f>
        <v>198942</v>
      </c>
    </row>
    <row r="99" spans="1:54" s="136" customFormat="1" ht="12.75">
      <c r="A99" s="133"/>
      <c r="B99" s="132">
        <v>98</v>
      </c>
      <c r="C99" s="133" t="s">
        <v>127</v>
      </c>
      <c r="D99" s="134">
        <f t="shared" si="4"/>
        <v>6253667.6200000001</v>
      </c>
      <c r="E99" s="134">
        <f t="shared" si="2"/>
        <v>0</v>
      </c>
      <c r="F99" s="134">
        <f>SUMIF($B$107:$B$766,$B99,F$107:F$766)</f>
        <v>0</v>
      </c>
      <c r="G99" s="134">
        <f t="shared" ref="G99:L99" si="10">SUMIF($B$107:$B$766,$B99,G$107:G$766)</f>
        <v>72200.450000000012</v>
      </c>
      <c r="H99" s="134">
        <f t="shared" si="10"/>
        <v>3092148.39</v>
      </c>
      <c r="I99" s="134">
        <f t="shared" si="10"/>
        <v>713356.45</v>
      </c>
      <c r="J99" s="134">
        <f t="shared" si="10"/>
        <v>394938.56</v>
      </c>
      <c r="K99" s="134">
        <f t="shared" si="10"/>
        <v>1744202.3900000006</v>
      </c>
      <c r="L99" s="134">
        <f t="shared" si="10"/>
        <v>231437.07</v>
      </c>
      <c r="M99" s="134">
        <f>SUMIF($B$107:$B$766,$B99,M$107:M$766)</f>
        <v>5384.31</v>
      </c>
    </row>
    <row r="100" spans="1:54" s="136" customFormat="1" ht="15">
      <c r="A100" s="133"/>
      <c r="B100" s="132">
        <v>99</v>
      </c>
      <c r="C100" s="133" t="s">
        <v>438</v>
      </c>
      <c r="D100" s="119">
        <f>SUM(E100:M100)</f>
        <v>0</v>
      </c>
      <c r="E100" s="119">
        <f t="shared" si="2"/>
        <v>0</v>
      </c>
      <c r="F100" s="119">
        <f>F118+F134+F148+F163+F191+F206+F221+F235+F263+F291+F305+F319+F333+F347+F361+F375+F395+F409+F423+F437+F451+F492+F506+F588+F600+F614+F626+F638+F654+F666+F681+F693+F705+F717+F729+F741+F766+F755</f>
        <v>0</v>
      </c>
      <c r="G100" s="137" t="s">
        <v>483</v>
      </c>
      <c r="H100" s="137" t="s">
        <v>483</v>
      </c>
      <c r="I100" s="137" t="s">
        <v>483</v>
      </c>
      <c r="J100" s="137" t="s">
        <v>483</v>
      </c>
      <c r="K100" s="137" t="s">
        <v>483</v>
      </c>
      <c r="L100" s="137" t="s">
        <v>483</v>
      </c>
      <c r="M100" s="137" t="s">
        <v>483</v>
      </c>
    </row>
    <row r="101" spans="1:54" s="140" customFormat="1" ht="15">
      <c r="A101" s="133"/>
      <c r="B101" s="138"/>
      <c r="C101" s="138" t="s">
        <v>485</v>
      </c>
      <c r="D101" s="139">
        <f>SUM(D71:D100)</f>
        <v>15582257.030000001</v>
      </c>
      <c r="E101" s="139">
        <f>SUM(E71:E100)</f>
        <v>0</v>
      </c>
      <c r="F101" s="139">
        <f>SUM(F71:F100)</f>
        <v>0</v>
      </c>
      <c r="G101" s="139">
        <f>SUM(G71:G100)</f>
        <v>2164984.1300000004</v>
      </c>
      <c r="H101" s="139">
        <f t="shared" ref="H101:M101" si="11">SUM(H71:H100)</f>
        <v>5158953.03</v>
      </c>
      <c r="I101" s="139">
        <f t="shared" si="11"/>
        <v>2261582.66</v>
      </c>
      <c r="J101" s="139">
        <f t="shared" si="11"/>
        <v>1305289.8400000001</v>
      </c>
      <c r="K101" s="139">
        <f t="shared" si="11"/>
        <v>3866922.6100000003</v>
      </c>
      <c r="L101" s="139">
        <f t="shared" si="11"/>
        <v>597236.44999999995</v>
      </c>
      <c r="M101" s="139">
        <f t="shared" si="11"/>
        <v>227288.31</v>
      </c>
    </row>
    <row r="102" spans="1:54" s="136" customFormat="1" ht="12.75">
      <c r="A102" s="122"/>
      <c r="B102" s="141"/>
      <c r="C102" s="141"/>
      <c r="D102" s="133"/>
      <c r="E102" s="133"/>
      <c r="F102" s="133"/>
      <c r="G102" s="133"/>
      <c r="H102" s="133"/>
      <c r="I102" s="133"/>
      <c r="J102" s="133"/>
      <c r="K102" s="133"/>
      <c r="L102" s="133"/>
      <c r="M102" s="133"/>
    </row>
    <row r="103" spans="1:54" s="136" customFormat="1" ht="12.75">
      <c r="A103" s="133"/>
      <c r="B103" s="122" t="s">
        <v>486</v>
      </c>
      <c r="I103" s="142" t="s">
        <v>440</v>
      </c>
      <c r="BA103" s="136" t="str">
        <f>LEFT(B103,10)</f>
        <v>PROGRAM 01</v>
      </c>
      <c r="BB103" s="136">
        <f>RIGHT(BA103,2)*1</f>
        <v>1</v>
      </c>
    </row>
    <row r="104" spans="1:54" s="136" customFormat="1" ht="12.75">
      <c r="B104" s="141"/>
      <c r="C104" s="133"/>
      <c r="D104" s="133"/>
      <c r="E104" s="143" t="s">
        <v>467</v>
      </c>
      <c r="F104" s="143" t="s">
        <v>468</v>
      </c>
      <c r="G104" s="143" t="s">
        <v>469</v>
      </c>
      <c r="H104" s="143" t="s">
        <v>470</v>
      </c>
      <c r="I104" s="143" t="s">
        <v>471</v>
      </c>
      <c r="J104" s="129" t="s">
        <v>472</v>
      </c>
      <c r="K104" s="129" t="s">
        <v>473</v>
      </c>
      <c r="L104" s="133"/>
      <c r="M104" s="143" t="s">
        <v>474</v>
      </c>
    </row>
    <row r="105" spans="1:54" s="136" customFormat="1" ht="12.75">
      <c r="B105" s="141"/>
      <c r="C105" s="143" t="s">
        <v>475</v>
      </c>
      <c r="D105" s="143" t="s">
        <v>476</v>
      </c>
      <c r="E105" s="143" t="s">
        <v>477</v>
      </c>
      <c r="F105" s="143" t="s">
        <v>477</v>
      </c>
      <c r="G105" s="143" t="s">
        <v>478</v>
      </c>
      <c r="H105" s="143" t="s">
        <v>478</v>
      </c>
      <c r="I105" s="143" t="s">
        <v>479</v>
      </c>
      <c r="J105" s="129" t="s">
        <v>480</v>
      </c>
      <c r="K105" s="143" t="s">
        <v>481</v>
      </c>
      <c r="L105" s="143" t="s">
        <v>453</v>
      </c>
      <c r="M105" s="143" t="s">
        <v>482</v>
      </c>
    </row>
    <row r="106" spans="1:54"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54" s="136" customFormat="1" ht="12.75">
      <c r="B107" s="132">
        <v>11</v>
      </c>
      <c r="C107" s="133" t="s">
        <v>169</v>
      </c>
      <c r="D107" s="134">
        <f t="shared" ref="D107:D117" si="12">SUM(E107:M107)</f>
        <v>100814.37</v>
      </c>
      <c r="E107" s="144">
        <f>SUMIFS('Expense Data'!$G$4:$G$2000,'Expense Data'!$L$4:$L$2000,$BB107,'Expense Data'!$M$4:$M$2000,$B107,'Expense Data'!$P$4:$P$2000,0)</f>
        <v>0</v>
      </c>
      <c r="F107" s="135" t="s">
        <v>483</v>
      </c>
      <c r="G107" s="135" t="s">
        <v>483</v>
      </c>
      <c r="H107" s="135" t="s">
        <v>483</v>
      </c>
      <c r="I107" s="135" t="s">
        <v>483</v>
      </c>
      <c r="J107" s="144">
        <f>SUMIFS('Expense Data'!$G$4:$G$2000,'Expense Data'!$L$4:$L$2000,$BB107,'Expense Data'!$M$4:$M$2000,$B107,'Expense Data'!$P$4:$P$2000,5)</f>
        <v>3499.25</v>
      </c>
      <c r="K107" s="144">
        <f>SUMIFS('Expense Data'!$G$4:$G$2000,'Expense Data'!$L$4:$L$2000,$BB107,'Expense Data'!$M$4:$M$2000,$B107,'Expense Data'!$P$4:$P$2000,7)</f>
        <v>69108.41</v>
      </c>
      <c r="L107" s="144">
        <f>SUMIFS('Expense Data'!$G$4:$G$2000,'Expense Data'!$L$4:$L$2000,$BB107,'Expense Data'!$M$4:$M$2000,$B107,'Expense Data'!$P$4:$P$2000,8)</f>
        <v>28206.71</v>
      </c>
      <c r="M107" s="144">
        <f>SUMIFS('Expense Data'!$G$4:$G$2000,'Expense Data'!$L$4:$L$2000,$BB107,'Expense Data'!$M$4:$M$2000,$B107,'Expense Data'!$P$4:$P$2000,9)</f>
        <v>0</v>
      </c>
      <c r="BB107" s="136">
        <f>BB$103</f>
        <v>1</v>
      </c>
    </row>
    <row r="108" spans="1:54" s="136" customFormat="1" ht="12.75">
      <c r="B108" s="132">
        <v>12</v>
      </c>
      <c r="C108" s="133" t="s">
        <v>170</v>
      </c>
      <c r="D108" s="134">
        <f t="shared" si="12"/>
        <v>468742.08999999997</v>
      </c>
      <c r="E108" s="144">
        <f>SUMIFS('Expense Data'!$G$4:$G$2000,'Expense Data'!$L$4:$L$2000,$BB108,'Expense Data'!$M$4:$M$2000,$B108,'Expense Data'!$P$4:$P$2000,0)</f>
        <v>0</v>
      </c>
      <c r="F108" s="135" t="s">
        <v>483</v>
      </c>
      <c r="G108" s="144">
        <f>SUMIFS('Expense Data'!$G$4:$G$2000,'Expense Data'!$L$4:$L$2000,$BB107,'Expense Data'!$M$4:$M$2000,$B108,'Expense Data'!$P$4:$P$2000,2)</f>
        <v>221120</v>
      </c>
      <c r="H108" s="144">
        <f>SUMIFS('Expense Data'!$G$4:$G$2000,'Expense Data'!$L$4:$L$2000,$BB107,'Expense Data'!$M$4:$M$2000,$B108,'Expense Data'!$P$4:$P$2000,3)</f>
        <v>66357.320000000007</v>
      </c>
      <c r="I108" s="144">
        <f>SUMIFS('Expense Data'!$G$4:$G$2000,'Expense Data'!$L$4:$L$2000,$BB107,'Expense Data'!$M$4:$M$2000,$B108,'Expense Data'!$P$4:$P$2000,4)</f>
        <v>77414.919999999969</v>
      </c>
      <c r="J108" s="144">
        <f>SUMIFS('Expense Data'!$G$4:$G$2000,'Expense Data'!$L$4:$L$2000,$BB108,'Expense Data'!$M$4:$M$2000,$B108,'Expense Data'!$P$4:$P$2000,5)</f>
        <v>12648.349999999999</v>
      </c>
      <c r="K108" s="144">
        <f>SUMIFS('Expense Data'!$G$4:$G$2000,'Expense Data'!$L$4:$L$2000,$BB108,'Expense Data'!$M$4:$M$2000,$B108,'Expense Data'!$P$4:$P$2000,7)</f>
        <v>61318.99</v>
      </c>
      <c r="L108" s="144">
        <f>SUMIFS('Expense Data'!$G$4:$G$2000,'Expense Data'!$L$4:$L$2000,$BB108,'Expense Data'!$M$4:$M$2000,$B108,'Expense Data'!$P$4:$P$2000,8)</f>
        <v>29882.51</v>
      </c>
      <c r="M108" s="144">
        <f>SUMIFS('Expense Data'!$G$4:$G$2000,'Expense Data'!$L$4:$L$2000,$BB108,'Expense Data'!$M$4:$M$2000,$B108,'Expense Data'!$P$4:$P$2000,9)</f>
        <v>0</v>
      </c>
      <c r="BB108" s="136">
        <f t="shared" ref="BB108:BB118" si="13">BB$103</f>
        <v>1</v>
      </c>
    </row>
    <row r="109" spans="1:54" s="136" customFormat="1" ht="12.75">
      <c r="B109" s="132">
        <v>13</v>
      </c>
      <c r="C109" s="133" t="s">
        <v>171</v>
      </c>
      <c r="D109" s="134">
        <f t="shared" si="12"/>
        <v>945231.75</v>
      </c>
      <c r="E109" s="144">
        <f>SUMIFS('Expense Data'!$G$4:$G$2000,'Expense Data'!$L$4:$L$2000,$BB109,'Expense Data'!$M$4:$M$2000,$B109,'Expense Data'!$P$4:$P$2000,0)</f>
        <v>0</v>
      </c>
      <c r="F109" s="135" t="s">
        <v>483</v>
      </c>
      <c r="G109" s="144">
        <f>SUMIFS('Expense Data'!$G$4:$G$2000,'Expense Data'!$L$4:$L$2000,$BB108,'Expense Data'!$M$4:$M$2000,$B109,'Expense Data'!$P$4:$P$2000,2)</f>
        <v>0</v>
      </c>
      <c r="H109" s="144">
        <f>SUMIFS('Expense Data'!$G$4:$G$2000,'Expense Data'!$L$4:$L$2000,$BB108,'Expense Data'!$M$4:$M$2000,$B109,'Expense Data'!$P$4:$P$2000,3)</f>
        <v>472176.44999999995</v>
      </c>
      <c r="I109" s="144">
        <f>SUMIFS('Expense Data'!$G$4:$G$2000,'Expense Data'!$L$4:$L$2000,$BB108,'Expense Data'!$M$4:$M$2000,$B109,'Expense Data'!$P$4:$P$2000,4)</f>
        <v>184477.27000000002</v>
      </c>
      <c r="J109" s="144">
        <f>SUMIFS('Expense Data'!$G$4:$G$2000,'Expense Data'!$L$4:$L$2000,$BB109,'Expense Data'!$M$4:$M$2000,$B109,'Expense Data'!$P$4:$P$2000,5)</f>
        <v>14766.39</v>
      </c>
      <c r="K109" s="144">
        <f>SUMIFS('Expense Data'!$G$4:$G$2000,'Expense Data'!$L$4:$L$2000,$BB109,'Expense Data'!$M$4:$M$2000,$B109,'Expense Data'!$P$4:$P$2000,7)</f>
        <v>249227.03</v>
      </c>
      <c r="L109" s="144">
        <f>SUMIFS('Expense Data'!$G$4:$G$2000,'Expense Data'!$L$4:$L$2000,$BB109,'Expense Data'!$M$4:$M$2000,$B109,'Expense Data'!$P$4:$P$2000,8)</f>
        <v>24584.61</v>
      </c>
      <c r="M109" s="144">
        <f>SUMIFS('Expense Data'!$G$4:$G$2000,'Expense Data'!$L$4:$L$2000,$BB109,'Expense Data'!$M$4:$M$2000,$B109,'Expense Data'!$P$4:$P$2000,9)</f>
        <v>0</v>
      </c>
      <c r="BB109" s="136">
        <f t="shared" si="13"/>
        <v>1</v>
      </c>
    </row>
    <row r="110" spans="1:54" s="136" customFormat="1" ht="12.75">
      <c r="B110" s="132">
        <v>14</v>
      </c>
      <c r="C110" s="133" t="s">
        <v>172</v>
      </c>
      <c r="D110" s="134">
        <f t="shared" si="12"/>
        <v>117234.8</v>
      </c>
      <c r="E110" s="144">
        <f>SUMIFS('Expense Data'!$G$4:$G$2000,'Expense Data'!$L$4:$L$2000,$BB110,'Expense Data'!$M$4:$M$2000,$B110,'Expense Data'!$P$4:$P$2000,0)</f>
        <v>0</v>
      </c>
      <c r="F110" s="135" t="s">
        <v>483</v>
      </c>
      <c r="G110" s="144">
        <f>SUMIFS('Expense Data'!$G$4:$G$2000,'Expense Data'!$L$4:$L$2000,$BB109,'Expense Data'!$M$4:$M$2000,$B110,'Expense Data'!$P$4:$P$2000,2)</f>
        <v>0</v>
      </c>
      <c r="H110" s="144">
        <f>SUMIFS('Expense Data'!$G$4:$G$2000,'Expense Data'!$L$4:$L$2000,$BB109,'Expense Data'!$M$4:$M$2000,$B110,'Expense Data'!$P$4:$P$2000,3)</f>
        <v>77657.53</v>
      </c>
      <c r="I110" s="144">
        <f>SUMIFS('Expense Data'!$G$4:$G$2000,'Expense Data'!$L$4:$L$2000,$BB109,'Expense Data'!$M$4:$M$2000,$B110,'Expense Data'!$P$4:$P$2000,4)</f>
        <v>24338.640000000003</v>
      </c>
      <c r="J110" s="144">
        <f>SUMIFS('Expense Data'!$G$4:$G$2000,'Expense Data'!$L$4:$L$2000,$BB110,'Expense Data'!$M$4:$M$2000,$B110,'Expense Data'!$P$4:$P$2000,5)</f>
        <v>1041.55</v>
      </c>
      <c r="K110" s="144">
        <f>SUMIFS('Expense Data'!$G$4:$G$2000,'Expense Data'!$L$4:$L$2000,$BB110,'Expense Data'!$M$4:$M$2000,$B110,'Expense Data'!$P$4:$P$2000,7)</f>
        <v>14197.08</v>
      </c>
      <c r="L110" s="144">
        <f>SUMIFS('Expense Data'!$G$4:$G$2000,'Expense Data'!$L$4:$L$2000,$BB110,'Expense Data'!$M$4:$M$2000,$B110,'Expense Data'!$P$4:$P$2000,8)</f>
        <v>0</v>
      </c>
      <c r="M110" s="144">
        <f>SUMIFS('Expense Data'!$G$4:$G$2000,'Expense Data'!$L$4:$L$2000,$BB110,'Expense Data'!$M$4:$M$2000,$B110,'Expense Data'!$P$4:$P$2000,9)</f>
        <v>0</v>
      </c>
      <c r="BB110" s="136">
        <f t="shared" si="13"/>
        <v>1</v>
      </c>
    </row>
    <row r="111" spans="1:54" s="136" customFormat="1" ht="12.75">
      <c r="B111" s="132">
        <v>15</v>
      </c>
      <c r="C111" s="133" t="s">
        <v>143</v>
      </c>
      <c r="D111" s="134">
        <f t="shared" si="12"/>
        <v>108111.1</v>
      </c>
      <c r="E111" s="144">
        <f>SUMIFS('Expense Data'!$G$4:$G$2000,'Expense Data'!$L$4:$L$2000,$BB111,'Expense Data'!$M$4:$M$2000,$B111,'Expense Data'!$P$4:$P$2000,0)</f>
        <v>0</v>
      </c>
      <c r="F111" s="135" t="s">
        <v>483</v>
      </c>
      <c r="G111" s="144">
        <f>SUMIFS('Expense Data'!$G$4:$G$2000,'Expense Data'!$L$4:$L$2000,$BB110,'Expense Data'!$M$4:$M$2000,$B111,'Expense Data'!$P$4:$P$2000,2)</f>
        <v>0</v>
      </c>
      <c r="H111" s="144">
        <f>SUMIFS('Expense Data'!$G$4:$G$2000,'Expense Data'!$L$4:$L$2000,$BB110,'Expense Data'!$M$4:$M$2000,$B111,'Expense Data'!$P$4:$P$2000,3)</f>
        <v>45756.91</v>
      </c>
      <c r="I111" s="144">
        <f>SUMIFS('Expense Data'!$G$4:$G$2000,'Expense Data'!$L$4:$L$2000,$BB110,'Expense Data'!$M$4:$M$2000,$B111,'Expense Data'!$P$4:$P$2000,4)</f>
        <v>14398.93</v>
      </c>
      <c r="J111" s="144">
        <f>SUMIFS('Expense Data'!$G$4:$G$2000,'Expense Data'!$L$4:$L$2000,$BB111,'Expense Data'!$M$4:$M$2000,$B111,'Expense Data'!$P$4:$P$2000,5)</f>
        <v>7426.16</v>
      </c>
      <c r="K111" s="144">
        <f>SUMIFS('Expense Data'!$G$4:$G$2000,'Expense Data'!$L$4:$L$2000,$BB111,'Expense Data'!$M$4:$M$2000,$B111,'Expense Data'!$P$4:$P$2000,7)</f>
        <v>34839.800000000003</v>
      </c>
      <c r="L111" s="144">
        <f>SUMIFS('Expense Data'!$G$4:$G$2000,'Expense Data'!$L$4:$L$2000,$BB111,'Expense Data'!$M$4:$M$2000,$B111,'Expense Data'!$P$4:$P$2000,8)</f>
        <v>5689.3</v>
      </c>
      <c r="M111" s="144">
        <f>SUMIFS('Expense Data'!$G$4:$G$2000,'Expense Data'!$L$4:$L$2000,$BB111,'Expense Data'!$M$4:$M$2000,$B111,'Expense Data'!$P$4:$P$2000,9)</f>
        <v>0</v>
      </c>
      <c r="BB111" s="136">
        <f t="shared" si="13"/>
        <v>1</v>
      </c>
    </row>
    <row r="112" spans="1:54" s="136" customFormat="1" ht="12.75">
      <c r="B112" s="132">
        <v>16</v>
      </c>
      <c r="C112" s="133" t="s">
        <v>174</v>
      </c>
      <c r="D112" s="134">
        <f t="shared" si="12"/>
        <v>15.3</v>
      </c>
      <c r="E112" s="144">
        <f>SUMIFS('Expense Data'!$G$4:$G$2000,'Expense Data'!$L$4:$L$2000,$BB112,'Expense Data'!$M$4:$M$2000,$B112,'Expense Data'!$P$4:$P$2000,0)</f>
        <v>0</v>
      </c>
      <c r="F112" s="135" t="s">
        <v>483</v>
      </c>
      <c r="G112" s="144">
        <f>SUMIFS('Expense Data'!$G$4:$G$2000,'Expense Data'!$L$4:$L$2000,$BB111,'Expense Data'!$M$4:$M$2000,$B112,'Expense Data'!$P$4:$P$2000,2)</f>
        <v>0</v>
      </c>
      <c r="H112" s="144">
        <f>SUMIFS('Expense Data'!$G$4:$G$2000,'Expense Data'!$L$4:$L$2000,$BB111,'Expense Data'!$M$4:$M$2000,$B112,'Expense Data'!$P$4:$P$2000,3)</f>
        <v>0</v>
      </c>
      <c r="I112" s="144">
        <f>SUMIFS('Expense Data'!$G$4:$G$2000,'Expense Data'!$L$4:$L$2000,$BB111,'Expense Data'!$M$4:$M$2000,$B112,'Expense Data'!$P$4:$P$2000,4)</f>
        <v>0</v>
      </c>
      <c r="J112" s="144">
        <f>SUMIFS('Expense Data'!$G$4:$G$2000,'Expense Data'!$L$4:$L$2000,$BB112,'Expense Data'!$M$4:$M$2000,$B112,'Expense Data'!$P$4:$P$2000,5)</f>
        <v>15.3</v>
      </c>
      <c r="K112" s="144">
        <f>SUMIFS('Expense Data'!$G$4:$G$2000,'Expense Data'!$L$4:$L$2000,$BB112,'Expense Data'!$M$4:$M$2000,$B112,'Expense Data'!$P$4:$P$2000,7)</f>
        <v>0</v>
      </c>
      <c r="L112" s="144">
        <f>SUMIFS('Expense Data'!$G$4:$G$2000,'Expense Data'!$L$4:$L$2000,$BB112,'Expense Data'!$M$4:$M$2000,$B112,'Expense Data'!$P$4:$P$2000,8)</f>
        <v>0</v>
      </c>
      <c r="M112" s="144">
        <f>SUMIFS('Expense Data'!$G$4:$G$2000,'Expense Data'!$L$4:$L$2000,$BB112,'Expense Data'!$M$4:$M$2000,$B112,'Expense Data'!$P$4:$P$2000,9)</f>
        <v>0</v>
      </c>
      <c r="BB112" s="136">
        <f t="shared" si="13"/>
        <v>1</v>
      </c>
    </row>
    <row r="113" spans="1:54" s="136" customFormat="1" ht="12.75">
      <c r="B113" s="132">
        <v>17</v>
      </c>
      <c r="C113" s="133" t="s">
        <v>176</v>
      </c>
      <c r="D113" s="134">
        <f t="shared" si="12"/>
        <v>52652.51</v>
      </c>
      <c r="E113" s="144">
        <f>SUMIFS('Expense Data'!$G$4:$G$2000,'Expense Data'!$L$4:$L$2000,$BB113,'Expense Data'!$M$4:$M$2000,$B113,'Expense Data'!$P$4:$P$2000,0)</f>
        <v>0</v>
      </c>
      <c r="F113" s="135" t="s">
        <v>483</v>
      </c>
      <c r="G113" s="144">
        <f>SUMIFS('Expense Data'!$G$4:$G$2000,'Expense Data'!$L$4:$L$2000,$BB112,'Expense Data'!$M$4:$M$2000,$B113,'Expense Data'!$P$4:$P$2000,2)</f>
        <v>0</v>
      </c>
      <c r="H113" s="144">
        <f>SUMIFS('Expense Data'!$G$4:$G$2000,'Expense Data'!$L$4:$L$2000,$BB112,'Expense Data'!$M$4:$M$2000,$B113,'Expense Data'!$P$4:$P$2000,3)</f>
        <v>0</v>
      </c>
      <c r="I113" s="144">
        <f>SUMIFS('Expense Data'!$G$4:$G$2000,'Expense Data'!$L$4:$L$2000,$BB112,'Expense Data'!$M$4:$M$2000,$B113,'Expense Data'!$P$4:$P$2000,4)</f>
        <v>0</v>
      </c>
      <c r="J113" s="144">
        <f>SUMIFS('Expense Data'!$G$4:$G$2000,'Expense Data'!$L$4:$L$2000,$BB113,'Expense Data'!$M$4:$M$2000,$B113,'Expense Data'!$P$4:$P$2000,5)</f>
        <v>3517.6400000000003</v>
      </c>
      <c r="K113" s="144">
        <f>SUMIFS('Expense Data'!$G$4:$G$2000,'Expense Data'!$L$4:$L$2000,$BB113,'Expense Data'!$M$4:$M$2000,$B113,'Expense Data'!$P$4:$P$2000,7)</f>
        <v>49134.87</v>
      </c>
      <c r="L113" s="144">
        <f>SUMIFS('Expense Data'!$G$4:$G$2000,'Expense Data'!$L$4:$L$2000,$BB113,'Expense Data'!$M$4:$M$2000,$B113,'Expense Data'!$P$4:$P$2000,8)</f>
        <v>0</v>
      </c>
      <c r="M113" s="144">
        <f>SUMIFS('Expense Data'!$G$4:$G$2000,'Expense Data'!$L$4:$L$2000,$BB113,'Expense Data'!$M$4:$M$2000,$B113,'Expense Data'!$P$4:$P$2000,9)</f>
        <v>0</v>
      </c>
      <c r="BB113" s="136">
        <f t="shared" si="13"/>
        <v>1</v>
      </c>
    </row>
    <row r="114" spans="1:54" s="136" customFormat="1" ht="12.75">
      <c r="B114" s="132">
        <v>22</v>
      </c>
      <c r="C114" s="133" t="s">
        <v>179</v>
      </c>
      <c r="D114" s="134">
        <f t="shared" si="12"/>
        <v>0</v>
      </c>
      <c r="E114" s="144">
        <f>SUMIFS('Expense Data'!$G$4:$G$2000,'Expense Data'!$L$4:$L$2000,$BB114,'Expense Data'!$M$4:$M$2000,$B114,'Expense Data'!$P$4:$P$2000,0)</f>
        <v>0</v>
      </c>
      <c r="F114" s="135" t="s">
        <v>483</v>
      </c>
      <c r="G114" s="144">
        <f>SUMIFS('Expense Data'!$G$4:$G$2000,'Expense Data'!$L$4:$L$2000,$BB113,'Expense Data'!$M$4:$M$2000,$B114,'Expense Data'!$P$4:$P$2000,2)</f>
        <v>0</v>
      </c>
      <c r="H114" s="144">
        <f>SUMIFS('Expense Data'!$G$4:$G$2000,'Expense Data'!$L$4:$L$2000,$BB113,'Expense Data'!$M$4:$M$2000,$B114,'Expense Data'!$P$4:$P$2000,3)</f>
        <v>0</v>
      </c>
      <c r="I114" s="144">
        <f>SUMIFS('Expense Data'!$G$4:$G$2000,'Expense Data'!$L$4:$L$2000,$BB113,'Expense Data'!$M$4:$M$2000,$B114,'Expense Data'!$P$4:$P$2000,4)</f>
        <v>0</v>
      </c>
      <c r="J114" s="144">
        <f>SUMIFS('Expense Data'!$G$4:$G$2000,'Expense Data'!$L$4:$L$2000,$BB114,'Expense Data'!$M$4:$M$2000,$B114,'Expense Data'!$P$4:$P$2000,5)</f>
        <v>0</v>
      </c>
      <c r="K114" s="144">
        <f>SUMIFS('Expense Data'!$G$4:$G$2000,'Expense Data'!$L$4:$L$2000,$BB114,'Expense Data'!$M$4:$M$2000,$B114,'Expense Data'!$P$4:$P$2000,7)</f>
        <v>0</v>
      </c>
      <c r="L114" s="144">
        <f>SUMIFS('Expense Data'!$G$4:$G$2000,'Expense Data'!$L$4:$L$2000,$BB114,'Expense Data'!$M$4:$M$2000,$B114,'Expense Data'!$P$4:$P$2000,8)</f>
        <v>0</v>
      </c>
      <c r="M114" s="144">
        <f>SUMIFS('Expense Data'!$G$4:$G$2000,'Expense Data'!$L$4:$L$2000,$BB114,'Expense Data'!$M$4:$M$2000,$B114,'Expense Data'!$P$4:$P$2000,9)</f>
        <v>0</v>
      </c>
      <c r="BB114" s="136">
        <f t="shared" si="13"/>
        <v>1</v>
      </c>
    </row>
    <row r="115" spans="1:54" s="136" customFormat="1" ht="12.75">
      <c r="B115" s="132">
        <v>23</v>
      </c>
      <c r="C115" s="133" t="s">
        <v>180</v>
      </c>
      <c r="D115" s="134">
        <f t="shared" si="12"/>
        <v>38370.519999999997</v>
      </c>
      <c r="E115" s="144">
        <f>SUMIFS('Expense Data'!$G$4:$G$2000,'Expense Data'!$L$4:$L$2000,$BB115,'Expense Data'!$M$4:$M$2000,$B115,'Expense Data'!$P$4:$P$2000,0)</f>
        <v>0</v>
      </c>
      <c r="F115" s="135" t="s">
        <v>483</v>
      </c>
      <c r="G115" s="144">
        <f>SUMIFS('Expense Data'!$G$4:$G$2000,'Expense Data'!$L$4:$L$2000,$BB114,'Expense Data'!$M$4:$M$2000,$B115,'Expense Data'!$P$4:$P$2000,2)</f>
        <v>0</v>
      </c>
      <c r="H115" s="144">
        <f>SUMIFS('Expense Data'!$G$4:$G$2000,'Expense Data'!$L$4:$L$2000,$BB114,'Expense Data'!$M$4:$M$2000,$B115,'Expense Data'!$P$4:$P$2000,3)</f>
        <v>20207.54</v>
      </c>
      <c r="I115" s="144">
        <f>SUMIFS('Expense Data'!$G$4:$G$2000,'Expense Data'!$L$4:$L$2000,$BB114,'Expense Data'!$M$4:$M$2000,$B115,'Expense Data'!$P$4:$P$2000,4)</f>
        <v>9174.8999999999978</v>
      </c>
      <c r="J115" s="144">
        <f>SUMIFS('Expense Data'!$G$4:$G$2000,'Expense Data'!$L$4:$L$2000,$BB115,'Expense Data'!$M$4:$M$2000,$B115,'Expense Data'!$P$4:$P$2000,5)</f>
        <v>149.28</v>
      </c>
      <c r="K115" s="144">
        <f>SUMIFS('Expense Data'!$G$4:$G$2000,'Expense Data'!$L$4:$L$2000,$BB115,'Expense Data'!$M$4:$M$2000,$B115,'Expense Data'!$P$4:$P$2000,7)</f>
        <v>8390.83</v>
      </c>
      <c r="L115" s="144">
        <f>SUMIFS('Expense Data'!$G$4:$G$2000,'Expense Data'!$L$4:$L$2000,$BB115,'Expense Data'!$M$4:$M$2000,$B115,'Expense Data'!$P$4:$P$2000,8)</f>
        <v>447.97</v>
      </c>
      <c r="M115" s="144">
        <f>SUMIFS('Expense Data'!$G$4:$G$2000,'Expense Data'!$L$4:$L$2000,$BB115,'Expense Data'!$M$4:$M$2000,$B115,'Expense Data'!$P$4:$P$2000,9)</f>
        <v>0</v>
      </c>
      <c r="BB115" s="136">
        <f t="shared" si="13"/>
        <v>1</v>
      </c>
    </row>
    <row r="116" spans="1:54" s="136" customFormat="1" ht="12.75">
      <c r="B116" s="132">
        <v>89</v>
      </c>
      <c r="C116" s="133" t="s">
        <v>542</v>
      </c>
      <c r="D116" s="134">
        <f t="shared" si="12"/>
        <v>0</v>
      </c>
      <c r="E116" s="144">
        <f>SUMIFS('Expense Data'!$G$4:$G$2000,'Expense Data'!$L$4:$L$2000,$BB116,'Expense Data'!$M$4:$M$2000,$B116,'Expense Data'!$P$4:$P$2000,0)</f>
        <v>0</v>
      </c>
      <c r="F116" s="135" t="s">
        <v>483</v>
      </c>
      <c r="G116" s="153" t="s">
        <v>483</v>
      </c>
      <c r="H116" s="156" t="s">
        <v>483</v>
      </c>
      <c r="I116" s="153" t="s">
        <v>483</v>
      </c>
      <c r="J116" s="153" t="s">
        <v>483</v>
      </c>
      <c r="K116" s="153" t="s">
        <v>483</v>
      </c>
      <c r="L116" s="153" t="s">
        <v>483</v>
      </c>
      <c r="M116" s="144">
        <f>SUMIFS('Expense Data'!$G$4:$G$2000,'Expense Data'!$L$4:$L$2000,$BB116,'Expense Data'!$M$4:$M$2000,$B116,'Expense Data'!$P$4:$P$2000,9)</f>
        <v>0</v>
      </c>
      <c r="BB116" s="136">
        <f t="shared" si="13"/>
        <v>1</v>
      </c>
    </row>
    <row r="117" spans="1:54" s="136" customFormat="1" ht="12.75">
      <c r="B117" s="132">
        <v>98</v>
      </c>
      <c r="C117" s="133" t="s">
        <v>127</v>
      </c>
      <c r="D117" s="134">
        <f t="shared" si="12"/>
        <v>74311.260000000009</v>
      </c>
      <c r="E117" s="144">
        <f>SUMIFS('Expense Data'!$G$4:$G$2000,'Expense Data'!$L$4:$L$2000,$BB117,'Expense Data'!$M$4:$M$2000,$B117,'Expense Data'!$P$4:$P$2000,0)</f>
        <v>0</v>
      </c>
      <c r="F117" s="135" t="s">
        <v>483</v>
      </c>
      <c r="G117" s="144">
        <f>SUMIFS('Expense Data'!$G$4:$G$2000,'Expense Data'!$L$4:$L$2000,$BB116,'Expense Data'!$M$4:$M$2000,$B117,'Expense Data'!$P$4:$P$2000,2)</f>
        <v>0</v>
      </c>
      <c r="H117" s="144">
        <f>SUMIFS('Expense Data'!$G$4:$G$2000,'Expense Data'!$L$4:$L$2000,$BB116,'Expense Data'!$M$4:$M$2000,$B117,'Expense Data'!$P$4:$P$2000,3)</f>
        <v>32168.58</v>
      </c>
      <c r="I117" s="144">
        <f>SUMIFS('Expense Data'!$G$4:$G$2000,'Expense Data'!$L$4:$L$2000,$BB116,'Expense Data'!$M$4:$M$2000,$B117,'Expense Data'!$P$4:$P$2000,4)</f>
        <v>10082.730000000001</v>
      </c>
      <c r="J117" s="144">
        <f>SUMIFS('Expense Data'!$G$4:$G$2000,'Expense Data'!$L$4:$L$2000,$BB117,'Expense Data'!$M$4:$M$2000,$B117,'Expense Data'!$P$4:$P$2000,5)</f>
        <v>904.54</v>
      </c>
      <c r="K117" s="144">
        <f>SUMIFS('Expense Data'!$G$4:$G$2000,'Expense Data'!$L$4:$L$2000,$BB117,'Expense Data'!$M$4:$M$2000,$B117,'Expense Data'!$P$4:$P$2000,7)</f>
        <v>13757.27</v>
      </c>
      <c r="L117" s="144">
        <f>SUMIFS('Expense Data'!$G$4:$G$2000,'Expense Data'!$L$4:$L$2000,$BB117,'Expense Data'!$M$4:$M$2000,$B117,'Expense Data'!$P$4:$P$2000,8)</f>
        <v>17398.14</v>
      </c>
      <c r="M117" s="144">
        <f>SUMIFS('Expense Data'!$G$4:$G$2000,'Expense Data'!$L$4:$L$2000,$BB117,'Expense Data'!$M$4:$M$2000,$B117,'Expense Data'!$P$4:$P$2000,9)</f>
        <v>0</v>
      </c>
      <c r="BB117" s="136">
        <f t="shared" si="13"/>
        <v>1</v>
      </c>
    </row>
    <row r="118" spans="1:54" s="136" customFormat="1" ht="15">
      <c r="B118" s="132">
        <v>99</v>
      </c>
      <c r="C118" s="133" t="s">
        <v>438</v>
      </c>
      <c r="D118" s="119">
        <f>SUM(E118:F118)</f>
        <v>0</v>
      </c>
      <c r="E118" s="144">
        <f>SUMIFS('Expense Data'!$G$4:$G$2000,'Expense Data'!$L$4:$L$2000,$BB118,'Expense Data'!$M$4:$M$2000,$B118,'Expense Data'!$P$4:$P$2000,0)</f>
        <v>0</v>
      </c>
      <c r="F118" s="144">
        <f>SUMIFS('Expense Data'!$G$4:$G$2000,'Expense Data'!$L$4:$L$2000,$BB$103,'Expense Data'!$M$4:$M$2000,$B118,'Expense Data'!$P$4:$P$2000,1)</f>
        <v>0</v>
      </c>
      <c r="G118" s="137" t="s">
        <v>483</v>
      </c>
      <c r="H118" s="137" t="s">
        <v>483</v>
      </c>
      <c r="I118" s="137" t="s">
        <v>483</v>
      </c>
      <c r="J118" s="137" t="s">
        <v>483</v>
      </c>
      <c r="K118" s="137" t="s">
        <v>483</v>
      </c>
      <c r="L118" s="137" t="s">
        <v>483</v>
      </c>
      <c r="M118" s="137" t="s">
        <v>483</v>
      </c>
      <c r="BB118" s="136">
        <f t="shared" si="13"/>
        <v>1</v>
      </c>
    </row>
    <row r="119" spans="1:54" s="140" customFormat="1" ht="15">
      <c r="A119" s="136"/>
      <c r="B119" s="146"/>
      <c r="C119" s="122" t="s">
        <v>485</v>
      </c>
      <c r="D119" s="139">
        <f>SUM(D107:D118)</f>
        <v>1905483.7000000002</v>
      </c>
      <c r="E119" s="139">
        <f t="shared" ref="E119:M119" si="14">SUM(E107:E118)</f>
        <v>0</v>
      </c>
      <c r="F119" s="139">
        <f t="shared" si="14"/>
        <v>0</v>
      </c>
      <c r="G119" s="139">
        <f t="shared" si="14"/>
        <v>221120</v>
      </c>
      <c r="H119" s="139">
        <f t="shared" si="14"/>
        <v>714324.33000000007</v>
      </c>
      <c r="I119" s="139">
        <f t="shared" si="14"/>
        <v>319887.39</v>
      </c>
      <c r="J119" s="139">
        <f t="shared" si="14"/>
        <v>43968.46</v>
      </c>
      <c r="K119" s="139">
        <f t="shared" si="14"/>
        <v>499974.28</v>
      </c>
      <c r="L119" s="139">
        <f t="shared" si="14"/>
        <v>106209.24</v>
      </c>
      <c r="M119" s="139">
        <f t="shared" si="14"/>
        <v>0</v>
      </c>
    </row>
    <row r="120" spans="1:54" s="136" customFormat="1" ht="12.75">
      <c r="A120" s="140"/>
      <c r="B120" s="147"/>
    </row>
    <row r="121" spans="1:54" s="136" customFormat="1" ht="12.75">
      <c r="B121" s="148"/>
    </row>
    <row r="122" spans="1:54" s="136" customFormat="1" ht="12.75">
      <c r="B122" s="122" t="s">
        <v>487</v>
      </c>
      <c r="I122" s="142" t="s">
        <v>440</v>
      </c>
      <c r="BA122" s="136" t="str">
        <f>LEFT(B122,10)</f>
        <v>PROGRAM 02</v>
      </c>
      <c r="BB122" s="136">
        <f>RIGHT(BA122,2)*1</f>
        <v>2</v>
      </c>
    </row>
    <row r="123" spans="1:54" s="136" customFormat="1" ht="12.75">
      <c r="B123" s="141"/>
      <c r="C123" s="133"/>
      <c r="D123" s="133"/>
      <c r="E123" s="143" t="s">
        <v>467</v>
      </c>
      <c r="F123" s="143" t="s">
        <v>468</v>
      </c>
      <c r="G123" s="143" t="s">
        <v>469</v>
      </c>
      <c r="H123" s="143" t="s">
        <v>470</v>
      </c>
      <c r="I123" s="143" t="s">
        <v>471</v>
      </c>
      <c r="J123" s="129" t="s">
        <v>472</v>
      </c>
      <c r="K123" s="129" t="s">
        <v>473</v>
      </c>
      <c r="L123" s="133"/>
      <c r="M123" s="143" t="s">
        <v>474</v>
      </c>
    </row>
    <row r="124" spans="1:54" s="136" customFormat="1" ht="12.75">
      <c r="B124" s="141"/>
      <c r="C124" s="143" t="s">
        <v>475</v>
      </c>
      <c r="D124" s="143" t="s">
        <v>476</v>
      </c>
      <c r="E124" s="143" t="s">
        <v>477</v>
      </c>
      <c r="F124" s="143" t="s">
        <v>477</v>
      </c>
      <c r="G124" s="143" t="s">
        <v>478</v>
      </c>
      <c r="H124" s="143" t="s">
        <v>478</v>
      </c>
      <c r="I124" s="143" t="s">
        <v>479</v>
      </c>
      <c r="J124" s="129" t="s">
        <v>480</v>
      </c>
      <c r="K124" s="143" t="s">
        <v>481</v>
      </c>
      <c r="L124" s="143" t="s">
        <v>453</v>
      </c>
      <c r="M124" s="143" t="s">
        <v>482</v>
      </c>
    </row>
    <row r="125" spans="1:54"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54" s="136" customFormat="1" ht="12.75">
      <c r="B126" s="132">
        <v>60</v>
      </c>
      <c r="C126" s="133" t="s">
        <v>190</v>
      </c>
      <c r="D126" s="134">
        <f t="shared" ref="D126:D133" si="15">SUM(E126:M126)</f>
        <v>3979.3999999999824</v>
      </c>
      <c r="E126" s="144">
        <f>SUMIFS('Expense Data'!$G$4:$G$2000,'Expense Data'!$L$4:$L$2000,$BB126,'Expense Data'!$M$4:$M$2000,$B126,'Expense Data'!$P$4:$P$2000,0)</f>
        <v>0</v>
      </c>
      <c r="F126" s="135" t="s">
        <v>483</v>
      </c>
      <c r="G126" s="144">
        <f>SUMIFS('Expense Data'!$G$4:$G$2000,'Expense Data'!$L$4:$L$2000,$BB126,'Expense Data'!$M$4:$M$2000,$B126,'Expense Data'!$P$4:$P$2000,2)</f>
        <v>0</v>
      </c>
      <c r="H126" s="144">
        <f>SUMIFS('Expense Data'!$G$4:$G$2000,'Expense Data'!$L$4:$L$2000,$BB126,'Expense Data'!$M$4:$M$2000,$B126,'Expense Data'!$P$4:$P$2000,3)</f>
        <v>60661.090000000004</v>
      </c>
      <c r="I126" s="144">
        <f>SUMIFS('Expense Data'!$G$4:$G$2000,'Expense Data'!$L$4:$L$2000,$BB126,'Expense Data'!$M$4:$M$2000,$B126,'Expense Data'!$P$4:$P$2000,4)</f>
        <v>29557.53</v>
      </c>
      <c r="J126" s="144">
        <f>SUMIFS('Expense Data'!$G$4:$G$2000,'Expense Data'!$L$4:$L$2000,$BB126,'Expense Data'!$M$4:$M$2000,$B126,'Expense Data'!$P$4:$P$2000,5)</f>
        <v>159740.59</v>
      </c>
      <c r="K126" s="144">
        <f>SUMIFS('Expense Data'!$G$4:$G$2000,'Expense Data'!$L$4:$L$2000,$BB126,'Expense Data'!$M$4:$M$2000,$B126,'Expense Data'!$P$4:$P$2000,7)</f>
        <v>-246845.01</v>
      </c>
      <c r="L126" s="144">
        <f>SUMIFS('Expense Data'!$G$4:$G$2000,'Expense Data'!$L$4:$L$2000,$BB126,'Expense Data'!$M$4:$M$2000,$B126,'Expense Data'!$P$4:$P$2000,8)</f>
        <v>865.2</v>
      </c>
      <c r="M126" s="144">
        <f>SUMIFS('Expense Data'!$G$4:$G$2000,'Expense Data'!$L$4:$L$2000,$BB126,'Expense Data'!$M$4:$M$2000,$B126,'Expense Data'!$P$4:$P$2000,9)</f>
        <v>0</v>
      </c>
      <c r="BB126" s="136">
        <f>BB$122</f>
        <v>2</v>
      </c>
    </row>
    <row r="127" spans="1:54" s="136" customFormat="1" ht="12.75">
      <c r="A127" s="133"/>
      <c r="B127" s="132">
        <v>72</v>
      </c>
      <c r="C127" s="133" t="s">
        <v>698</v>
      </c>
      <c r="D127" s="134">
        <f t="shared" si="15"/>
        <v>0</v>
      </c>
      <c r="E127" s="144">
        <f>SUMIFS('Expense Data'!$G$4:$G$2000,'Expense Data'!$L$4:$L$2000,$BB127,'Expense Data'!$M$4:$M$2000,$B127,'Expense Data'!$P$4:$P$2000,0)</f>
        <v>0</v>
      </c>
      <c r="F127" s="144">
        <f>SUMIFS('Expense Data'!$G$4:$G$2000,'Expense Data'!$L$4:$L$2000,$BB127,'Expense Data'!$M$4:$M$2000,$B127,'Expense Data'!$P$4:$P$2000,1)</f>
        <v>0</v>
      </c>
      <c r="G127" s="144">
        <f>SUMIFS('Expense Data'!$G$4:$G$2000,'Expense Data'!$L$4:$L$2000,$BB127,'Expense Data'!$M$4:$M$2000,$B127,'Expense Data'!$P$4:$P$2000,2)</f>
        <v>0</v>
      </c>
      <c r="H127" s="144">
        <f>SUMIFS('Expense Data'!$G$4:$G$2000,'Expense Data'!$L$4:$L$2000,$BB127,'Expense Data'!$M$4:$M$2000,$B127,'Expense Data'!$P$4:$P$2000,3)</f>
        <v>0</v>
      </c>
      <c r="I127" s="144">
        <f>SUMIFS('Expense Data'!$G$4:$G$2000,'Expense Data'!$L$4:$L$2000,$BB127,'Expense Data'!$M$4:$M$2000,$B127,'Expense Data'!$P$4:$P$2000,4)</f>
        <v>0</v>
      </c>
      <c r="J127" s="144">
        <f>SUMIFS('Expense Data'!$G$4:$G$2000,'Expense Data'!$L$4:$L$2000,$BB127,'Expense Data'!$M$4:$M$2000,$B127,'Expense Data'!$P$4:$P$2000,5)</f>
        <v>0</v>
      </c>
      <c r="K127" s="144">
        <f>SUMIFS('Expense Data'!$G$4:$G$2000,'Expense Data'!$L$4:$L$2000,$BB127,'Expense Data'!$M$4:$M$2000,$B127,'Expense Data'!$P$4:$P$2000,7)</f>
        <v>0</v>
      </c>
      <c r="L127" s="144">
        <f>SUMIFS('Expense Data'!$G$4:$G$2000,'Expense Data'!$L$4:$L$2000,$BB127,'Expense Data'!$M$4:$M$2000,$B127,'Expense Data'!$P$4:$P$2000,8)</f>
        <v>0</v>
      </c>
      <c r="M127" s="144">
        <f>SUMIFS('Expense Data'!$G$4:$G$2000,'Expense Data'!$L$4:$L$2000,$BB127,'Expense Data'!$M$4:$M$2000,$B127,'Expense Data'!$P$4:$P$2000,9)</f>
        <v>0</v>
      </c>
      <c r="BB127" s="136">
        <f t="shared" ref="BB127:BB134" si="16">BB$122</f>
        <v>2</v>
      </c>
    </row>
    <row r="128" spans="1:54" s="136" customFormat="1" ht="12.75">
      <c r="B128" s="132">
        <v>73</v>
      </c>
      <c r="C128" s="133" t="s">
        <v>109</v>
      </c>
      <c r="D128" s="134">
        <f t="shared" si="15"/>
        <v>0</v>
      </c>
      <c r="E128" s="144">
        <f>SUMIFS('Expense Data'!$G$4:$G$2000,'Expense Data'!$L$4:$L$2000,$BB128,'Expense Data'!$M$4:$M$2000,$B128,'Expense Data'!$P$4:$P$2000,0)</f>
        <v>0</v>
      </c>
      <c r="F128" s="144">
        <f>SUMIFS('Expense Data'!$G$4:$G$2000,'Expense Data'!$L$4:$L$2000,$BB128,'Expense Data'!$M$4:$M$2000,$B128,'Expense Data'!$P$4:$P$2000,1)</f>
        <v>0</v>
      </c>
      <c r="G128" s="144">
        <f>SUMIFS('Expense Data'!$G$4:$G$2000,'Expense Data'!$L$4:$L$2000,$BB128,'Expense Data'!$M$4:$M$2000,$B128,'Expense Data'!$P$4:$P$2000,2)</f>
        <v>0</v>
      </c>
      <c r="H128" s="144">
        <f>SUMIFS('Expense Data'!$G$4:$G$2000,'Expense Data'!$L$4:$L$2000,$BB128,'Expense Data'!$M$4:$M$2000,$B128,'Expense Data'!$P$4:$P$2000,3)</f>
        <v>0</v>
      </c>
      <c r="I128" s="144">
        <f>SUMIFS('Expense Data'!$G$4:$G$2000,'Expense Data'!$L$4:$L$2000,$BB128,'Expense Data'!$M$4:$M$2000,$B128,'Expense Data'!$P$4:$P$2000,4)</f>
        <v>0</v>
      </c>
      <c r="J128" s="144">
        <f>SUMIFS('Expense Data'!$G$4:$G$2000,'Expense Data'!$L$4:$L$2000,$BB128,'Expense Data'!$M$4:$M$2000,$B128,'Expense Data'!$P$4:$P$2000,5)</f>
        <v>0</v>
      </c>
      <c r="K128" s="144">
        <f>SUMIFS('Expense Data'!$G$4:$G$2000,'Expense Data'!$L$4:$L$2000,$BB128,'Expense Data'!$M$4:$M$2000,$B128,'Expense Data'!$P$4:$P$2000,7)</f>
        <v>0</v>
      </c>
      <c r="L128" s="144">
        <f>SUMIFS('Expense Data'!$G$4:$G$2000,'Expense Data'!$L$4:$L$2000,$BB128,'Expense Data'!$M$4:$M$2000,$B128,'Expense Data'!$P$4:$P$2000,8)</f>
        <v>0</v>
      </c>
      <c r="M128" s="144">
        <f>SUMIFS('Expense Data'!$G$4:$G$2000,'Expense Data'!$L$4:$L$2000,$BB128,'Expense Data'!$M$4:$M$2000,$B128,'Expense Data'!$P$4:$P$2000,9)</f>
        <v>0</v>
      </c>
      <c r="BB128" s="136">
        <f t="shared" si="16"/>
        <v>2</v>
      </c>
    </row>
    <row r="129" spans="1:54" s="136" customFormat="1" ht="12.75">
      <c r="B129" s="132">
        <v>75</v>
      </c>
      <c r="C129" s="133" t="s">
        <v>122</v>
      </c>
      <c r="D129" s="134">
        <f t="shared" si="15"/>
        <v>0</v>
      </c>
      <c r="E129" s="144">
        <f>SUMIFS('Expense Data'!$G$4:$G$2000,'Expense Data'!$L$4:$L$2000,$BB129,'Expense Data'!$M$4:$M$2000,$B129,'Expense Data'!$P$4:$P$2000,0)</f>
        <v>0</v>
      </c>
      <c r="F129" s="144">
        <f>SUMIFS('Expense Data'!$G$4:$G$2000,'Expense Data'!$L$4:$L$2000,$BB129,'Expense Data'!$M$4:$M$2000,$B129,'Expense Data'!$P$4:$P$2000,1)</f>
        <v>0</v>
      </c>
      <c r="G129" s="144">
        <f>SUMIFS('Expense Data'!$G$4:$G$2000,'Expense Data'!$L$4:$L$2000,$BB129,'Expense Data'!$M$4:$M$2000,$B129,'Expense Data'!$P$4:$P$2000,2)</f>
        <v>0</v>
      </c>
      <c r="H129" s="144">
        <f>SUMIFS('Expense Data'!$G$4:$G$2000,'Expense Data'!$L$4:$L$2000,$BB129,'Expense Data'!$M$4:$M$2000,$B129,'Expense Data'!$P$4:$P$2000,3)</f>
        <v>0</v>
      </c>
      <c r="I129" s="144">
        <f>SUMIFS('Expense Data'!$G$4:$G$2000,'Expense Data'!$L$4:$L$2000,$BB129,'Expense Data'!$M$4:$M$2000,$B129,'Expense Data'!$P$4:$P$2000,4)</f>
        <v>0</v>
      </c>
      <c r="J129" s="144">
        <f>SUMIFS('Expense Data'!$G$4:$G$2000,'Expense Data'!$L$4:$L$2000,$BB129,'Expense Data'!$M$4:$M$2000,$B129,'Expense Data'!$P$4:$P$2000,5)</f>
        <v>0</v>
      </c>
      <c r="K129" s="144">
        <f>SUMIFS('Expense Data'!$G$4:$G$2000,'Expense Data'!$L$4:$L$2000,$BB129,'Expense Data'!$M$4:$M$2000,$B129,'Expense Data'!$P$4:$P$2000,7)</f>
        <v>-22962.000000000007</v>
      </c>
      <c r="L129" s="144">
        <f>SUMIFS('Expense Data'!$G$4:$G$2000,'Expense Data'!$L$4:$L$2000,$BB129,'Expense Data'!$M$4:$M$2000,$B129,'Expense Data'!$P$4:$P$2000,8)</f>
        <v>0</v>
      </c>
      <c r="M129" s="144">
        <f>SUMIFS('Expense Data'!$G$4:$G$2000,'Expense Data'!$L$4:$L$2000,$BB129,'Expense Data'!$M$4:$M$2000,$B129,'Expense Data'!$P$4:$P$2000,9)</f>
        <v>22962</v>
      </c>
      <c r="BB129" s="136">
        <f t="shared" si="16"/>
        <v>2</v>
      </c>
    </row>
    <row r="130" spans="1:54" s="136" customFormat="1" ht="12.75">
      <c r="B130" s="132">
        <v>83</v>
      </c>
      <c r="C130" s="133" t="s">
        <v>124</v>
      </c>
      <c r="D130" s="134">
        <f t="shared" si="15"/>
        <v>115704.04</v>
      </c>
      <c r="E130" s="144">
        <f>SUMIFS('Expense Data'!$G$4:$G$2000,'Expense Data'!$L$4:$L$2000,$BB130,'Expense Data'!$M$4:$M$2000,$B130,'Expense Data'!$P$4:$P$2000,0)</f>
        <v>0</v>
      </c>
      <c r="F130" s="135" t="s">
        <v>483</v>
      </c>
      <c r="G130" s="135" t="s">
        <v>483</v>
      </c>
      <c r="H130" s="135" t="s">
        <v>483</v>
      </c>
      <c r="I130" s="135" t="s">
        <v>483</v>
      </c>
      <c r="J130" s="135" t="s">
        <v>483</v>
      </c>
      <c r="K130" s="144">
        <f>SUMIFS('Expense Data'!$G$4:$G$2000,'Expense Data'!$L$4:$L$2000,$BB130,'Expense Data'!$M$4:$M$2000,$B130,'Expense Data'!$P$4:$P$2000,7)</f>
        <v>115704.04</v>
      </c>
      <c r="L130" s="135" t="s">
        <v>483</v>
      </c>
      <c r="M130" s="135" t="s">
        <v>483</v>
      </c>
      <c r="BB130" s="136">
        <f t="shared" si="16"/>
        <v>2</v>
      </c>
    </row>
    <row r="131" spans="1:54" s="136" customFormat="1" ht="12.75">
      <c r="B131" s="132">
        <v>84</v>
      </c>
      <c r="C131" s="133" t="s">
        <v>126</v>
      </c>
      <c r="D131" s="134">
        <f t="shared" si="15"/>
        <v>0</v>
      </c>
      <c r="E131" s="144">
        <f>SUMIFS('Expense Data'!$G$4:$G$2000,'Expense Data'!$L$4:$L$2000,$BB131,'Expense Data'!$M$4:$M$2000,$B131,'Expense Data'!$P$4:$P$2000,0)</f>
        <v>0</v>
      </c>
      <c r="F131" s="135" t="s">
        <v>483</v>
      </c>
      <c r="G131" s="135" t="s">
        <v>483</v>
      </c>
      <c r="H131" s="135" t="s">
        <v>483</v>
      </c>
      <c r="I131" s="135" t="s">
        <v>483</v>
      </c>
      <c r="J131" s="135" t="s">
        <v>483</v>
      </c>
      <c r="K131" s="144">
        <f>SUMIFS('Expense Data'!$G$4:$G$2000,'Expense Data'!$L$4:$L$2000,$BB131,'Expense Data'!$M$4:$M$2000,$B131,'Expense Data'!$P$4:$P$2000,7)</f>
        <v>0</v>
      </c>
      <c r="L131" s="135" t="s">
        <v>483</v>
      </c>
      <c r="M131" s="135" t="s">
        <v>483</v>
      </c>
      <c r="BB131" s="136">
        <f t="shared" si="16"/>
        <v>2</v>
      </c>
    </row>
    <row r="132" spans="1:54" s="136" customFormat="1" ht="12.75">
      <c r="B132" s="132">
        <v>89</v>
      </c>
      <c r="C132" s="133" t="s">
        <v>542</v>
      </c>
      <c r="D132" s="134">
        <f t="shared" si="15"/>
        <v>198942</v>
      </c>
      <c r="E132" s="144">
        <f>SUMIFS('Expense Data'!$G$4:$G$2000,'Expense Data'!$L$4:$L$2000,$BB132,'Expense Data'!$M$4:$M$2000,$B132,'Expense Data'!$P$4:$P$2000,0)</f>
        <v>0</v>
      </c>
      <c r="F132" s="144">
        <f>SUMIFS('Expense Data'!$G$4:$G$2000,'Expense Data'!$L$4:$L$2000,$BB132,'Expense Data'!$M$4:$M$2000,$B132,'Expense Data'!$P$4:$P$2000,1)</f>
        <v>0</v>
      </c>
      <c r="G132" s="153" t="s">
        <v>483</v>
      </c>
      <c r="H132" s="156" t="s">
        <v>483</v>
      </c>
      <c r="I132" s="153" t="s">
        <v>483</v>
      </c>
      <c r="J132" s="153" t="s">
        <v>483</v>
      </c>
      <c r="K132" s="153" t="s">
        <v>483</v>
      </c>
      <c r="L132" s="153" t="s">
        <v>483</v>
      </c>
      <c r="M132" s="144">
        <f>SUMIFS('Expense Data'!$G$4:$G$2000,'Expense Data'!$L$4:$L$2000,$BB132,'Expense Data'!$M$4:$M$2000,$B132,'Expense Data'!$P$4:$P$2000,9)</f>
        <v>198942</v>
      </c>
      <c r="BB132" s="136">
        <f t="shared" si="16"/>
        <v>2</v>
      </c>
    </row>
    <row r="133" spans="1:54" s="136" customFormat="1" ht="12.75">
      <c r="B133" s="132">
        <v>98</v>
      </c>
      <c r="C133" s="133" t="s">
        <v>127</v>
      </c>
      <c r="D133" s="134">
        <f t="shared" si="15"/>
        <v>-886417.1</v>
      </c>
      <c r="E133" s="144">
        <f>SUMIFS('Expense Data'!$G$4:$G$2000,'Expense Data'!$L$4:$L$2000,$BB133,'Expense Data'!$M$4:$M$2000,$B133,'Expense Data'!$P$4:$P$2000,0)</f>
        <v>0</v>
      </c>
      <c r="F133" s="144">
        <f>SUMIFS('Expense Data'!$G$4:$G$2000,'Expense Data'!$L$4:$L$2000,$BB133,'Expense Data'!$M$4:$M$2000,$B133,'Expense Data'!$P$4:$P$2000,1)</f>
        <v>0</v>
      </c>
      <c r="G133" s="144">
        <f>SUMIFS('Expense Data'!$G$4:$G$2000,'Expense Data'!$L$4:$L$2000,$BB133,'Expense Data'!$M$4:$M$2000,$B133,'Expense Data'!$P$4:$P$2000,2)</f>
        <v>0</v>
      </c>
      <c r="H133" s="144">
        <f>SUMIFS('Expense Data'!$G$4:$G$2000,'Expense Data'!$L$4:$L$2000,$BB133,'Expense Data'!$M$4:$M$2000,$B133,'Expense Data'!$P$4:$P$2000,3)</f>
        <v>409644.94999999995</v>
      </c>
      <c r="I133" s="144">
        <v>-417323.75</v>
      </c>
      <c r="J133" s="144">
        <f>SUMIFS('Expense Data'!$G$4:$G$2000,'Expense Data'!$L$4:$L$2000,$BB133,'Expense Data'!$M$4:$M$2000,$B133,'Expense Data'!$P$4:$P$2000,5)</f>
        <v>12443.71</v>
      </c>
      <c r="K133" s="144">
        <f>SUMIFS('Expense Data'!$G$4:$G$2000,'Expense Data'!$L$4:$L$2000,$BB133,'Expense Data'!$M$4:$M$2000,$B133,'Expense Data'!$P$4:$P$2000,7)</f>
        <v>-892222.86999999988</v>
      </c>
      <c r="L133" s="144">
        <f>SUMIFS('Expense Data'!$G$4:$G$2000,'Expense Data'!$L$4:$L$2000,$BB133,'Expense Data'!$M$4:$M$2000,$B133,'Expense Data'!$P$4:$P$2000,8)</f>
        <v>1040.8599999999999</v>
      </c>
      <c r="M133" s="144">
        <f>SUMIFS('Expense Data'!$G$4:$G$2000,'Expense Data'!$L$4:$L$2000,$BB133,'Expense Data'!$M$4:$M$2000,$B133,'Expense Data'!$P$4:$P$2000,9)</f>
        <v>0</v>
      </c>
      <c r="BB133" s="136">
        <f t="shared" si="16"/>
        <v>2</v>
      </c>
    </row>
    <row r="134" spans="1:54" s="136" customFormat="1" ht="15">
      <c r="B134" s="132">
        <v>99</v>
      </c>
      <c r="C134" s="133" t="s">
        <v>438</v>
      </c>
      <c r="D134" s="119">
        <f>SUM(E134:F134)</f>
        <v>0</v>
      </c>
      <c r="E134" s="144">
        <f>SUMIFS('Expense Data'!$G$4:$G$2000,'Expense Data'!$L$4:$L$2000,$BB134,'Expense Data'!$M$4:$M$2000,$B134,'Expense Data'!$P$4:$P$2000,0)</f>
        <v>0</v>
      </c>
      <c r="F134" s="144">
        <f>SUMIFS('Expense Data'!$G$4:$G$2000,'Expense Data'!$L$4:$L$2000,$BB134,'Expense Data'!$M$4:$M$2000,$B134,'Expense Data'!$P$4:$P$2000,1)</f>
        <v>0</v>
      </c>
      <c r="G134" s="137" t="s">
        <v>483</v>
      </c>
      <c r="H134" s="137" t="s">
        <v>483</v>
      </c>
      <c r="I134" s="137" t="s">
        <v>483</v>
      </c>
      <c r="J134" s="137" t="s">
        <v>483</v>
      </c>
      <c r="K134" s="137" t="s">
        <v>483</v>
      </c>
      <c r="L134" s="137" t="s">
        <v>483</v>
      </c>
      <c r="M134" s="137" t="s">
        <v>483</v>
      </c>
      <c r="BB134" s="136">
        <f t="shared" si="16"/>
        <v>2</v>
      </c>
    </row>
    <row r="135" spans="1:54" s="140" customFormat="1" ht="15">
      <c r="A135" s="136"/>
      <c r="B135" s="146"/>
      <c r="C135" s="122" t="s">
        <v>485</v>
      </c>
      <c r="D135" s="139">
        <f>SUM(D126:D134)</f>
        <v>-567791.66</v>
      </c>
      <c r="E135" s="139">
        <f t="shared" ref="E135:M135" si="17">SUM(E126:E134)</f>
        <v>0</v>
      </c>
      <c r="F135" s="139">
        <f t="shared" si="17"/>
        <v>0</v>
      </c>
      <c r="G135" s="139">
        <f t="shared" si="17"/>
        <v>0</v>
      </c>
      <c r="H135" s="139">
        <f t="shared" si="17"/>
        <v>470306.04</v>
      </c>
      <c r="I135" s="139">
        <f t="shared" si="17"/>
        <v>-387766.22</v>
      </c>
      <c r="J135" s="139">
        <f t="shared" si="17"/>
        <v>172184.3</v>
      </c>
      <c r="K135" s="139">
        <f t="shared" si="17"/>
        <v>-1046325.8399999999</v>
      </c>
      <c r="L135" s="139">
        <f t="shared" si="17"/>
        <v>1906.06</v>
      </c>
      <c r="M135" s="139">
        <f t="shared" si="17"/>
        <v>221904</v>
      </c>
      <c r="BB135" s="136"/>
    </row>
    <row r="136" spans="1:54" s="136" customFormat="1" ht="12.75">
      <c r="A136" s="140"/>
      <c r="B136" s="132"/>
      <c r="C136" s="133"/>
      <c r="D136" s="133"/>
      <c r="E136" s="133"/>
      <c r="F136" s="133"/>
      <c r="G136" s="133"/>
      <c r="H136" s="133"/>
      <c r="I136" s="133"/>
      <c r="J136" s="133"/>
      <c r="K136" s="133"/>
      <c r="L136" s="133"/>
      <c r="M136" s="133"/>
    </row>
    <row r="137" spans="1:54" s="136" customFormat="1" ht="12.75">
      <c r="B137" s="132"/>
      <c r="C137" s="133"/>
      <c r="D137" s="133"/>
      <c r="E137" s="133"/>
      <c r="F137" s="133"/>
      <c r="G137" s="133"/>
      <c r="H137" s="133"/>
      <c r="I137" s="133"/>
      <c r="J137" s="133"/>
      <c r="K137" s="133"/>
      <c r="L137" s="133"/>
      <c r="M137" s="133"/>
    </row>
    <row r="138" spans="1:54" s="136" customFormat="1" ht="12.75">
      <c r="B138" s="149" t="s">
        <v>488</v>
      </c>
      <c r="C138" s="133"/>
      <c r="D138" s="133"/>
      <c r="E138" s="133"/>
      <c r="F138" s="133"/>
      <c r="G138" s="133"/>
      <c r="H138" s="133"/>
      <c r="I138" s="143" t="s">
        <v>440</v>
      </c>
      <c r="J138" s="133"/>
      <c r="K138" s="133"/>
      <c r="L138" s="133"/>
      <c r="M138" s="133"/>
      <c r="BA138" s="136" t="str">
        <f>LEFT(B138,10)</f>
        <v>PROGRAM 10</v>
      </c>
      <c r="BB138" s="136">
        <f>RIGHT(BA138,2)*1</f>
        <v>10</v>
      </c>
    </row>
    <row r="139" spans="1:54" s="136" customFormat="1" ht="12.75">
      <c r="B139" s="132"/>
      <c r="C139" s="133"/>
      <c r="D139" s="133"/>
      <c r="E139" s="143" t="s">
        <v>467</v>
      </c>
      <c r="F139" s="143" t="s">
        <v>468</v>
      </c>
      <c r="G139" s="143" t="s">
        <v>469</v>
      </c>
      <c r="H139" s="143" t="s">
        <v>470</v>
      </c>
      <c r="I139" s="143" t="s">
        <v>471</v>
      </c>
      <c r="J139" s="129" t="s">
        <v>472</v>
      </c>
      <c r="K139" s="143" t="s">
        <v>473</v>
      </c>
      <c r="L139" s="133"/>
      <c r="M139" s="143" t="s">
        <v>474</v>
      </c>
    </row>
    <row r="140" spans="1:54" s="136" customFormat="1" ht="12.75">
      <c r="B140" s="132"/>
      <c r="C140" s="143" t="s">
        <v>475</v>
      </c>
      <c r="D140" s="143" t="s">
        <v>476</v>
      </c>
      <c r="E140" s="143" t="s">
        <v>477</v>
      </c>
      <c r="F140" s="143" t="s">
        <v>477</v>
      </c>
      <c r="G140" s="143" t="s">
        <v>478</v>
      </c>
      <c r="H140" s="143" t="s">
        <v>478</v>
      </c>
      <c r="I140" s="143" t="s">
        <v>479</v>
      </c>
      <c r="J140" s="129" t="s">
        <v>480</v>
      </c>
      <c r="K140" s="143" t="s">
        <v>481</v>
      </c>
      <c r="L140" s="143" t="s">
        <v>453</v>
      </c>
      <c r="M140" s="143" t="s">
        <v>482</v>
      </c>
    </row>
    <row r="141" spans="1:54"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54" s="136" customFormat="1" ht="12.75">
      <c r="B142" s="132">
        <v>21</v>
      </c>
      <c r="C142" s="133" t="s">
        <v>175</v>
      </c>
      <c r="D142" s="134">
        <f t="shared" ref="D142:D148" si="18">SUM(E142:M142)</f>
        <v>0</v>
      </c>
      <c r="E142" s="144">
        <f>SUMIFS('Expense Data'!$G$4:$G$2000,'Expense Data'!$L$4:$L$2000,$BB142,'Expense Data'!$M$4:$M$2000,$B142,'Expense Data'!$P$4:$P$2000,0)</f>
        <v>0</v>
      </c>
      <c r="F142" s="135" t="s">
        <v>483</v>
      </c>
      <c r="G142" s="144">
        <f>SUMIFS('Expense Data'!$G$4:$G$2000,'Expense Data'!$L$4:$L$2000,$BB142,'Expense Data'!$M$4:$M$2000,$B142,'Expense Data'!$P$4:$P$2000,2)</f>
        <v>0</v>
      </c>
      <c r="H142" s="144">
        <f>SUMIFS('Expense Data'!$G$4:$G$2000,'Expense Data'!$L$4:$L$2000,$BB142,'Expense Data'!$M$4:$M$2000,$B142,'Expense Data'!$P$4:$P$2000,3)</f>
        <v>0</v>
      </c>
      <c r="I142" s="144">
        <f>SUMIFS('Expense Data'!$G$4:$G$2000,'Expense Data'!$L$4:$L$2000,$BB142,'Expense Data'!$M$4:$M$2000,$B142,'Expense Data'!$P$4:$P$2000,4)</f>
        <v>0</v>
      </c>
      <c r="J142" s="144">
        <f>SUMIFS('Expense Data'!$G$4:$G$2000,'Expense Data'!$L$4:$L$2000,$BB142,'Expense Data'!$M$4:$M$2000,$B142,'Expense Data'!$P$4:$P$2000,5)</f>
        <v>0</v>
      </c>
      <c r="K142" s="144">
        <f>SUMIFS('Expense Data'!$G$4:$G$2000,'Expense Data'!$L$4:$L$2000,$BB142,'Expense Data'!$M$4:$M$2000,$B142,'Expense Data'!$P$4:$P$2000,7)</f>
        <v>0</v>
      </c>
      <c r="L142" s="144">
        <f>SUMIFS('Expense Data'!$G$4:$G$2000,'Expense Data'!$L$4:$L$2000,$BB142,'Expense Data'!$M$4:$M$2000,$B142,'Expense Data'!$P$4:$P$2000,8)</f>
        <v>0</v>
      </c>
      <c r="M142" s="144">
        <f>SUMIFS('Expense Data'!$G$4:$G$2000,'Expense Data'!$L$4:$L$2000,$BB142,'Expense Data'!$M$4:$M$2000,$B142,'Expense Data'!$P$4:$P$2000,9)</f>
        <v>0</v>
      </c>
      <c r="BB142" s="136">
        <f>BB$138</f>
        <v>10</v>
      </c>
    </row>
    <row r="143" spans="1:54" s="136" customFormat="1" ht="12.75">
      <c r="B143" s="132">
        <v>27</v>
      </c>
      <c r="C143" s="133" t="s">
        <v>182</v>
      </c>
      <c r="D143" s="134">
        <f t="shared" si="18"/>
        <v>0</v>
      </c>
      <c r="E143" s="144">
        <f>SUMIFS('Expense Data'!$G$4:$G$2000,'Expense Data'!$L$4:$L$2000,$BB143,'Expense Data'!$M$4:$M$2000,$B143,'Expense Data'!$P$4:$P$2000,0)</f>
        <v>0</v>
      </c>
      <c r="F143" s="135" t="s">
        <v>483</v>
      </c>
      <c r="G143" s="144">
        <f>SUMIFS('Expense Data'!$G$4:$G$2000,'Expense Data'!$L$4:$L$2000,$BB143,'Expense Data'!$M$4:$M$2000,$B143,'Expense Data'!$P$4:$P$2000,2)</f>
        <v>0</v>
      </c>
      <c r="H143" s="144">
        <f>SUMIFS('Expense Data'!$G$4:$G$2000,'Expense Data'!$L$4:$L$2000,$BB143,'Expense Data'!$M$4:$M$2000,$B143,'Expense Data'!$P$4:$P$2000,3)</f>
        <v>0</v>
      </c>
      <c r="I143" s="144">
        <f>SUMIFS('Expense Data'!$G$4:$G$2000,'Expense Data'!$L$4:$L$2000,$BB143,'Expense Data'!$M$4:$M$2000,$B143,'Expense Data'!$P$4:$P$2000,4)</f>
        <v>0</v>
      </c>
      <c r="J143" s="144">
        <f>SUMIFS('Expense Data'!$G$4:$G$2000,'Expense Data'!$L$4:$L$2000,$BB143,'Expense Data'!$M$4:$M$2000,$B143,'Expense Data'!$P$4:$P$2000,5)</f>
        <v>0</v>
      </c>
      <c r="K143" s="144">
        <f>SUMIFS('Expense Data'!$G$4:$G$2000,'Expense Data'!$L$4:$L$2000,$BB143,'Expense Data'!$M$4:$M$2000,$B143,'Expense Data'!$P$4:$P$2000,7)</f>
        <v>0</v>
      </c>
      <c r="L143" s="144">
        <f>SUMIFS('Expense Data'!$G$4:$G$2000,'Expense Data'!$L$4:$L$2000,$BB143,'Expense Data'!$M$4:$M$2000,$B143,'Expense Data'!$P$4:$P$2000,8)</f>
        <v>0</v>
      </c>
      <c r="M143" s="144">
        <f>SUMIFS('Expense Data'!$G$4:$G$2000,'Expense Data'!$L$4:$L$2000,$BB143,'Expense Data'!$M$4:$M$2000,$B143,'Expense Data'!$P$4:$P$2000,9)</f>
        <v>0</v>
      </c>
      <c r="BB143" s="136">
        <f t="shared" ref="BB143:BB148" si="19">BB$138</f>
        <v>10</v>
      </c>
    </row>
    <row r="144" spans="1:54" s="136" customFormat="1" ht="12.75">
      <c r="B144" s="132">
        <v>60</v>
      </c>
      <c r="C144" s="133" t="s">
        <v>190</v>
      </c>
      <c r="D144" s="134">
        <f t="shared" si="18"/>
        <v>0</v>
      </c>
      <c r="E144" s="144">
        <f>SUMIFS('Expense Data'!$G$4:$G$2000,'Expense Data'!$L$4:$L$2000,$BB144,'Expense Data'!$M$4:$M$2000,$B144,'Expense Data'!$P$4:$P$2000,0)</f>
        <v>0</v>
      </c>
      <c r="F144" s="135" t="s">
        <v>483</v>
      </c>
      <c r="G144" s="144">
        <f>SUMIFS('Expense Data'!$G$4:$G$2000,'Expense Data'!$L$4:$L$2000,$BB144,'Expense Data'!$M$4:$M$2000,$B144,'Expense Data'!$P$4:$P$2000,2)</f>
        <v>0</v>
      </c>
      <c r="H144" s="144">
        <f>SUMIFS('Expense Data'!$G$4:$G$2000,'Expense Data'!$L$4:$L$2000,$BB144,'Expense Data'!$M$4:$M$2000,$B144,'Expense Data'!$P$4:$P$2000,3)</f>
        <v>0</v>
      </c>
      <c r="I144" s="144">
        <f>SUMIFS('Expense Data'!$G$4:$G$2000,'Expense Data'!$L$4:$L$2000,$BB144,'Expense Data'!$M$4:$M$2000,$B144,'Expense Data'!$P$4:$P$2000,4)</f>
        <v>0</v>
      </c>
      <c r="J144" s="144">
        <f>SUMIFS('Expense Data'!$G$4:$G$2000,'Expense Data'!$L$4:$L$2000,$BB144,'Expense Data'!$M$4:$M$2000,$B144,'Expense Data'!$P$4:$P$2000,5)</f>
        <v>0</v>
      </c>
      <c r="K144" s="144">
        <f>SUMIFS('Expense Data'!$G$4:$G$2000,'Expense Data'!$L$4:$L$2000,$BB144,'Expense Data'!$M$4:$M$2000,$B144,'Expense Data'!$P$4:$P$2000,7)</f>
        <v>0</v>
      </c>
      <c r="L144" s="144">
        <f>SUMIFS('Expense Data'!$G$4:$G$2000,'Expense Data'!$L$4:$L$2000,$BB144,'Expense Data'!$M$4:$M$2000,$B144,'Expense Data'!$P$4:$P$2000,8)</f>
        <v>0</v>
      </c>
      <c r="M144" s="144">
        <f>SUMIFS('Expense Data'!$G$4:$G$2000,'Expense Data'!$L$4:$L$2000,$BB144,'Expense Data'!$M$4:$M$2000,$B144,'Expense Data'!$P$4:$P$2000,9)</f>
        <v>0</v>
      </c>
      <c r="BB144" s="136">
        <f t="shared" si="19"/>
        <v>10</v>
      </c>
    </row>
    <row r="145" spans="1:54" s="136" customFormat="1" ht="12.75">
      <c r="B145" s="132">
        <v>83</v>
      </c>
      <c r="C145" s="133" t="s">
        <v>124</v>
      </c>
      <c r="D145" s="134">
        <f t="shared" si="18"/>
        <v>0</v>
      </c>
      <c r="E145" s="144">
        <f>SUMIFS('Expense Data'!$G$4:$G$2000,'Expense Data'!$L$4:$L$2000,$BB145,'Expense Data'!$M$4:$M$2000,$B145,'Expense Data'!$P$4:$P$2000,0)</f>
        <v>0</v>
      </c>
      <c r="F145" s="135" t="s">
        <v>483</v>
      </c>
      <c r="G145" s="135" t="s">
        <v>483</v>
      </c>
      <c r="H145" s="135" t="s">
        <v>483</v>
      </c>
      <c r="I145" s="135" t="s">
        <v>483</v>
      </c>
      <c r="J145" s="135" t="s">
        <v>483</v>
      </c>
      <c r="K145" s="144">
        <f>SUMIFS('Expense Data'!$G$4:$G$2000,'Expense Data'!$L$4:$L$2000,$BB145,'Expense Data'!$M$4:$M$2000,$B145,'Expense Data'!$P$4:$P$2000,7)</f>
        <v>0</v>
      </c>
      <c r="L145" s="135" t="s">
        <v>483</v>
      </c>
      <c r="M145" s="135" t="s">
        <v>483</v>
      </c>
      <c r="BB145" s="136">
        <f t="shared" si="19"/>
        <v>10</v>
      </c>
    </row>
    <row r="146" spans="1:54" s="136" customFormat="1" ht="12.75">
      <c r="B146" s="132">
        <v>89</v>
      </c>
      <c r="C146" s="133" t="s">
        <v>542</v>
      </c>
      <c r="D146" s="134">
        <f t="shared" si="18"/>
        <v>0</v>
      </c>
      <c r="E146" s="144">
        <f>SUMIFS('Expense Data'!$G$4:$G$2000,'Expense Data'!$L$4:$L$2000,$BB146,'Expense Data'!$M$4:$M$2000,$B146,'Expense Data'!$P$4:$P$2000,0)</f>
        <v>0</v>
      </c>
      <c r="F146" s="135" t="s">
        <v>483</v>
      </c>
      <c r="G146" s="153" t="s">
        <v>483</v>
      </c>
      <c r="H146" s="156" t="s">
        <v>483</v>
      </c>
      <c r="I146" s="153" t="s">
        <v>483</v>
      </c>
      <c r="J146" s="153" t="s">
        <v>483</v>
      </c>
      <c r="K146" s="153" t="s">
        <v>483</v>
      </c>
      <c r="L146" s="153" t="s">
        <v>483</v>
      </c>
      <c r="M146" s="144">
        <f>SUMIFS('Expense Data'!$G$4:$G$2000,'Expense Data'!$L$4:$L$2000,$BB146,'Expense Data'!$M$4:$M$2000,$B146,'Expense Data'!$P$4:$P$2000,9)</f>
        <v>0</v>
      </c>
      <c r="BB146" s="136">
        <f t="shared" si="19"/>
        <v>10</v>
      </c>
    </row>
    <row r="147" spans="1:54" s="136" customFormat="1" ht="12.75">
      <c r="B147" s="132">
        <v>98</v>
      </c>
      <c r="C147" s="133" t="s">
        <v>127</v>
      </c>
      <c r="D147" s="134">
        <f t="shared" si="18"/>
        <v>56732.399999999994</v>
      </c>
      <c r="E147" s="144">
        <f>SUMIFS('Expense Data'!$G$4:$G$2000,'Expense Data'!$L$4:$L$2000,$BB147,'Expense Data'!$M$4:$M$2000,$B147,'Expense Data'!$P$4:$P$2000,0)</f>
        <v>0</v>
      </c>
      <c r="F147" s="135" t="s">
        <v>483</v>
      </c>
      <c r="G147" s="144">
        <f>SUMIFS('Expense Data'!$G$4:$G$2000,'Expense Data'!$L$4:$L$2000,$BB147,'Expense Data'!$M$4:$M$2000,$B147,'Expense Data'!$P$4:$P$2000,2)</f>
        <v>0</v>
      </c>
      <c r="H147" s="144">
        <f>SUMIFS('Expense Data'!$G$4:$G$2000,'Expense Data'!$L$4:$L$2000,$BB147,'Expense Data'!$M$4:$M$2000,$B147,'Expense Data'!$P$4:$P$2000,3)</f>
        <v>0</v>
      </c>
      <c r="I147" s="144">
        <f>SUMIFS('Expense Data'!$G$4:$G$2000,'Expense Data'!$L$4:$L$2000,$BB147,'Expense Data'!$M$4:$M$2000,$B147,'Expense Data'!$P$4:$P$2000,4)</f>
        <v>0</v>
      </c>
      <c r="J147" s="144">
        <f>SUMIFS('Expense Data'!$G$4:$G$2000,'Expense Data'!$L$4:$L$2000,$BB147,'Expense Data'!$M$4:$M$2000,$B147,'Expense Data'!$P$4:$P$2000,5)</f>
        <v>18177.16</v>
      </c>
      <c r="K147" s="144">
        <f>SUMIFS('Expense Data'!$G$4:$G$2000,'Expense Data'!$L$4:$L$2000,$BB147,'Expense Data'!$M$4:$M$2000,$B147,'Expense Data'!$P$4:$P$2000,7)</f>
        <v>38555.24</v>
      </c>
      <c r="L147" s="144">
        <f>SUMIFS('Expense Data'!$G$4:$G$2000,'Expense Data'!$L$4:$L$2000,$BB147,'Expense Data'!$M$4:$M$2000,$B147,'Expense Data'!$P$4:$P$2000,8)</f>
        <v>0</v>
      </c>
      <c r="M147" s="144">
        <f>SUMIFS('Expense Data'!$G$4:$G$2000,'Expense Data'!$L$4:$L$2000,$BB147,'Expense Data'!$M$4:$M$2000,$B147,'Expense Data'!$P$4:$P$2000,9)</f>
        <v>0</v>
      </c>
      <c r="BB147" s="136">
        <f t="shared" si="19"/>
        <v>10</v>
      </c>
    </row>
    <row r="148" spans="1:54" s="136" customFormat="1" ht="15">
      <c r="B148" s="132">
        <v>99</v>
      </c>
      <c r="C148" s="133" t="s">
        <v>438</v>
      </c>
      <c r="D148" s="119">
        <f t="shared" si="18"/>
        <v>0</v>
      </c>
      <c r="E148" s="144">
        <f>SUMIFS('Expense Data'!$G$4:$G$2000,'Expense Data'!$L$4:$L$2000,$BB148,'Expense Data'!$M$4:$M$2000,$B148,'Expense Data'!$P$4:$P$2000,0)</f>
        <v>0</v>
      </c>
      <c r="F148" s="144">
        <f>SUMIFS('Expense Data'!$G$4:$G$2000,'Expense Data'!$L$4:$L$2000,$BB148,'Expense Data'!$M$4:$M$2000,$B148,'Expense Data'!$P$4:$P$2000,1)</f>
        <v>0</v>
      </c>
      <c r="G148" s="137" t="s">
        <v>483</v>
      </c>
      <c r="H148" s="137" t="s">
        <v>483</v>
      </c>
      <c r="I148" s="137" t="s">
        <v>483</v>
      </c>
      <c r="J148" s="137" t="s">
        <v>483</v>
      </c>
      <c r="K148" s="137" t="s">
        <v>483</v>
      </c>
      <c r="L148" s="137" t="s">
        <v>483</v>
      </c>
      <c r="M148" s="137" t="s">
        <v>483</v>
      </c>
      <c r="BB148" s="136">
        <f t="shared" si="19"/>
        <v>10</v>
      </c>
    </row>
    <row r="149" spans="1:54" s="140" customFormat="1" ht="15">
      <c r="A149" s="136"/>
      <c r="B149" s="138"/>
      <c r="C149" s="122" t="s">
        <v>485</v>
      </c>
      <c r="D149" s="139">
        <f t="shared" ref="D149:M149" si="20">SUM(D142:D148)</f>
        <v>56732.399999999994</v>
      </c>
      <c r="E149" s="139">
        <f t="shared" si="20"/>
        <v>0</v>
      </c>
      <c r="F149" s="139">
        <f t="shared" si="20"/>
        <v>0</v>
      </c>
      <c r="G149" s="139">
        <f t="shared" si="20"/>
        <v>0</v>
      </c>
      <c r="H149" s="139">
        <f t="shared" si="20"/>
        <v>0</v>
      </c>
      <c r="I149" s="139">
        <f t="shared" si="20"/>
        <v>0</v>
      </c>
      <c r="J149" s="139">
        <f t="shared" si="20"/>
        <v>18177.16</v>
      </c>
      <c r="K149" s="139">
        <f t="shared" si="20"/>
        <v>38555.24</v>
      </c>
      <c r="L149" s="139">
        <f t="shared" si="20"/>
        <v>0</v>
      </c>
      <c r="M149" s="139">
        <f t="shared" si="20"/>
        <v>0</v>
      </c>
    </row>
    <row r="150" spans="1:54" s="136" customFormat="1" ht="12.75">
      <c r="A150" s="140"/>
      <c r="B150" s="133"/>
      <c r="C150" s="133"/>
      <c r="D150" s="133"/>
      <c r="E150" s="133"/>
      <c r="F150" s="133"/>
      <c r="G150" s="133"/>
      <c r="H150" s="133"/>
      <c r="I150" s="133"/>
      <c r="J150" s="133"/>
      <c r="K150" s="133"/>
      <c r="L150" s="133"/>
      <c r="M150" s="133"/>
    </row>
    <row r="151" spans="1:54" s="136" customFormat="1" ht="12.75">
      <c r="B151" s="141" t="s">
        <v>191</v>
      </c>
      <c r="C151" s="133"/>
      <c r="D151" s="133"/>
      <c r="E151" s="133"/>
      <c r="F151" s="133"/>
      <c r="G151" s="133"/>
      <c r="H151" s="133"/>
      <c r="I151" s="133"/>
      <c r="J151" s="133"/>
      <c r="K151" s="133"/>
      <c r="L151" s="133"/>
      <c r="M151" s="133"/>
    </row>
    <row r="152" spans="1:54" s="136" customFormat="1" ht="12.75">
      <c r="B152" s="122" t="s">
        <v>489</v>
      </c>
      <c r="C152" s="133"/>
      <c r="D152" s="133"/>
      <c r="E152" s="133"/>
      <c r="F152" s="133"/>
      <c r="G152" s="133"/>
      <c r="H152" s="133"/>
      <c r="I152" s="143" t="s">
        <v>440</v>
      </c>
      <c r="J152" s="133"/>
      <c r="K152" s="133"/>
      <c r="L152" s="133"/>
      <c r="M152" s="133"/>
      <c r="BA152" s="136" t="str">
        <f>LEFT(B152,10)</f>
        <v>PROGRAM 12</v>
      </c>
      <c r="BB152" s="136">
        <f>RIGHT(BA152,2)*1</f>
        <v>12</v>
      </c>
    </row>
    <row r="153" spans="1:54" s="136" customFormat="1" ht="12.75">
      <c r="B153" s="141"/>
      <c r="C153" s="133"/>
      <c r="D153" s="133"/>
      <c r="E153" s="143" t="s">
        <v>467</v>
      </c>
      <c r="F153" s="143" t="s">
        <v>468</v>
      </c>
      <c r="G153" s="143" t="s">
        <v>469</v>
      </c>
      <c r="H153" s="143" t="s">
        <v>470</v>
      </c>
      <c r="I153" s="143" t="s">
        <v>471</v>
      </c>
      <c r="J153" s="129" t="s">
        <v>472</v>
      </c>
      <c r="K153" s="143" t="s">
        <v>473</v>
      </c>
      <c r="L153" s="133"/>
      <c r="M153" s="143" t="s">
        <v>474</v>
      </c>
    </row>
    <row r="154" spans="1:54" s="136" customFormat="1" ht="12.75">
      <c r="B154" s="141"/>
      <c r="C154" s="143" t="s">
        <v>475</v>
      </c>
      <c r="D154" s="143" t="s">
        <v>476</v>
      </c>
      <c r="E154" s="143" t="s">
        <v>477</v>
      </c>
      <c r="F154" s="143" t="s">
        <v>477</v>
      </c>
      <c r="G154" s="143" t="s">
        <v>478</v>
      </c>
      <c r="H154" s="143" t="s">
        <v>478</v>
      </c>
      <c r="I154" s="143" t="s">
        <v>479</v>
      </c>
      <c r="J154" s="129" t="s">
        <v>480</v>
      </c>
      <c r="K154" s="143" t="s">
        <v>481</v>
      </c>
      <c r="L154" s="143" t="s">
        <v>453</v>
      </c>
      <c r="M154" s="143" t="s">
        <v>482</v>
      </c>
    </row>
    <row r="155" spans="1:54"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54" s="136" customFormat="1" ht="12.75">
      <c r="B156" s="132">
        <v>21</v>
      </c>
      <c r="C156" s="133" t="s">
        <v>175</v>
      </c>
      <c r="D156" s="134">
        <f t="shared" ref="D156:D163" si="21">SUM(E156:M156)</f>
        <v>283095.21000000002</v>
      </c>
      <c r="E156" s="144">
        <f>SUMIFS('Expense Data'!$G$4:$G$2000,'Expense Data'!$L$4:$L$2000,$BB156,'Expense Data'!$M$4:$M$2000,$B156,'Expense Data'!$P$4:$P$2000,0)</f>
        <v>0</v>
      </c>
      <c r="F156" s="135" t="s">
        <v>483</v>
      </c>
      <c r="G156" s="144">
        <f>SUMIFS('Expense Data'!$G$4:$G$2000,'Expense Data'!$L$4:$L$2000,$BB156,'Expense Data'!$M$4:$M$2000,$B156,'Expense Data'!$P$4:$P$2000,2)</f>
        <v>24183.599999999999</v>
      </c>
      <c r="H156" s="144">
        <f>SUMIFS('Expense Data'!$G$4:$G$2000,'Expense Data'!$L$4:$L$2000,$BB156,'Expense Data'!$M$4:$M$2000,$B156,'Expense Data'!$P$4:$P$2000,3)</f>
        <v>81653.02</v>
      </c>
      <c r="I156" s="144">
        <f>SUMIFS('Expense Data'!$G$4:$G$2000,'Expense Data'!$L$4:$L$2000,$BB156,'Expense Data'!$M$4:$M$2000,$B156,'Expense Data'!$P$4:$P$2000,4)</f>
        <v>36905.1</v>
      </c>
      <c r="J156" s="144">
        <f>SUMIFS('Expense Data'!$G$4:$G$2000,'Expense Data'!$L$4:$L$2000,$BB156,'Expense Data'!$M$4:$M$2000,$B156,'Expense Data'!$P$4:$P$2000,5)</f>
        <v>7364.7199999999993</v>
      </c>
      <c r="K156" s="144">
        <f>SUMIFS('Expense Data'!$G$4:$G$2000,'Expense Data'!$L$4:$L$2000,$BB156,'Expense Data'!$M$4:$M$2000,$B156,'Expense Data'!$P$4:$P$2000,7)</f>
        <v>113076.25</v>
      </c>
      <c r="L156" s="144">
        <f>SUMIFS('Expense Data'!$G$4:$G$2000,'Expense Data'!$L$4:$L$2000,$BB156,'Expense Data'!$M$4:$M$2000,$B156,'Expense Data'!$P$4:$P$2000,8)</f>
        <v>19912.52</v>
      </c>
      <c r="M156" s="144">
        <f>SUMIFS('Expense Data'!$G$4:$G$2000,'Expense Data'!$L$4:$L$2000,$BB156,'Expense Data'!$M$4:$M$2000,$B156,'Expense Data'!$P$4:$P$2000,9)</f>
        <v>0</v>
      </c>
      <c r="BB156" s="136">
        <f>BB$152</f>
        <v>12</v>
      </c>
    </row>
    <row r="157" spans="1:54" s="136" customFormat="1" ht="12.75">
      <c r="B157" s="132">
        <v>26</v>
      </c>
      <c r="C157" s="133" t="s">
        <v>700</v>
      </c>
      <c r="D157" s="134">
        <f t="shared" si="21"/>
        <v>0</v>
      </c>
      <c r="E157" s="144">
        <f>SUMIFS('Expense Data'!$G$4:$G$2000,'Expense Data'!$L$4:$L$2000,$BB157,'Expense Data'!$M$4:$M$2000,$B157,'Expense Data'!$P$4:$P$2000,0)</f>
        <v>0</v>
      </c>
      <c r="F157" s="135" t="s">
        <v>483</v>
      </c>
      <c r="G157" s="144">
        <f>SUMIFS('Expense Data'!$G$4:$G$2000,'Expense Data'!$L$4:$L$2000,$BB157,'Expense Data'!$M$4:$M$2000,$B157,'Expense Data'!$P$4:$P$2000,2)</f>
        <v>0</v>
      </c>
      <c r="H157" s="144">
        <f>SUMIFS('Expense Data'!$G$4:$G$2000,'Expense Data'!$L$4:$L$2000,$BB157,'Expense Data'!$M$4:$M$2000,$B157,'Expense Data'!$P$4:$P$2000,3)</f>
        <v>0</v>
      </c>
      <c r="I157" s="144">
        <f>SUMIFS('Expense Data'!$G$4:$G$2000,'Expense Data'!$L$4:$L$2000,$BB157,'Expense Data'!$M$4:$M$2000,$B157,'Expense Data'!$P$4:$P$2000,4)</f>
        <v>0</v>
      </c>
      <c r="J157" s="144">
        <f>SUMIFS('Expense Data'!$G$4:$G$2000,'Expense Data'!$L$4:$L$2000,$BB157,'Expense Data'!$M$4:$M$2000,$B157,'Expense Data'!$P$4:$P$2000,5)</f>
        <v>0</v>
      </c>
      <c r="K157" s="144">
        <f>SUMIFS('Expense Data'!$G$4:$G$2000,'Expense Data'!$L$4:$L$2000,$BB157,'Expense Data'!$M$4:$M$2000,$B157,'Expense Data'!$P$4:$P$2000,7)</f>
        <v>0</v>
      </c>
      <c r="L157" s="144">
        <f>SUMIFS('Expense Data'!$G$4:$G$2000,'Expense Data'!$L$4:$L$2000,$BB157,'Expense Data'!$M$4:$M$2000,$B157,'Expense Data'!$P$4:$P$2000,8)</f>
        <v>0</v>
      </c>
      <c r="M157" s="144">
        <f>SUMIFS('Expense Data'!$G$4:$G$2000,'Expense Data'!$L$4:$L$2000,$BB157,'Expense Data'!$M$4:$M$2000,$B157,'Expense Data'!$P$4:$P$2000,9)</f>
        <v>0</v>
      </c>
      <c r="BB157" s="136">
        <f t="shared" ref="BB157:BB164" si="22">BB$152</f>
        <v>12</v>
      </c>
    </row>
    <row r="158" spans="1:54" s="136" customFormat="1" ht="12.75">
      <c r="B158" s="132">
        <v>27</v>
      </c>
      <c r="C158" s="133" t="s">
        <v>182</v>
      </c>
      <c r="D158" s="134">
        <f t="shared" si="21"/>
        <v>1763763.4999999998</v>
      </c>
      <c r="E158" s="144">
        <f>SUMIFS('Expense Data'!$G$4:$G$2000,'Expense Data'!$L$4:$L$2000,$BB158,'Expense Data'!$M$4:$M$2000,$B158,'Expense Data'!$P$4:$P$2000,0)</f>
        <v>0</v>
      </c>
      <c r="F158" s="135" t="s">
        <v>483</v>
      </c>
      <c r="G158" s="144">
        <f>SUMIFS('Expense Data'!$G$4:$G$2000,'Expense Data'!$L$4:$L$2000,$BB158,'Expense Data'!$M$4:$M$2000,$B158,'Expense Data'!$P$4:$P$2000,2)</f>
        <v>1106365.23</v>
      </c>
      <c r="H158" s="144">
        <f>SUMIFS('Expense Data'!$G$4:$G$2000,'Expense Data'!$L$4:$L$2000,$BB158,'Expense Data'!$M$4:$M$2000,$B158,'Expense Data'!$P$4:$P$2000,3)</f>
        <v>41311.919999999998</v>
      </c>
      <c r="I158" s="144">
        <f>SUMIFS('Expense Data'!$G$4:$G$2000,'Expense Data'!$L$4:$L$2000,$BB158,'Expense Data'!$M$4:$M$2000,$B158,'Expense Data'!$P$4:$P$2000,4)</f>
        <v>448027.49000000005</v>
      </c>
      <c r="J158" s="144">
        <f>SUMIFS('Expense Data'!$G$4:$G$2000,'Expense Data'!$L$4:$L$2000,$BB158,'Expense Data'!$M$4:$M$2000,$B158,'Expense Data'!$P$4:$P$2000,5)</f>
        <v>8486.43</v>
      </c>
      <c r="K158" s="144">
        <v>47615.75</v>
      </c>
      <c r="L158" s="144">
        <f>SUMIFS('Expense Data'!$G$4:$G$2000,'Expense Data'!$L$4:$L$2000,$BB158,'Expense Data'!$M$4:$M$2000,$B158,'Expense Data'!$P$4:$P$2000,8)</f>
        <v>111956.68</v>
      </c>
      <c r="M158" s="144">
        <f>SUMIFS('Expense Data'!$G$4:$G$2000,'Expense Data'!$L$4:$L$2000,$BB158,'Expense Data'!$M$4:$M$2000,$B158,'Expense Data'!$P$4:$P$2000,9)</f>
        <v>0</v>
      </c>
      <c r="BB158" s="136">
        <f t="shared" si="22"/>
        <v>12</v>
      </c>
    </row>
    <row r="159" spans="1:54" s="136" customFormat="1" ht="12.75">
      <c r="B159" s="132">
        <v>60</v>
      </c>
      <c r="C159" s="133" t="s">
        <v>190</v>
      </c>
      <c r="D159" s="134">
        <f t="shared" si="21"/>
        <v>0</v>
      </c>
      <c r="E159" s="144">
        <f>SUMIFS('Expense Data'!$G$4:$G$2000,'Expense Data'!$L$4:$L$2000,$BB159,'Expense Data'!$M$4:$M$2000,$B159,'Expense Data'!$P$4:$P$2000,0)</f>
        <v>0</v>
      </c>
      <c r="F159" s="135" t="s">
        <v>483</v>
      </c>
      <c r="G159" s="144">
        <f>SUMIFS('Expense Data'!$G$4:$G$2000,'Expense Data'!$L$4:$L$2000,$BB159,'Expense Data'!$M$4:$M$2000,$B159,'Expense Data'!$P$4:$P$2000,2)</f>
        <v>0</v>
      </c>
      <c r="H159" s="144">
        <f>SUMIFS('Expense Data'!$G$4:$G$2000,'Expense Data'!$L$4:$L$2000,$BB159,'Expense Data'!$M$4:$M$2000,$B159,'Expense Data'!$P$4:$P$2000,3)</f>
        <v>0</v>
      </c>
      <c r="I159" s="144">
        <f>SUMIFS('Expense Data'!$G$4:$G$2000,'Expense Data'!$L$4:$L$2000,$BB159,'Expense Data'!$M$4:$M$2000,$B159,'Expense Data'!$P$4:$P$2000,4)</f>
        <v>0</v>
      </c>
      <c r="J159" s="144">
        <f>SUMIFS('Expense Data'!$G$4:$G$2000,'Expense Data'!$L$4:$L$2000,$BB159,'Expense Data'!$M$4:$M$2000,$B159,'Expense Data'!$P$4:$P$2000,5)</f>
        <v>0</v>
      </c>
      <c r="K159" s="144">
        <f>SUMIFS('Expense Data'!$G$4:$G$2000,'Expense Data'!$L$4:$L$2000,$BB159,'Expense Data'!$M$4:$M$2000,$B159,'Expense Data'!$P$4:$P$2000,7)</f>
        <v>0</v>
      </c>
      <c r="L159" s="144">
        <f>SUMIFS('Expense Data'!$G$4:$G$2000,'Expense Data'!$L$4:$L$2000,$BB159,'Expense Data'!$M$4:$M$2000,$B159,'Expense Data'!$P$4:$P$2000,8)</f>
        <v>0</v>
      </c>
      <c r="M159" s="144">
        <f>SUMIFS('Expense Data'!$G$4:$G$2000,'Expense Data'!$L$4:$L$2000,$BB159,'Expense Data'!$M$4:$M$2000,$B159,'Expense Data'!$P$4:$P$2000,9)</f>
        <v>0</v>
      </c>
      <c r="BB159" s="136">
        <f t="shared" si="22"/>
        <v>12</v>
      </c>
    </row>
    <row r="160" spans="1:54" s="136" customFormat="1" ht="12.75">
      <c r="B160" s="132">
        <v>83</v>
      </c>
      <c r="C160" s="133" t="s">
        <v>124</v>
      </c>
      <c r="D160" s="134">
        <f t="shared" si="21"/>
        <v>0</v>
      </c>
      <c r="E160" s="144">
        <f>SUMIFS('Expense Data'!$G$4:$G$2000,'Expense Data'!$L$4:$L$2000,$BB160,'Expense Data'!$M$4:$M$2000,$B160,'Expense Data'!$P$4:$P$2000,0)</f>
        <v>0</v>
      </c>
      <c r="F160" s="135" t="s">
        <v>483</v>
      </c>
      <c r="G160" s="135" t="s">
        <v>483</v>
      </c>
      <c r="H160" s="135" t="s">
        <v>483</v>
      </c>
      <c r="I160" s="135" t="s">
        <v>483</v>
      </c>
      <c r="J160" s="135" t="s">
        <v>483</v>
      </c>
      <c r="K160" s="144">
        <f>SUMIFS('Expense Data'!$G$4:$G$2000,'Expense Data'!$L$4:$L$2000,$BB160,'Expense Data'!$M$4:$M$2000,$B160,'Expense Data'!$P$4:$P$2000,7)</f>
        <v>0</v>
      </c>
      <c r="L160" s="135" t="s">
        <v>483</v>
      </c>
      <c r="M160" s="135" t="s">
        <v>483</v>
      </c>
      <c r="BB160" s="136">
        <f t="shared" si="22"/>
        <v>12</v>
      </c>
    </row>
    <row r="161" spans="1:54" s="136" customFormat="1" ht="12.75">
      <c r="B161" s="132">
        <v>89</v>
      </c>
      <c r="C161" s="133" t="s">
        <v>542</v>
      </c>
      <c r="D161" s="134">
        <f t="shared" si="21"/>
        <v>0</v>
      </c>
      <c r="E161" s="144">
        <f>SUMIFS('Expense Data'!$G$4:$G$2000,'Expense Data'!$L$4:$L$2000,$BB161,'Expense Data'!$M$4:$M$2000,$B161,'Expense Data'!$P$4:$P$2000,0)</f>
        <v>0</v>
      </c>
      <c r="F161" s="135" t="s">
        <v>483</v>
      </c>
      <c r="G161" s="153" t="s">
        <v>483</v>
      </c>
      <c r="H161" s="156" t="s">
        <v>483</v>
      </c>
      <c r="I161" s="153" t="s">
        <v>483</v>
      </c>
      <c r="J161" s="153" t="s">
        <v>483</v>
      </c>
      <c r="K161" s="153" t="s">
        <v>483</v>
      </c>
      <c r="L161" s="153" t="s">
        <v>483</v>
      </c>
      <c r="M161" s="144">
        <f>SUMIFS('Expense Data'!$G$4:$G$2000,'Expense Data'!$L$4:$L$2000,$BB161,'Expense Data'!$M$4:$M$2000,$B161,'Expense Data'!$P$4:$P$2000,9)</f>
        <v>0</v>
      </c>
      <c r="BB161" s="136">
        <f t="shared" si="22"/>
        <v>12</v>
      </c>
    </row>
    <row r="162" spans="1:54" s="136" customFormat="1" ht="12.75">
      <c r="B162" s="132">
        <v>98</v>
      </c>
      <c r="C162" s="133" t="s">
        <v>127</v>
      </c>
      <c r="D162" s="134">
        <f t="shared" si="21"/>
        <v>413107.18000000005</v>
      </c>
      <c r="E162" s="144">
        <f>SUMIFS('Expense Data'!$G$4:$G$2000,'Expense Data'!$L$4:$L$2000,$BB162,'Expense Data'!$M$4:$M$2000,$B162,'Expense Data'!$P$4:$P$2000,0)</f>
        <v>0</v>
      </c>
      <c r="F162" s="135" t="s">
        <v>483</v>
      </c>
      <c r="G162" s="144">
        <f>SUMIFS('Expense Data'!$G$4:$G$2000,'Expense Data'!$L$4:$L$2000,$BB162,'Expense Data'!$M$4:$M$2000,$B162,'Expense Data'!$P$4:$P$2000,2)</f>
        <v>3560.02</v>
      </c>
      <c r="H162" s="144">
        <f>SUMIFS('Expense Data'!$G$4:$G$2000,'Expense Data'!$L$4:$L$2000,$BB162,'Expense Data'!$M$4:$M$2000,$B162,'Expense Data'!$P$4:$P$2000,3)</f>
        <v>83361.19</v>
      </c>
      <c r="I162" s="144">
        <f>SUMIFS('Expense Data'!$G$4:$G$2000,'Expense Data'!$L$4:$L$2000,$BB162,'Expense Data'!$M$4:$M$2000,$B162,'Expense Data'!$P$4:$P$2000,4)</f>
        <v>38001.520000000004</v>
      </c>
      <c r="J162" s="144">
        <f>SUMIFS('Expense Data'!$G$4:$G$2000,'Expense Data'!$L$4:$L$2000,$BB162,'Expense Data'!$M$4:$M$2000,$B162,'Expense Data'!$P$4:$P$2000,5)</f>
        <v>8904.7899999999991</v>
      </c>
      <c r="K162" s="144">
        <f>SUMIFS('Expense Data'!$G$4:$G$2000,'Expense Data'!$L$4:$L$2000,$BB162,'Expense Data'!$M$4:$M$2000,$B162,'Expense Data'!$P$4:$P$2000,7)</f>
        <v>249367.63999999998</v>
      </c>
      <c r="L162" s="144">
        <f>SUMIFS('Expense Data'!$G$4:$G$2000,'Expense Data'!$L$4:$L$2000,$BB162,'Expense Data'!$M$4:$M$2000,$B162,'Expense Data'!$P$4:$P$2000,8)</f>
        <v>29912.02</v>
      </c>
      <c r="M162" s="144">
        <f>SUMIFS('Expense Data'!$G$4:$G$2000,'Expense Data'!$L$4:$L$2000,$BB162,'Expense Data'!$M$4:$M$2000,$B162,'Expense Data'!$P$4:$P$2000,9)</f>
        <v>0</v>
      </c>
      <c r="BB162" s="136">
        <f t="shared" si="22"/>
        <v>12</v>
      </c>
    </row>
    <row r="163" spans="1:54" s="136" customFormat="1" ht="15">
      <c r="B163" s="132">
        <v>99</v>
      </c>
      <c r="C163" s="133" t="s">
        <v>438</v>
      </c>
      <c r="D163" s="119">
        <f t="shared" si="21"/>
        <v>0</v>
      </c>
      <c r="E163" s="144">
        <f>SUMIFS('Expense Data'!$G$4:$G$2000,'Expense Data'!$L$4:$L$2000,$BB163,'Expense Data'!$M$4:$M$2000,$B163,'Expense Data'!$P$4:$P$2000,0)</f>
        <v>0</v>
      </c>
      <c r="F163" s="144">
        <f>SUMIFS('Expense Data'!$G$4:$G$2000,'Expense Data'!$L$4:$L$2000,$BB163,'Expense Data'!$M$4:$M$2000,$B163,'Expense Data'!$P$4:$P$2000,1)</f>
        <v>0</v>
      </c>
      <c r="G163" s="137" t="s">
        <v>483</v>
      </c>
      <c r="H163" s="137" t="s">
        <v>483</v>
      </c>
      <c r="I163" s="137" t="s">
        <v>483</v>
      </c>
      <c r="J163" s="137" t="s">
        <v>483</v>
      </c>
      <c r="K163" s="137" t="s">
        <v>483</v>
      </c>
      <c r="L163" s="137" t="s">
        <v>483</v>
      </c>
      <c r="M163" s="137" t="s">
        <v>483</v>
      </c>
      <c r="BB163" s="136">
        <f t="shared" si="22"/>
        <v>12</v>
      </c>
    </row>
    <row r="164" spans="1:54" s="140" customFormat="1" ht="15">
      <c r="A164" s="136"/>
      <c r="B164" s="146"/>
      <c r="C164" s="122" t="s">
        <v>485</v>
      </c>
      <c r="D164" s="139">
        <f>SUM(D156:D163)</f>
        <v>2459965.8899999997</v>
      </c>
      <c r="E164" s="139">
        <f t="shared" ref="E164:M164" si="23">SUM(E156:E163)</f>
        <v>0</v>
      </c>
      <c r="F164" s="139">
        <f t="shared" si="23"/>
        <v>0</v>
      </c>
      <c r="G164" s="139">
        <f t="shared" si="23"/>
        <v>1134108.8500000001</v>
      </c>
      <c r="H164" s="139">
        <f t="shared" si="23"/>
        <v>206326.13</v>
      </c>
      <c r="I164" s="139">
        <f t="shared" si="23"/>
        <v>522934.11000000004</v>
      </c>
      <c r="J164" s="139">
        <f t="shared" si="23"/>
        <v>24755.94</v>
      </c>
      <c r="K164" s="139">
        <f t="shared" si="23"/>
        <v>410059.64</v>
      </c>
      <c r="L164" s="139">
        <f t="shared" si="23"/>
        <v>161781.21999999997</v>
      </c>
      <c r="M164" s="139">
        <f t="shared" si="23"/>
        <v>0</v>
      </c>
      <c r="BB164" s="136">
        <f t="shared" si="22"/>
        <v>12</v>
      </c>
    </row>
    <row r="165" spans="1:54" s="136" customFormat="1" ht="12.75">
      <c r="A165" s="140"/>
      <c r="B165" s="132"/>
      <c r="C165" s="133"/>
      <c r="D165" s="133"/>
      <c r="E165" s="133"/>
      <c r="F165" s="133"/>
      <c r="G165" s="133"/>
      <c r="H165" s="133"/>
      <c r="I165" s="133"/>
      <c r="J165" s="133"/>
      <c r="K165" s="133"/>
      <c r="L165" s="133"/>
      <c r="M165" s="133"/>
    </row>
    <row r="166" spans="1:54" s="136" customFormat="1" ht="12.75">
      <c r="B166" s="148"/>
    </row>
    <row r="167" spans="1:54" s="136" customFormat="1" ht="12.75">
      <c r="B167" s="122" t="s">
        <v>564</v>
      </c>
      <c r="C167" s="133"/>
      <c r="D167" s="133"/>
      <c r="E167" s="133"/>
      <c r="F167" s="133"/>
      <c r="G167" s="133"/>
      <c r="H167" s="133"/>
      <c r="I167" s="143" t="s">
        <v>440</v>
      </c>
      <c r="J167" s="133"/>
      <c r="K167" s="133"/>
      <c r="L167" s="133"/>
      <c r="M167" s="133"/>
      <c r="BA167" s="136" t="str">
        <f>LEFT(B167,10)</f>
        <v>PROGRAM 13</v>
      </c>
      <c r="BB167" s="136">
        <f>RIGHT(BA167,2)*1</f>
        <v>13</v>
      </c>
    </row>
    <row r="168" spans="1:54" s="136" customFormat="1" ht="12.75">
      <c r="B168" s="141"/>
      <c r="C168" s="133"/>
      <c r="D168" s="133"/>
      <c r="E168" s="143" t="s">
        <v>467</v>
      </c>
      <c r="F168" s="143" t="s">
        <v>468</v>
      </c>
      <c r="G168" s="143" t="s">
        <v>469</v>
      </c>
      <c r="H168" s="143" t="s">
        <v>470</v>
      </c>
      <c r="I168" s="143" t="s">
        <v>471</v>
      </c>
      <c r="J168" s="129" t="s">
        <v>472</v>
      </c>
      <c r="K168" s="143" t="s">
        <v>473</v>
      </c>
      <c r="L168" s="133"/>
      <c r="M168" s="143" t="s">
        <v>474</v>
      </c>
    </row>
    <row r="169" spans="1:54" s="136" customFormat="1" ht="12.75">
      <c r="B169" s="141"/>
      <c r="C169" s="143" t="s">
        <v>475</v>
      </c>
      <c r="D169" s="143" t="s">
        <v>476</v>
      </c>
      <c r="E169" s="143" t="s">
        <v>477</v>
      </c>
      <c r="F169" s="143" t="s">
        <v>477</v>
      </c>
      <c r="G169" s="143" t="s">
        <v>478</v>
      </c>
      <c r="H169" s="143" t="s">
        <v>478</v>
      </c>
      <c r="I169" s="143" t="s">
        <v>479</v>
      </c>
      <c r="J169" s="129" t="s">
        <v>480</v>
      </c>
      <c r="K169" s="143" t="s">
        <v>481</v>
      </c>
      <c r="L169" s="143" t="s">
        <v>453</v>
      </c>
      <c r="M169" s="143" t="s">
        <v>482</v>
      </c>
    </row>
    <row r="170" spans="1:54"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54" s="136" customFormat="1" ht="12.75">
      <c r="B171" s="132">
        <v>21</v>
      </c>
      <c r="C171" s="133" t="s">
        <v>175</v>
      </c>
      <c r="D171" s="134">
        <f t="shared" ref="D171:D177" si="24">SUM(E171:M171)</f>
        <v>0</v>
      </c>
      <c r="E171" s="144">
        <f>SUMIFS('Expense Data'!$G$4:$G$2000,'Expense Data'!$L$4:$L$2000,$BB171,'Expense Data'!$M$4:$M$2000,$B171,'Expense Data'!$P$4:$P$2000,0)</f>
        <v>0</v>
      </c>
      <c r="F171" s="135" t="s">
        <v>483</v>
      </c>
      <c r="G171" s="144">
        <f>SUMIFS('Expense Data'!$G$4:$G$2000,'Expense Data'!$L$4:$L$2000,$BB171,'Expense Data'!$M$4:$M$2000,$B171,'Expense Data'!$P$4:$P$2000,2)</f>
        <v>0</v>
      </c>
      <c r="H171" s="144">
        <f>SUMIFS('Expense Data'!$G$4:$G$2000,'Expense Data'!$L$4:$L$2000,$BB171,'Expense Data'!$M$4:$M$2000,$B171,'Expense Data'!$P$4:$P$2000,3)</f>
        <v>0</v>
      </c>
      <c r="I171" s="144">
        <f>SUMIFS('Expense Data'!$G$4:$G$2000,'Expense Data'!$L$4:$L$2000,$BB171,'Expense Data'!$M$4:$M$2000,$B171,'Expense Data'!$P$4:$P$2000,4)</f>
        <v>0</v>
      </c>
      <c r="J171" s="144">
        <f>SUMIFS('Expense Data'!$G$4:$G$2000,'Expense Data'!$L$4:$L$2000,$BB171,'Expense Data'!$M$4:$M$2000,$B171,'Expense Data'!$P$4:$P$2000,5)</f>
        <v>0</v>
      </c>
      <c r="K171" s="144">
        <f>SUMIFS('Expense Data'!$G$4:$G$2000,'Expense Data'!$L$4:$L$2000,$BB171,'Expense Data'!$M$4:$M$2000,$B171,'Expense Data'!$P$4:$P$2000,7)</f>
        <v>0</v>
      </c>
      <c r="L171" s="144">
        <f>SUMIFS('Expense Data'!$G$4:$G$2000,'Expense Data'!$L$4:$L$2000,$BB171,'Expense Data'!$M$4:$M$2000,$B171,'Expense Data'!$P$4:$P$2000,8)</f>
        <v>0</v>
      </c>
      <c r="M171" s="144">
        <f>SUMIFS('Expense Data'!$G$4:$G$2000,'Expense Data'!$L$4:$L$2000,$BB171,'Expense Data'!$M$4:$M$2000,$B171,'Expense Data'!$P$4:$P$2000,9)</f>
        <v>0</v>
      </c>
      <c r="BB171" s="136">
        <f>BB$167</f>
        <v>13</v>
      </c>
    </row>
    <row r="172" spans="1:54" s="136" customFormat="1" ht="12.75">
      <c r="B172" s="132">
        <v>27</v>
      </c>
      <c r="C172" s="133" t="s">
        <v>182</v>
      </c>
      <c r="D172" s="134">
        <f t="shared" si="24"/>
        <v>0</v>
      </c>
      <c r="E172" s="144">
        <f>SUMIFS('Expense Data'!$G$4:$G$2000,'Expense Data'!$L$4:$L$2000,$BB172,'Expense Data'!$M$4:$M$2000,$B172,'Expense Data'!$P$4:$P$2000,0)</f>
        <v>0</v>
      </c>
      <c r="F172" s="135" t="s">
        <v>483</v>
      </c>
      <c r="G172" s="144">
        <f>SUMIFS('Expense Data'!$G$4:$G$2000,'Expense Data'!$L$4:$L$2000,$BB172,'Expense Data'!$M$4:$M$2000,$B172,'Expense Data'!$P$4:$P$2000,2)</f>
        <v>0</v>
      </c>
      <c r="H172" s="144">
        <f>SUMIFS('Expense Data'!$G$4:$G$2000,'Expense Data'!$L$4:$L$2000,$BB172,'Expense Data'!$M$4:$M$2000,$B172,'Expense Data'!$P$4:$P$2000,3)</f>
        <v>0</v>
      </c>
      <c r="I172" s="144">
        <f>SUMIFS('Expense Data'!$G$4:$G$2000,'Expense Data'!$L$4:$L$2000,$BB172,'Expense Data'!$M$4:$M$2000,$B172,'Expense Data'!$P$4:$P$2000,4)</f>
        <v>0</v>
      </c>
      <c r="J172" s="144">
        <f>SUMIFS('Expense Data'!$G$4:$G$2000,'Expense Data'!$L$4:$L$2000,$BB172,'Expense Data'!$M$4:$M$2000,$B172,'Expense Data'!$P$4:$P$2000,5)</f>
        <v>0</v>
      </c>
      <c r="K172" s="144">
        <f>SUMIFS('Expense Data'!$G$4:$G$2000,'Expense Data'!$L$4:$L$2000,$BB172,'Expense Data'!$M$4:$M$2000,$B172,'Expense Data'!$P$4:$P$2000,7)</f>
        <v>0</v>
      </c>
      <c r="L172" s="144">
        <f>SUMIFS('Expense Data'!$G$4:$G$2000,'Expense Data'!$L$4:$L$2000,$BB172,'Expense Data'!$M$4:$M$2000,$B172,'Expense Data'!$P$4:$P$2000,8)</f>
        <v>0</v>
      </c>
      <c r="M172" s="144">
        <f>SUMIFS('Expense Data'!$G$4:$G$2000,'Expense Data'!$L$4:$L$2000,$BB172,'Expense Data'!$M$4:$M$2000,$B172,'Expense Data'!$P$4:$P$2000,9)</f>
        <v>0</v>
      </c>
      <c r="BB172" s="136">
        <f t="shared" ref="BB172:BB177" si="25">BB$167</f>
        <v>13</v>
      </c>
    </row>
    <row r="173" spans="1:54" s="136" customFormat="1" ht="12.75">
      <c r="B173" s="132">
        <v>60</v>
      </c>
      <c r="C173" s="133" t="s">
        <v>190</v>
      </c>
      <c r="D173" s="134">
        <f t="shared" si="24"/>
        <v>0</v>
      </c>
      <c r="E173" s="144">
        <f>SUMIFS('Expense Data'!$G$4:$G$2000,'Expense Data'!$L$4:$L$2000,$BB173,'Expense Data'!$M$4:$M$2000,$B173,'Expense Data'!$P$4:$P$2000,0)</f>
        <v>0</v>
      </c>
      <c r="F173" s="135" t="s">
        <v>483</v>
      </c>
      <c r="G173" s="144">
        <f>SUMIFS('Expense Data'!$G$4:$G$2000,'Expense Data'!$L$4:$L$2000,$BB173,'Expense Data'!$M$4:$M$2000,$B173,'Expense Data'!$P$4:$P$2000,2)</f>
        <v>0</v>
      </c>
      <c r="H173" s="144">
        <f>SUMIFS('Expense Data'!$G$4:$G$2000,'Expense Data'!$L$4:$L$2000,$BB173,'Expense Data'!$M$4:$M$2000,$B173,'Expense Data'!$P$4:$P$2000,3)</f>
        <v>0</v>
      </c>
      <c r="I173" s="144">
        <f>SUMIFS('Expense Data'!$G$4:$G$2000,'Expense Data'!$L$4:$L$2000,$BB173,'Expense Data'!$M$4:$M$2000,$B173,'Expense Data'!$P$4:$P$2000,4)</f>
        <v>0</v>
      </c>
      <c r="J173" s="144">
        <f>SUMIFS('Expense Data'!$G$4:$G$2000,'Expense Data'!$L$4:$L$2000,$BB173,'Expense Data'!$M$4:$M$2000,$B173,'Expense Data'!$P$4:$P$2000,5)</f>
        <v>0</v>
      </c>
      <c r="K173" s="144">
        <f>SUMIFS('Expense Data'!$G$4:$G$2000,'Expense Data'!$L$4:$L$2000,$BB173,'Expense Data'!$M$4:$M$2000,$B173,'Expense Data'!$P$4:$P$2000,7)</f>
        <v>0</v>
      </c>
      <c r="L173" s="144">
        <f>SUMIFS('Expense Data'!$G$4:$G$2000,'Expense Data'!$L$4:$L$2000,$BB173,'Expense Data'!$M$4:$M$2000,$B173,'Expense Data'!$P$4:$P$2000,8)</f>
        <v>0</v>
      </c>
      <c r="M173" s="144">
        <f>SUMIFS('Expense Data'!$G$4:$G$2000,'Expense Data'!$L$4:$L$2000,$BB173,'Expense Data'!$M$4:$M$2000,$B173,'Expense Data'!$P$4:$P$2000,9)</f>
        <v>0</v>
      </c>
      <c r="BB173" s="136">
        <f t="shared" si="25"/>
        <v>13</v>
      </c>
    </row>
    <row r="174" spans="1:54" s="136" customFormat="1" ht="12.75">
      <c r="B174" s="132">
        <v>83</v>
      </c>
      <c r="C174" s="133" t="s">
        <v>124</v>
      </c>
      <c r="D174" s="134">
        <f t="shared" si="24"/>
        <v>0</v>
      </c>
      <c r="E174" s="144">
        <f>SUMIFS('Expense Data'!$G$4:$G$2000,'Expense Data'!$L$4:$L$2000,$BB174,'Expense Data'!$M$4:$M$2000,$B174,'Expense Data'!$P$4:$P$2000,0)</f>
        <v>0</v>
      </c>
      <c r="F174" s="135" t="s">
        <v>483</v>
      </c>
      <c r="G174" s="135" t="s">
        <v>483</v>
      </c>
      <c r="H174" s="135" t="s">
        <v>483</v>
      </c>
      <c r="I174" s="135" t="s">
        <v>483</v>
      </c>
      <c r="J174" s="135" t="s">
        <v>483</v>
      </c>
      <c r="K174" s="144">
        <f>SUMIFS('Expense Data'!$G$4:$G$2000,'Expense Data'!$L$4:$L$2000,$BB174,'Expense Data'!$M$4:$M$2000,$B174,'Expense Data'!$P$4:$P$2000,7)</f>
        <v>0</v>
      </c>
      <c r="L174" s="135" t="s">
        <v>483</v>
      </c>
      <c r="M174" s="135" t="s">
        <v>483</v>
      </c>
      <c r="BB174" s="136">
        <f t="shared" si="25"/>
        <v>13</v>
      </c>
    </row>
    <row r="175" spans="1:54" s="136" customFormat="1" ht="12.75">
      <c r="B175" s="132">
        <v>89</v>
      </c>
      <c r="C175" s="133" t="s">
        <v>542</v>
      </c>
      <c r="D175" s="134">
        <f t="shared" si="24"/>
        <v>0</v>
      </c>
      <c r="E175" s="144">
        <f>SUMIFS('Expense Data'!$G$4:$G$2000,'Expense Data'!$L$4:$L$2000,$BB175,'Expense Data'!$M$4:$M$2000,$B175,'Expense Data'!$P$4:$P$2000,0)</f>
        <v>0</v>
      </c>
      <c r="F175" s="135" t="s">
        <v>483</v>
      </c>
      <c r="G175" s="153" t="s">
        <v>483</v>
      </c>
      <c r="H175" s="156" t="s">
        <v>483</v>
      </c>
      <c r="I175" s="153" t="s">
        <v>483</v>
      </c>
      <c r="J175" s="153" t="s">
        <v>483</v>
      </c>
      <c r="K175" s="153" t="s">
        <v>483</v>
      </c>
      <c r="L175" s="153" t="s">
        <v>483</v>
      </c>
      <c r="M175" s="144">
        <f>SUMIFS('Expense Data'!$G$4:$G$2000,'Expense Data'!$L$4:$L$2000,$BB175,'Expense Data'!$M$4:$M$2000,$B175,'Expense Data'!$P$4:$P$2000,9)</f>
        <v>0</v>
      </c>
      <c r="BB175" s="136">
        <f t="shared" si="25"/>
        <v>13</v>
      </c>
    </row>
    <row r="176" spans="1:54" s="136" customFormat="1" ht="12.75">
      <c r="B176" s="132">
        <v>98</v>
      </c>
      <c r="C176" s="133" t="s">
        <v>127</v>
      </c>
      <c r="D176" s="134">
        <f t="shared" si="24"/>
        <v>0</v>
      </c>
      <c r="E176" s="144">
        <f>SUMIFS('Expense Data'!$G$4:$G$2000,'Expense Data'!$L$4:$L$2000,$BB176,'Expense Data'!$M$4:$M$2000,$B176,'Expense Data'!$P$4:$P$2000,0)</f>
        <v>0</v>
      </c>
      <c r="F176" s="135" t="s">
        <v>483</v>
      </c>
      <c r="G176" s="144">
        <f>SUMIFS('Expense Data'!$G$4:$G$2000,'Expense Data'!$L$4:$L$2000,$BB176,'Expense Data'!$M$4:$M$2000,$B176,'Expense Data'!$P$4:$P$2000,2)</f>
        <v>0</v>
      </c>
      <c r="H176" s="144">
        <f>SUMIFS('Expense Data'!$G$4:$G$2000,'Expense Data'!$L$4:$L$2000,$BB176,'Expense Data'!$M$4:$M$2000,$B176,'Expense Data'!$P$4:$P$2000,3)</f>
        <v>0</v>
      </c>
      <c r="I176" s="144">
        <f>SUMIFS('Expense Data'!$G$4:$G$2000,'Expense Data'!$L$4:$L$2000,$BB176,'Expense Data'!$M$4:$M$2000,$B176,'Expense Data'!$P$4:$P$2000,4)</f>
        <v>0</v>
      </c>
      <c r="J176" s="144">
        <f>SUMIFS('Expense Data'!$G$4:$G$2000,'Expense Data'!$L$4:$L$2000,$BB176,'Expense Data'!$M$4:$M$2000,$B176,'Expense Data'!$P$4:$P$2000,5)</f>
        <v>0</v>
      </c>
      <c r="K176" s="144">
        <f>SUMIFS('Expense Data'!$G$4:$G$2000,'Expense Data'!$L$4:$L$2000,$BB176,'Expense Data'!$M$4:$M$2000,$B176,'Expense Data'!$P$4:$P$2000,7)</f>
        <v>0</v>
      </c>
      <c r="L176" s="144">
        <f>SUMIFS('Expense Data'!$G$4:$G$2000,'Expense Data'!$L$4:$L$2000,$BB176,'Expense Data'!$M$4:$M$2000,$B176,'Expense Data'!$P$4:$P$2000,8)</f>
        <v>0</v>
      </c>
      <c r="M176" s="144">
        <f>SUMIFS('Expense Data'!$G$4:$G$2000,'Expense Data'!$L$4:$L$2000,$BB176,'Expense Data'!$M$4:$M$2000,$B176,'Expense Data'!$P$4:$P$2000,9)</f>
        <v>0</v>
      </c>
      <c r="BB176" s="136">
        <f t="shared" si="25"/>
        <v>13</v>
      </c>
    </row>
    <row r="177" spans="1:54" s="136" customFormat="1" ht="15">
      <c r="B177" s="132">
        <v>99</v>
      </c>
      <c r="C177" s="133" t="s">
        <v>438</v>
      </c>
      <c r="D177" s="119">
        <f t="shared" si="24"/>
        <v>0</v>
      </c>
      <c r="E177" s="144">
        <f>SUMIFS('Expense Data'!$G$4:$G$2000,'Expense Data'!$L$4:$L$2000,$BB177,'Expense Data'!$M$4:$M$2000,$B177,'Expense Data'!$P$4:$P$2000,0)</f>
        <v>0</v>
      </c>
      <c r="F177" s="144">
        <f>SUMIFS('Expense Data'!$G$4:$G$2000,'Expense Data'!$L$4:$L$2000,$BB177,'Expense Data'!$M$4:$M$2000,$B177,'Expense Data'!$P$4:$P$2000,1)</f>
        <v>0</v>
      </c>
      <c r="G177" s="137" t="s">
        <v>483</v>
      </c>
      <c r="H177" s="137" t="s">
        <v>483</v>
      </c>
      <c r="I177" s="137" t="s">
        <v>483</v>
      </c>
      <c r="J177" s="137" t="s">
        <v>483</v>
      </c>
      <c r="K177" s="137" t="s">
        <v>483</v>
      </c>
      <c r="L177" s="137" t="s">
        <v>483</v>
      </c>
      <c r="M177" s="137" t="s">
        <v>483</v>
      </c>
      <c r="BB177" s="136">
        <f t="shared" si="25"/>
        <v>13</v>
      </c>
    </row>
    <row r="178" spans="1:54" s="136" customFormat="1" ht="15">
      <c r="B178" s="146"/>
      <c r="C178" s="122" t="s">
        <v>485</v>
      </c>
      <c r="D178" s="139">
        <f>SUM(D171:D177)</f>
        <v>0</v>
      </c>
      <c r="E178" s="139">
        <f t="shared" ref="E178:M178" si="26">SUM(E171:E177)</f>
        <v>0</v>
      </c>
      <c r="F178" s="139">
        <f t="shared" si="26"/>
        <v>0</v>
      </c>
      <c r="G178" s="139">
        <f t="shared" si="26"/>
        <v>0</v>
      </c>
      <c r="H178" s="139">
        <f t="shared" si="26"/>
        <v>0</v>
      </c>
      <c r="I178" s="139">
        <f t="shared" si="26"/>
        <v>0</v>
      </c>
      <c r="J178" s="139">
        <f t="shared" si="26"/>
        <v>0</v>
      </c>
      <c r="K178" s="139">
        <f t="shared" si="26"/>
        <v>0</v>
      </c>
      <c r="L178" s="139">
        <f t="shared" si="26"/>
        <v>0</v>
      </c>
      <c r="M178" s="139">
        <f t="shared" si="26"/>
        <v>0</v>
      </c>
    </row>
    <row r="179" spans="1:54" s="136" customFormat="1" ht="12.75">
      <c r="B179" s="148"/>
    </row>
    <row r="180" spans="1:54" s="136" customFormat="1" ht="12.75">
      <c r="B180" s="148"/>
    </row>
    <row r="181" spans="1:54" s="136" customFormat="1" ht="12.75">
      <c r="B181" s="150" t="s">
        <v>490</v>
      </c>
      <c r="I181" s="142" t="s">
        <v>440</v>
      </c>
      <c r="BA181" s="136" t="str">
        <f>LEFT(B181,10)</f>
        <v>PROGRAM 16</v>
      </c>
      <c r="BB181" s="136">
        <f>RIGHT(BA181,2)*1</f>
        <v>16</v>
      </c>
    </row>
    <row r="182" spans="1:54" s="136" customFormat="1" ht="12.75">
      <c r="B182" s="132"/>
      <c r="C182" s="133"/>
      <c r="D182" s="133"/>
      <c r="E182" s="143" t="s">
        <v>467</v>
      </c>
      <c r="F182" s="143" t="s">
        <v>468</v>
      </c>
      <c r="G182" s="143" t="s">
        <v>469</v>
      </c>
      <c r="H182" s="143" t="s">
        <v>470</v>
      </c>
      <c r="I182" s="143" t="s">
        <v>471</v>
      </c>
      <c r="J182" s="129" t="s">
        <v>472</v>
      </c>
      <c r="K182" s="143" t="s">
        <v>473</v>
      </c>
      <c r="L182" s="133"/>
      <c r="M182" s="143" t="s">
        <v>474</v>
      </c>
    </row>
    <row r="183" spans="1:54" s="136" customFormat="1" ht="12.75">
      <c r="B183" s="132"/>
      <c r="C183" s="143" t="s">
        <v>475</v>
      </c>
      <c r="D183" s="143" t="s">
        <v>476</v>
      </c>
      <c r="E183" s="143" t="s">
        <v>477</v>
      </c>
      <c r="F183" s="143" t="s">
        <v>477</v>
      </c>
      <c r="G183" s="143" t="s">
        <v>478</v>
      </c>
      <c r="H183" s="143" t="s">
        <v>478</v>
      </c>
      <c r="I183" s="143" t="s">
        <v>479</v>
      </c>
      <c r="J183" s="129" t="s">
        <v>480</v>
      </c>
      <c r="K183" s="143" t="s">
        <v>481</v>
      </c>
      <c r="L183" s="143" t="s">
        <v>453</v>
      </c>
      <c r="M183" s="143" t="s">
        <v>482</v>
      </c>
    </row>
    <row r="184" spans="1:54"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54" s="136" customFormat="1" ht="12.75">
      <c r="B185" s="132">
        <v>21</v>
      </c>
      <c r="C185" s="133" t="s">
        <v>175</v>
      </c>
      <c r="D185" s="134">
        <f t="shared" ref="D185:D190" si="27">SUM(E185:M185)</f>
        <v>924739.27999999991</v>
      </c>
      <c r="E185" s="144">
        <f>SUMIFS('Expense Data'!$G$4:$G$2000,'Expense Data'!$L$4:$L$2000,$BB185,'Expense Data'!$M$4:$M$2000,$B185,'Expense Data'!$P$4:$P$2000,0)</f>
        <v>0</v>
      </c>
      <c r="F185" s="135" t="s">
        <v>483</v>
      </c>
      <c r="G185" s="144">
        <f>SUMIFS('Expense Data'!$G$4:$G$2000,'Expense Data'!$L$4:$L$2000,$BB185,'Expense Data'!$M$4:$M$2000,$B185,'Expense Data'!$P$4:$P$2000,2)</f>
        <v>24753.71</v>
      </c>
      <c r="H185" s="144">
        <f>SUMIFS('Expense Data'!$G$4:$G$2000,'Expense Data'!$L$4:$L$2000,$BB185,'Expense Data'!$M$4:$M$2000,$B185,'Expense Data'!$P$4:$P$2000,3)</f>
        <v>393920.63</v>
      </c>
      <c r="I185" s="144">
        <f>SUMIFS('Expense Data'!$G$4:$G$2000,'Expense Data'!$L$4:$L$2000,$BB185,'Expense Data'!$M$4:$M$2000,$B185,'Expense Data'!$P$4:$P$2000,4)</f>
        <v>137522.14000000001</v>
      </c>
      <c r="J185" s="144">
        <f>SUMIFS('Expense Data'!$G$4:$G$2000,'Expense Data'!$L$4:$L$2000,$BB185,'Expense Data'!$M$4:$M$2000,$B185,'Expense Data'!$P$4:$P$2000,5)</f>
        <v>103190.72</v>
      </c>
      <c r="K185" s="144">
        <f>SUMIFS('Expense Data'!$G$4:$G$2000,'Expense Data'!$L$4:$L$2000,$BB185,'Expense Data'!$M$4:$M$2000,$B185,'Expense Data'!$P$4:$P$2000,7)</f>
        <v>211627.69999999998</v>
      </c>
      <c r="L185" s="144">
        <f>SUMIFS('Expense Data'!$G$4:$G$2000,'Expense Data'!$L$4:$L$2000,$BB185,'Expense Data'!$M$4:$M$2000,$B185,'Expense Data'!$P$4:$P$2000,8)</f>
        <v>53724.38</v>
      </c>
      <c r="M185" s="144">
        <f>SUMIFS('Expense Data'!$G$4:$G$2000,'Expense Data'!$L$4:$L$2000,$BB185,'Expense Data'!$M$4:$M$2000,$B185,'Expense Data'!$P$4:$P$2000,9)</f>
        <v>0</v>
      </c>
      <c r="BB185" s="136">
        <f>BB$181</f>
        <v>16</v>
      </c>
    </row>
    <row r="186" spans="1:54" s="136" customFormat="1" ht="12.75">
      <c r="B186" s="132">
        <v>27</v>
      </c>
      <c r="C186" s="133" t="s">
        <v>182</v>
      </c>
      <c r="D186" s="134">
        <f t="shared" si="27"/>
        <v>0</v>
      </c>
      <c r="E186" s="144">
        <f>SUMIFS('Expense Data'!$G$4:$G$2000,'Expense Data'!$L$4:$L$2000,$BB186,'Expense Data'!$M$4:$M$2000,$B186,'Expense Data'!$P$4:$P$2000,0)</f>
        <v>0</v>
      </c>
      <c r="F186" s="135" t="s">
        <v>483</v>
      </c>
      <c r="G186" s="144">
        <f>SUMIFS('Expense Data'!$G$4:$G$2000,'Expense Data'!$L$4:$L$2000,$BB186,'Expense Data'!$M$4:$M$2000,$B186,'Expense Data'!$P$4:$P$2000,2)</f>
        <v>0</v>
      </c>
      <c r="H186" s="144">
        <f>SUMIFS('Expense Data'!$G$4:$G$2000,'Expense Data'!$L$4:$L$2000,$BB186,'Expense Data'!$M$4:$M$2000,$B186,'Expense Data'!$P$4:$P$2000,3)</f>
        <v>0</v>
      </c>
      <c r="I186" s="144">
        <f>SUMIFS('Expense Data'!$G$4:$G$2000,'Expense Data'!$L$4:$L$2000,$BB186,'Expense Data'!$M$4:$M$2000,$B186,'Expense Data'!$P$4:$P$2000,4)</f>
        <v>0</v>
      </c>
      <c r="J186" s="144">
        <f>SUMIFS('Expense Data'!$G$4:$G$2000,'Expense Data'!$L$4:$L$2000,$BB186,'Expense Data'!$M$4:$M$2000,$B186,'Expense Data'!$P$4:$P$2000,5)</f>
        <v>0</v>
      </c>
      <c r="K186" s="144">
        <f>SUMIFS('Expense Data'!$G$4:$G$2000,'Expense Data'!$L$4:$L$2000,$BB186,'Expense Data'!$M$4:$M$2000,$B186,'Expense Data'!$P$4:$P$2000,7)</f>
        <v>0</v>
      </c>
      <c r="L186" s="144">
        <f>SUMIFS('Expense Data'!$G$4:$G$2000,'Expense Data'!$L$4:$L$2000,$BB186,'Expense Data'!$M$4:$M$2000,$B186,'Expense Data'!$P$4:$P$2000,8)</f>
        <v>0</v>
      </c>
      <c r="M186" s="144">
        <f>SUMIFS('Expense Data'!$G$4:$G$2000,'Expense Data'!$L$4:$L$2000,$BB186,'Expense Data'!$M$4:$M$2000,$B186,'Expense Data'!$P$4:$P$2000,9)</f>
        <v>0</v>
      </c>
      <c r="BB186" s="136">
        <f t="shared" ref="BB186:BB191" si="28">BB$181</f>
        <v>16</v>
      </c>
    </row>
    <row r="187" spans="1:54" s="136" customFormat="1" ht="12.75">
      <c r="B187" s="132">
        <v>60</v>
      </c>
      <c r="C187" s="133" t="s">
        <v>190</v>
      </c>
      <c r="D187" s="134">
        <f t="shared" si="27"/>
        <v>0</v>
      </c>
      <c r="E187" s="144">
        <f>SUMIFS('Expense Data'!$G$4:$G$2000,'Expense Data'!$L$4:$L$2000,$BB187,'Expense Data'!$M$4:$M$2000,$B187,'Expense Data'!$P$4:$P$2000,0)</f>
        <v>0</v>
      </c>
      <c r="F187" s="135" t="s">
        <v>483</v>
      </c>
      <c r="G187" s="144">
        <f>SUMIFS('Expense Data'!$G$4:$G$2000,'Expense Data'!$L$4:$L$2000,$BB187,'Expense Data'!$M$4:$M$2000,$B187,'Expense Data'!$P$4:$P$2000,2)</f>
        <v>0</v>
      </c>
      <c r="H187" s="144">
        <f>SUMIFS('Expense Data'!$G$4:$G$2000,'Expense Data'!$L$4:$L$2000,$BB187,'Expense Data'!$M$4:$M$2000,$B187,'Expense Data'!$P$4:$P$2000,3)</f>
        <v>0</v>
      </c>
      <c r="I187" s="144">
        <f>SUMIFS('Expense Data'!$G$4:$G$2000,'Expense Data'!$L$4:$L$2000,$BB187,'Expense Data'!$M$4:$M$2000,$B187,'Expense Data'!$P$4:$P$2000,4)</f>
        <v>0</v>
      </c>
      <c r="J187" s="144">
        <f>SUMIFS('Expense Data'!$G$4:$G$2000,'Expense Data'!$L$4:$L$2000,$BB187,'Expense Data'!$M$4:$M$2000,$B187,'Expense Data'!$P$4:$P$2000,5)</f>
        <v>0</v>
      </c>
      <c r="K187" s="144">
        <f>SUMIFS('Expense Data'!$G$4:$G$2000,'Expense Data'!$L$4:$L$2000,$BB187,'Expense Data'!$M$4:$M$2000,$B187,'Expense Data'!$P$4:$P$2000,7)</f>
        <v>0</v>
      </c>
      <c r="L187" s="144">
        <f>SUMIFS('Expense Data'!$G$4:$G$2000,'Expense Data'!$L$4:$L$2000,$BB187,'Expense Data'!$M$4:$M$2000,$B187,'Expense Data'!$P$4:$P$2000,8)</f>
        <v>0</v>
      </c>
      <c r="M187" s="144">
        <f>SUMIFS('Expense Data'!$G$4:$G$2000,'Expense Data'!$L$4:$L$2000,$BB187,'Expense Data'!$M$4:$M$2000,$B187,'Expense Data'!$P$4:$P$2000,9)</f>
        <v>0</v>
      </c>
      <c r="BB187" s="136">
        <f t="shared" si="28"/>
        <v>16</v>
      </c>
    </row>
    <row r="188" spans="1:54" s="136" customFormat="1" ht="12.75">
      <c r="B188" s="132">
        <v>83</v>
      </c>
      <c r="C188" s="133" t="s">
        <v>124</v>
      </c>
      <c r="D188" s="134">
        <f t="shared" si="27"/>
        <v>0</v>
      </c>
      <c r="E188" s="144">
        <f>SUMIFS('Expense Data'!$G$4:$G$2000,'Expense Data'!$L$4:$L$2000,$BB188,'Expense Data'!$M$4:$M$2000,$B188,'Expense Data'!$P$4:$P$2000,0)</f>
        <v>0</v>
      </c>
      <c r="F188" s="135" t="s">
        <v>483</v>
      </c>
      <c r="G188" s="135" t="s">
        <v>483</v>
      </c>
      <c r="H188" s="135" t="s">
        <v>483</v>
      </c>
      <c r="I188" s="135" t="s">
        <v>483</v>
      </c>
      <c r="J188" s="135" t="s">
        <v>483</v>
      </c>
      <c r="K188" s="144">
        <f>SUMIFS('Expense Data'!$G$4:$G$2000,'Expense Data'!$L$4:$L$2000,$BB188,'Expense Data'!$M$4:$M$2000,$B188,'Expense Data'!$P$4:$P$2000,7)</f>
        <v>0</v>
      </c>
      <c r="L188" s="135" t="s">
        <v>483</v>
      </c>
      <c r="M188" s="135" t="s">
        <v>483</v>
      </c>
      <c r="BB188" s="136">
        <f t="shared" si="28"/>
        <v>16</v>
      </c>
    </row>
    <row r="189" spans="1:54" s="136" customFormat="1" ht="12.75">
      <c r="B189" s="132">
        <v>89</v>
      </c>
      <c r="C189" s="133" t="s">
        <v>542</v>
      </c>
      <c r="D189" s="134">
        <f t="shared" si="27"/>
        <v>0</v>
      </c>
      <c r="E189" s="144">
        <f>SUMIFS('Expense Data'!$G$4:$G$2000,'Expense Data'!$L$4:$L$2000,$BB189,'Expense Data'!$M$4:$M$2000,$B189,'Expense Data'!$P$4:$P$2000,0)</f>
        <v>0</v>
      </c>
      <c r="F189" s="135" t="s">
        <v>483</v>
      </c>
      <c r="G189" s="153" t="s">
        <v>483</v>
      </c>
      <c r="H189" s="156" t="s">
        <v>483</v>
      </c>
      <c r="I189" s="153" t="s">
        <v>483</v>
      </c>
      <c r="J189" s="153" t="s">
        <v>483</v>
      </c>
      <c r="K189" s="153" t="s">
        <v>483</v>
      </c>
      <c r="L189" s="153" t="s">
        <v>483</v>
      </c>
      <c r="M189" s="144">
        <f>SUMIFS('Expense Data'!$G$4:$G$2000,'Expense Data'!$L$4:$L$2000,$BB189,'Expense Data'!$M$4:$M$2000,$B189,'Expense Data'!$P$4:$P$2000,9)</f>
        <v>0</v>
      </c>
      <c r="BB189" s="136">
        <f t="shared" si="28"/>
        <v>16</v>
      </c>
    </row>
    <row r="190" spans="1:54" s="136" customFormat="1" ht="12.75">
      <c r="B190" s="132">
        <v>98</v>
      </c>
      <c r="C190" s="133" t="s">
        <v>127</v>
      </c>
      <c r="D190" s="134">
        <f t="shared" si="27"/>
        <v>0</v>
      </c>
      <c r="E190" s="144">
        <f>SUMIFS('Expense Data'!$G$4:$G$2000,'Expense Data'!$L$4:$L$2000,$BB190,'Expense Data'!$M$4:$M$2000,$B190,'Expense Data'!$P$4:$P$2000,0)</f>
        <v>0</v>
      </c>
      <c r="F190" s="135" t="s">
        <v>483</v>
      </c>
      <c r="G190" s="144">
        <f>SUMIFS('Expense Data'!$G$4:$G$2000,'Expense Data'!$L$4:$L$2000,$BB190,'Expense Data'!$M$4:$M$2000,$B190,'Expense Data'!$P$4:$P$2000,2)</f>
        <v>0</v>
      </c>
      <c r="H190" s="144">
        <f>SUMIFS('Expense Data'!$G$4:$G$2000,'Expense Data'!$L$4:$L$2000,$BB190,'Expense Data'!$M$4:$M$2000,$B190,'Expense Data'!$P$4:$P$2000,3)</f>
        <v>0</v>
      </c>
      <c r="I190" s="144">
        <f>SUMIFS('Expense Data'!$G$4:$G$2000,'Expense Data'!$L$4:$L$2000,$BB190,'Expense Data'!$M$4:$M$2000,$B190,'Expense Data'!$P$4:$P$2000,4)</f>
        <v>0</v>
      </c>
      <c r="J190" s="144">
        <f>SUMIFS('Expense Data'!$G$4:$G$2000,'Expense Data'!$L$4:$L$2000,$BB190,'Expense Data'!$M$4:$M$2000,$B190,'Expense Data'!$P$4:$P$2000,5)</f>
        <v>0</v>
      </c>
      <c r="K190" s="144">
        <f>SUMIFS('Expense Data'!$G$4:$G$2000,'Expense Data'!$L$4:$L$2000,$BB190,'Expense Data'!$M$4:$M$2000,$B190,'Expense Data'!$P$4:$P$2000,7)</f>
        <v>0</v>
      </c>
      <c r="L190" s="144">
        <f>SUMIFS('Expense Data'!$G$4:$G$2000,'Expense Data'!$L$4:$L$2000,$BB190,'Expense Data'!$M$4:$M$2000,$B190,'Expense Data'!$P$4:$P$2000,8)</f>
        <v>0</v>
      </c>
      <c r="M190" s="144">
        <f>SUMIFS('Expense Data'!$G$4:$G$2000,'Expense Data'!$L$4:$L$2000,$BB190,'Expense Data'!$M$4:$M$2000,$B190,'Expense Data'!$P$4:$P$2000,9)</f>
        <v>0</v>
      </c>
      <c r="BB190" s="136">
        <f t="shared" si="28"/>
        <v>16</v>
      </c>
    </row>
    <row r="191" spans="1:54" s="136" customFormat="1" ht="15">
      <c r="B191" s="132">
        <v>99</v>
      </c>
      <c r="C191" s="133" t="s">
        <v>438</v>
      </c>
      <c r="D191" s="119">
        <f>SUM(E191:F191)</f>
        <v>0</v>
      </c>
      <c r="E191" s="144">
        <f>SUMIFS('Expense Data'!$G$4:$G$2000,'Expense Data'!$L$4:$L$2000,$BB191,'Expense Data'!$M$4:$M$2000,$B191,'Expense Data'!$P$4:$P$2000,0)</f>
        <v>0</v>
      </c>
      <c r="F191" s="144">
        <f>SUMIFS('Expense Data'!$G$4:$G$2000,'Expense Data'!$L$4:$L$2000,$BB191,'Expense Data'!$M$4:$M$2000,$B191,'Expense Data'!$P$4:$P$2000,1)</f>
        <v>0</v>
      </c>
      <c r="G191" s="137" t="s">
        <v>483</v>
      </c>
      <c r="H191" s="137" t="s">
        <v>483</v>
      </c>
      <c r="I191" s="137" t="s">
        <v>483</v>
      </c>
      <c r="J191" s="137" t="s">
        <v>483</v>
      </c>
      <c r="K191" s="137" t="s">
        <v>483</v>
      </c>
      <c r="L191" s="137" t="s">
        <v>483</v>
      </c>
      <c r="M191" s="137" t="s">
        <v>483</v>
      </c>
      <c r="BB191" s="136">
        <f t="shared" si="28"/>
        <v>16</v>
      </c>
    </row>
    <row r="192" spans="1:54" s="140" customFormat="1" ht="15">
      <c r="A192" s="136"/>
      <c r="B192" s="146"/>
      <c r="C192" s="122" t="s">
        <v>485</v>
      </c>
      <c r="D192" s="139">
        <f t="shared" ref="D192:M192" si="29">SUM(D185:D191)</f>
        <v>924739.27999999991</v>
      </c>
      <c r="E192" s="139">
        <f t="shared" si="29"/>
        <v>0</v>
      </c>
      <c r="F192" s="139">
        <f t="shared" si="29"/>
        <v>0</v>
      </c>
      <c r="G192" s="139">
        <f t="shared" si="29"/>
        <v>24753.71</v>
      </c>
      <c r="H192" s="139">
        <f t="shared" si="29"/>
        <v>393920.63</v>
      </c>
      <c r="I192" s="139">
        <f t="shared" si="29"/>
        <v>137522.14000000001</v>
      </c>
      <c r="J192" s="139">
        <f t="shared" si="29"/>
        <v>103190.72</v>
      </c>
      <c r="K192" s="139">
        <f t="shared" si="29"/>
        <v>211627.69999999998</v>
      </c>
      <c r="L192" s="139">
        <f t="shared" si="29"/>
        <v>53724.38</v>
      </c>
      <c r="M192" s="139">
        <f t="shared" si="29"/>
        <v>0</v>
      </c>
      <c r="BB192" s="136"/>
    </row>
    <row r="193" spans="1:54" s="136" customFormat="1" ht="12.75">
      <c r="A193" s="140"/>
      <c r="B193" s="151"/>
      <c r="C193" s="133"/>
      <c r="D193" s="133"/>
      <c r="E193" s="133"/>
      <c r="F193" s="133"/>
      <c r="G193" s="133"/>
      <c r="H193" s="133"/>
      <c r="I193" s="133"/>
      <c r="J193" s="133"/>
      <c r="K193" s="133"/>
      <c r="L193" s="133"/>
      <c r="M193" s="133"/>
    </row>
    <row r="194" spans="1:54" s="136" customFormat="1" ht="12.75">
      <c r="B194" s="132"/>
      <c r="C194" s="133"/>
      <c r="D194" s="133"/>
      <c r="E194" s="133"/>
      <c r="F194" s="133"/>
      <c r="G194" s="133"/>
      <c r="H194" s="133"/>
      <c r="I194" s="133"/>
      <c r="J194" s="133"/>
      <c r="K194" s="133"/>
      <c r="L194" s="133"/>
      <c r="M194" s="133"/>
    </row>
    <row r="195" spans="1:54" s="136" customFormat="1" ht="12.75">
      <c r="B195" s="149" t="s">
        <v>491</v>
      </c>
      <c r="C195" s="133"/>
      <c r="D195" s="133"/>
      <c r="E195" s="133"/>
      <c r="F195" s="133"/>
      <c r="G195" s="133"/>
      <c r="H195" s="133"/>
      <c r="I195" s="143" t="s">
        <v>440</v>
      </c>
      <c r="J195" s="133"/>
      <c r="K195" s="133"/>
      <c r="L195" s="133"/>
      <c r="M195" s="133"/>
      <c r="BA195" s="136" t="str">
        <f>LEFT(B195,10)</f>
        <v>PROGRAM 18</v>
      </c>
      <c r="BB195" s="136">
        <f>RIGHT(BA195,2)*1</f>
        <v>18</v>
      </c>
    </row>
    <row r="196" spans="1:54" s="136" customFormat="1" ht="12.75">
      <c r="B196" s="132"/>
      <c r="C196" s="133"/>
      <c r="D196" s="133"/>
      <c r="E196" s="143" t="s">
        <v>467</v>
      </c>
      <c r="F196" s="143" t="s">
        <v>468</v>
      </c>
      <c r="G196" s="143" t="s">
        <v>469</v>
      </c>
      <c r="H196" s="143" t="s">
        <v>470</v>
      </c>
      <c r="I196" s="143" t="s">
        <v>471</v>
      </c>
      <c r="J196" s="129" t="s">
        <v>472</v>
      </c>
      <c r="K196" s="143" t="s">
        <v>473</v>
      </c>
      <c r="L196" s="133"/>
      <c r="M196" s="143" t="s">
        <v>474</v>
      </c>
    </row>
    <row r="197" spans="1:54" s="136" customFormat="1" ht="12.75">
      <c r="B197" s="132"/>
      <c r="C197" s="143" t="s">
        <v>475</v>
      </c>
      <c r="D197" s="143" t="s">
        <v>476</v>
      </c>
      <c r="E197" s="143" t="s">
        <v>477</v>
      </c>
      <c r="F197" s="143" t="s">
        <v>477</v>
      </c>
      <c r="G197" s="143" t="s">
        <v>478</v>
      </c>
      <c r="H197" s="143" t="s">
        <v>478</v>
      </c>
      <c r="I197" s="143" t="s">
        <v>479</v>
      </c>
      <c r="J197" s="129" t="s">
        <v>480</v>
      </c>
      <c r="K197" s="143" t="s">
        <v>481</v>
      </c>
      <c r="L197" s="143" t="s">
        <v>453</v>
      </c>
      <c r="M197" s="143" t="s">
        <v>482</v>
      </c>
    </row>
    <row r="198" spans="1:54"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54" s="136" customFormat="1" ht="12.75">
      <c r="B199" s="132">
        <v>21</v>
      </c>
      <c r="C199" s="133" t="s">
        <v>175</v>
      </c>
      <c r="D199" s="134">
        <f t="shared" ref="D199:D205" si="30">SUM(E199:M199)</f>
        <v>0</v>
      </c>
      <c r="E199" s="144">
        <f>SUMIFS('Expense Data'!$G$4:$G$2000,'Expense Data'!$L$4:$L$2000,$BB199,'Expense Data'!$M$4:$M$2000,$B199,'Expense Data'!$P$4:$P$2000,0)</f>
        <v>0</v>
      </c>
      <c r="F199" s="135" t="s">
        <v>483</v>
      </c>
      <c r="G199" s="144">
        <f>SUMIFS('Expense Data'!$G$4:$G$2000,'Expense Data'!$L$4:$L$2000,$BB199,'Expense Data'!$M$4:$M$2000,$B199,'Expense Data'!$P$4:$P$2000,2)</f>
        <v>0</v>
      </c>
      <c r="H199" s="144">
        <f>SUMIFS('Expense Data'!$G$4:$G$2000,'Expense Data'!$L$4:$L$2000,$BB199,'Expense Data'!$M$4:$M$2000,$B199,'Expense Data'!$P$4:$P$2000,3)</f>
        <v>0</v>
      </c>
      <c r="I199" s="144">
        <f>SUMIFS('Expense Data'!$G$4:$G$2000,'Expense Data'!$L$4:$L$2000,$BB199,'Expense Data'!$M$4:$M$2000,$B199,'Expense Data'!$P$4:$P$2000,4)</f>
        <v>0</v>
      </c>
      <c r="J199" s="144">
        <f>SUMIFS('Expense Data'!$G$4:$G$2000,'Expense Data'!$L$4:$L$2000,$BB199,'Expense Data'!$M$4:$M$2000,$B199,'Expense Data'!$P$4:$P$2000,5)</f>
        <v>0</v>
      </c>
      <c r="K199" s="144">
        <f>SUMIFS('Expense Data'!$G$4:$G$2000,'Expense Data'!$L$4:$L$2000,$BB199,'Expense Data'!$M$4:$M$2000,$B199,'Expense Data'!$P$4:$P$2000,7)</f>
        <v>0</v>
      </c>
      <c r="L199" s="144">
        <f>SUMIFS('Expense Data'!$G$4:$G$2000,'Expense Data'!$L$4:$L$2000,$BB199,'Expense Data'!$M$4:$M$2000,$B199,'Expense Data'!$P$4:$P$2000,8)</f>
        <v>0</v>
      </c>
      <c r="M199" s="144">
        <f>SUMIFS('Expense Data'!$G$4:$G$2000,'Expense Data'!$L$4:$L$2000,$BB199,'Expense Data'!$M$4:$M$2000,$B199,'Expense Data'!$P$4:$P$2000,9)</f>
        <v>0</v>
      </c>
      <c r="BB199" s="136">
        <f>BB$195</f>
        <v>18</v>
      </c>
    </row>
    <row r="200" spans="1:54" s="136" customFormat="1" ht="12.75">
      <c r="B200" s="132">
        <v>27</v>
      </c>
      <c r="C200" s="133" t="s">
        <v>182</v>
      </c>
      <c r="D200" s="134">
        <f t="shared" si="30"/>
        <v>0</v>
      </c>
      <c r="E200" s="144">
        <f>SUMIFS('Expense Data'!$G$4:$G$2000,'Expense Data'!$L$4:$L$2000,$BB200,'Expense Data'!$M$4:$M$2000,$B200,'Expense Data'!$P$4:$P$2000,0)</f>
        <v>0</v>
      </c>
      <c r="F200" s="135" t="s">
        <v>483</v>
      </c>
      <c r="G200" s="144">
        <f>SUMIFS('Expense Data'!$G$4:$G$2000,'Expense Data'!$L$4:$L$2000,$BB200,'Expense Data'!$M$4:$M$2000,$B200,'Expense Data'!$P$4:$P$2000,2)</f>
        <v>0</v>
      </c>
      <c r="H200" s="144">
        <f>SUMIFS('Expense Data'!$G$4:$G$2000,'Expense Data'!$L$4:$L$2000,$BB200,'Expense Data'!$M$4:$M$2000,$B200,'Expense Data'!$P$4:$P$2000,3)</f>
        <v>0</v>
      </c>
      <c r="I200" s="144">
        <f>SUMIFS('Expense Data'!$G$4:$G$2000,'Expense Data'!$L$4:$L$2000,$BB200,'Expense Data'!$M$4:$M$2000,$B200,'Expense Data'!$P$4:$P$2000,4)</f>
        <v>0</v>
      </c>
      <c r="J200" s="144">
        <f>SUMIFS('Expense Data'!$G$4:$G$2000,'Expense Data'!$L$4:$L$2000,$BB200,'Expense Data'!$M$4:$M$2000,$B200,'Expense Data'!$P$4:$P$2000,5)</f>
        <v>0</v>
      </c>
      <c r="K200" s="144">
        <f>SUMIFS('Expense Data'!$G$4:$G$2000,'Expense Data'!$L$4:$L$2000,$BB200,'Expense Data'!$M$4:$M$2000,$B200,'Expense Data'!$P$4:$P$2000,7)</f>
        <v>0</v>
      </c>
      <c r="L200" s="144">
        <f>SUMIFS('Expense Data'!$G$4:$G$2000,'Expense Data'!$L$4:$L$2000,$BB200,'Expense Data'!$M$4:$M$2000,$B200,'Expense Data'!$P$4:$P$2000,8)</f>
        <v>0</v>
      </c>
      <c r="M200" s="144">
        <f>SUMIFS('Expense Data'!$G$4:$G$2000,'Expense Data'!$L$4:$L$2000,$BB200,'Expense Data'!$M$4:$M$2000,$B200,'Expense Data'!$P$4:$P$2000,9)</f>
        <v>0</v>
      </c>
      <c r="BB200" s="136">
        <f t="shared" ref="BB200:BB206" si="31">BB$195</f>
        <v>18</v>
      </c>
    </row>
    <row r="201" spans="1:54" s="136" customFormat="1" ht="12.75">
      <c r="B201" s="132">
        <v>60</v>
      </c>
      <c r="C201" s="133" t="s">
        <v>190</v>
      </c>
      <c r="D201" s="134">
        <f t="shared" si="30"/>
        <v>0</v>
      </c>
      <c r="E201" s="144">
        <f>SUMIFS('Expense Data'!$G$4:$G$2000,'Expense Data'!$L$4:$L$2000,$BB201,'Expense Data'!$M$4:$M$2000,$B201,'Expense Data'!$P$4:$P$2000,0)</f>
        <v>0</v>
      </c>
      <c r="F201" s="135" t="s">
        <v>483</v>
      </c>
      <c r="G201" s="144">
        <f>SUMIFS('Expense Data'!$G$4:$G$2000,'Expense Data'!$L$4:$L$2000,$BB201,'Expense Data'!$M$4:$M$2000,$B201,'Expense Data'!$P$4:$P$2000,2)</f>
        <v>0</v>
      </c>
      <c r="H201" s="144">
        <f>SUMIFS('Expense Data'!$G$4:$G$2000,'Expense Data'!$L$4:$L$2000,$BB201,'Expense Data'!$M$4:$M$2000,$B201,'Expense Data'!$P$4:$P$2000,3)</f>
        <v>0</v>
      </c>
      <c r="I201" s="144">
        <f>SUMIFS('Expense Data'!$G$4:$G$2000,'Expense Data'!$L$4:$L$2000,$BB201,'Expense Data'!$M$4:$M$2000,$B201,'Expense Data'!$P$4:$P$2000,4)</f>
        <v>0</v>
      </c>
      <c r="J201" s="144">
        <f>SUMIFS('Expense Data'!$G$4:$G$2000,'Expense Data'!$L$4:$L$2000,$BB201,'Expense Data'!$M$4:$M$2000,$B201,'Expense Data'!$P$4:$P$2000,5)</f>
        <v>0</v>
      </c>
      <c r="K201" s="144">
        <f>SUMIFS('Expense Data'!$G$4:$G$2000,'Expense Data'!$L$4:$L$2000,$BB201,'Expense Data'!$M$4:$M$2000,$B201,'Expense Data'!$P$4:$P$2000,7)</f>
        <v>0</v>
      </c>
      <c r="L201" s="144">
        <f>SUMIFS('Expense Data'!$G$4:$G$2000,'Expense Data'!$L$4:$L$2000,$BB201,'Expense Data'!$M$4:$M$2000,$B201,'Expense Data'!$P$4:$P$2000,8)</f>
        <v>0</v>
      </c>
      <c r="M201" s="144">
        <f>SUMIFS('Expense Data'!$G$4:$G$2000,'Expense Data'!$L$4:$L$2000,$BB201,'Expense Data'!$M$4:$M$2000,$B201,'Expense Data'!$P$4:$P$2000,9)</f>
        <v>0</v>
      </c>
      <c r="BB201" s="136">
        <f t="shared" si="31"/>
        <v>18</v>
      </c>
    </row>
    <row r="202" spans="1:54" s="136" customFormat="1" ht="12.75">
      <c r="A202" s="133"/>
      <c r="B202" s="132">
        <v>72</v>
      </c>
      <c r="C202" s="133" t="s">
        <v>698</v>
      </c>
      <c r="D202" s="134">
        <f t="shared" si="30"/>
        <v>0</v>
      </c>
      <c r="E202" s="144">
        <f>SUMIFS('Expense Data'!$G$4:$G$2000,'Expense Data'!$L$4:$L$2000,$BB202,'Expense Data'!$M$4:$M$2000,$B202,'Expense Data'!$P$4:$P$2000,0)</f>
        <v>0</v>
      </c>
      <c r="F202" s="135" t="s">
        <v>483</v>
      </c>
      <c r="G202" s="144">
        <f>SUMIFS('Expense Data'!$G$4:$G$2000,'Expense Data'!$L$4:$L$2000,$BB202,'Expense Data'!$M$4:$M$2000,$B202,'Expense Data'!$P$4:$P$2000,2)</f>
        <v>0</v>
      </c>
      <c r="H202" s="144">
        <f>SUMIFS('Expense Data'!$G$4:$G$2000,'Expense Data'!$L$4:$L$2000,$BB202,'Expense Data'!$M$4:$M$2000,$B202,'Expense Data'!$P$4:$P$2000,3)</f>
        <v>0</v>
      </c>
      <c r="I202" s="144">
        <f>SUMIFS('Expense Data'!$G$4:$G$2000,'Expense Data'!$L$4:$L$2000,$BB202,'Expense Data'!$M$4:$M$2000,$B202,'Expense Data'!$P$4:$P$2000,4)</f>
        <v>0</v>
      </c>
      <c r="J202" s="144">
        <f>SUMIFS('Expense Data'!$G$4:$G$2000,'Expense Data'!$L$4:$L$2000,$BB202,'Expense Data'!$M$4:$M$2000,$B202,'Expense Data'!$P$4:$P$2000,5)</f>
        <v>0</v>
      </c>
      <c r="K202" s="144">
        <f>SUMIFS('Expense Data'!$G$4:$G$2000,'Expense Data'!$L$4:$L$2000,$BB202,'Expense Data'!$M$4:$M$2000,$B202,'Expense Data'!$P$4:$P$2000,7)</f>
        <v>0</v>
      </c>
      <c r="L202" s="144">
        <f>SUMIFS('Expense Data'!$G$4:$G$2000,'Expense Data'!$L$4:$L$2000,$BB202,'Expense Data'!$M$4:$M$2000,$B202,'Expense Data'!$P$4:$P$2000,8)</f>
        <v>0</v>
      </c>
      <c r="M202" s="144">
        <f>SUMIFS('Expense Data'!$G$4:$G$2000,'Expense Data'!$L$4:$L$2000,$BB202,'Expense Data'!$M$4:$M$2000,$B202,'Expense Data'!$P$4:$P$2000,9)</f>
        <v>0</v>
      </c>
      <c r="BB202" s="136">
        <f t="shared" si="31"/>
        <v>18</v>
      </c>
    </row>
    <row r="203" spans="1:54" s="136" customFormat="1" ht="12.75">
      <c r="B203" s="132">
        <v>83</v>
      </c>
      <c r="C203" s="133" t="s">
        <v>124</v>
      </c>
      <c r="D203" s="134">
        <f t="shared" si="30"/>
        <v>0</v>
      </c>
      <c r="E203" s="144">
        <f>SUMIFS('Expense Data'!$G$4:$G$2000,'Expense Data'!$L$4:$L$2000,$BB203,'Expense Data'!$M$4:$M$2000,$B203,'Expense Data'!$P$4:$P$2000,0)</f>
        <v>0</v>
      </c>
      <c r="F203" s="135" t="s">
        <v>483</v>
      </c>
      <c r="G203" s="135" t="s">
        <v>483</v>
      </c>
      <c r="H203" s="135" t="s">
        <v>483</v>
      </c>
      <c r="I203" s="135" t="s">
        <v>483</v>
      </c>
      <c r="J203" s="135" t="s">
        <v>483</v>
      </c>
      <c r="K203" s="144">
        <f>SUMIFS('Expense Data'!$G$4:$G$2000,'Expense Data'!$L$4:$L$2000,$BB203,'Expense Data'!$M$4:$M$2000,$B203,'Expense Data'!$P$4:$P$2000,7)</f>
        <v>0</v>
      </c>
      <c r="L203" s="135" t="s">
        <v>483</v>
      </c>
      <c r="M203" s="135" t="s">
        <v>483</v>
      </c>
      <c r="BB203" s="136">
        <f t="shared" si="31"/>
        <v>18</v>
      </c>
    </row>
    <row r="204" spans="1:54" s="136" customFormat="1" ht="12.75">
      <c r="B204" s="132">
        <v>89</v>
      </c>
      <c r="C204" s="133" t="s">
        <v>542</v>
      </c>
      <c r="D204" s="134">
        <f t="shared" si="30"/>
        <v>0</v>
      </c>
      <c r="E204" s="144">
        <f>SUMIFS('Expense Data'!$G$4:$G$2000,'Expense Data'!$L$4:$L$2000,$BB204,'Expense Data'!$M$4:$M$2000,$B204,'Expense Data'!$P$4:$P$2000,0)</f>
        <v>0</v>
      </c>
      <c r="F204" s="135" t="s">
        <v>483</v>
      </c>
      <c r="G204" s="153" t="s">
        <v>483</v>
      </c>
      <c r="H204" s="156" t="s">
        <v>483</v>
      </c>
      <c r="I204" s="153" t="s">
        <v>483</v>
      </c>
      <c r="J204" s="153" t="s">
        <v>483</v>
      </c>
      <c r="K204" s="153" t="s">
        <v>483</v>
      </c>
      <c r="L204" s="153" t="s">
        <v>483</v>
      </c>
      <c r="M204" s="144">
        <f>SUMIFS('Expense Data'!$G$4:$G$2000,'Expense Data'!$L$4:$L$2000,$BB204,'Expense Data'!$M$4:$M$2000,$B204,'Expense Data'!$P$4:$P$2000,9)</f>
        <v>0</v>
      </c>
      <c r="BB204" s="136">
        <f t="shared" si="31"/>
        <v>18</v>
      </c>
    </row>
    <row r="205" spans="1:54" s="136" customFormat="1" ht="12.75">
      <c r="B205" s="132">
        <v>98</v>
      </c>
      <c r="C205" s="133" t="s">
        <v>127</v>
      </c>
      <c r="D205" s="134">
        <f t="shared" si="30"/>
        <v>39098.78</v>
      </c>
      <c r="E205" s="144">
        <f>SUMIFS('Expense Data'!$G$4:$G$2000,'Expense Data'!$L$4:$L$2000,$BB205,'Expense Data'!$M$4:$M$2000,$B205,'Expense Data'!$P$4:$P$2000,0)</f>
        <v>0</v>
      </c>
      <c r="F205" s="135" t="s">
        <v>483</v>
      </c>
      <c r="G205" s="144">
        <f>SUMIFS('Expense Data'!$G$4:$G$2000,'Expense Data'!$L$4:$L$2000,$BB205,'Expense Data'!$M$4:$M$2000,$B205,'Expense Data'!$P$4:$P$2000,2)</f>
        <v>0</v>
      </c>
      <c r="H205" s="144">
        <f>SUMIFS('Expense Data'!$G$4:$G$2000,'Expense Data'!$L$4:$L$2000,$BB205,'Expense Data'!$M$4:$M$2000,$B205,'Expense Data'!$P$4:$P$2000,3)</f>
        <v>3783.05</v>
      </c>
      <c r="I205" s="144">
        <f>SUMIFS('Expense Data'!$G$4:$G$2000,'Expense Data'!$L$4:$L$2000,$BB205,'Expense Data'!$M$4:$M$2000,$B205,'Expense Data'!$P$4:$P$2000,4)</f>
        <v>1203.54</v>
      </c>
      <c r="J205" s="144">
        <f>SUMIFS('Expense Data'!$G$4:$G$2000,'Expense Data'!$L$4:$L$2000,$BB205,'Expense Data'!$M$4:$M$2000,$B205,'Expense Data'!$P$4:$P$2000,5)</f>
        <v>8115.05</v>
      </c>
      <c r="K205" s="144">
        <f>SUMIFS('Expense Data'!$G$4:$G$2000,'Expense Data'!$L$4:$L$2000,$BB205,'Expense Data'!$M$4:$M$2000,$B205,'Expense Data'!$P$4:$P$2000,7)</f>
        <v>22620.47</v>
      </c>
      <c r="L205" s="144">
        <f>SUMIFS('Expense Data'!$G$4:$G$2000,'Expense Data'!$L$4:$L$2000,$BB205,'Expense Data'!$M$4:$M$2000,$B205,'Expense Data'!$P$4:$P$2000,8)</f>
        <v>3376.67</v>
      </c>
      <c r="M205" s="144">
        <f>SUMIFS('Expense Data'!$G$4:$G$2000,'Expense Data'!$L$4:$L$2000,$BB205,'Expense Data'!$M$4:$M$2000,$B205,'Expense Data'!$P$4:$P$2000,9)</f>
        <v>0</v>
      </c>
      <c r="BB205" s="136">
        <f t="shared" si="31"/>
        <v>18</v>
      </c>
    </row>
    <row r="206" spans="1:54" s="136" customFormat="1" ht="15">
      <c r="B206" s="132">
        <v>99</v>
      </c>
      <c r="C206" s="133" t="s">
        <v>438</v>
      </c>
      <c r="D206" s="119">
        <f>SUM(E206:F206)</f>
        <v>0</v>
      </c>
      <c r="E206" s="144">
        <f>SUMIFS('Expense Data'!$G$4:$G$2000,'Expense Data'!$L$4:$L$2000,$BB206,'Expense Data'!$M$4:$M$2000,$B206,'Expense Data'!$P$4:$P$2000,0)</f>
        <v>0</v>
      </c>
      <c r="F206" s="144">
        <f>SUMIFS('Expense Data'!$G$4:$G$2000,'Expense Data'!$L$4:$L$2000,$BB206,'Expense Data'!$M$4:$M$2000,$B206,'Expense Data'!$P$4:$P$2000,1)</f>
        <v>0</v>
      </c>
      <c r="G206" s="137" t="s">
        <v>483</v>
      </c>
      <c r="H206" s="137" t="s">
        <v>483</v>
      </c>
      <c r="I206" s="137" t="s">
        <v>483</v>
      </c>
      <c r="J206" s="137" t="s">
        <v>483</v>
      </c>
      <c r="K206" s="137" t="s">
        <v>483</v>
      </c>
      <c r="L206" s="137" t="s">
        <v>483</v>
      </c>
      <c r="M206" s="137" t="s">
        <v>483</v>
      </c>
      <c r="BB206" s="136">
        <f t="shared" si="31"/>
        <v>18</v>
      </c>
    </row>
    <row r="207" spans="1:54" s="140" customFormat="1" ht="15">
      <c r="A207" s="136"/>
      <c r="B207" s="146"/>
      <c r="C207" s="122" t="s">
        <v>485</v>
      </c>
      <c r="D207" s="139">
        <f t="shared" ref="D207:M207" si="32">SUM(D199:D206)</f>
        <v>39098.78</v>
      </c>
      <c r="E207" s="139">
        <f t="shared" si="32"/>
        <v>0</v>
      </c>
      <c r="F207" s="139">
        <f t="shared" si="32"/>
        <v>0</v>
      </c>
      <c r="G207" s="139">
        <f t="shared" si="32"/>
        <v>0</v>
      </c>
      <c r="H207" s="139">
        <f t="shared" si="32"/>
        <v>3783.05</v>
      </c>
      <c r="I207" s="139">
        <f t="shared" si="32"/>
        <v>1203.54</v>
      </c>
      <c r="J207" s="139">
        <f t="shared" si="32"/>
        <v>8115.05</v>
      </c>
      <c r="K207" s="139">
        <f t="shared" si="32"/>
        <v>22620.47</v>
      </c>
      <c r="L207" s="139">
        <f t="shared" si="32"/>
        <v>3376.67</v>
      </c>
      <c r="M207" s="139">
        <f t="shared" si="32"/>
        <v>0</v>
      </c>
    </row>
    <row r="208" spans="1:54" s="136" customFormat="1" ht="12.75">
      <c r="A208" s="140"/>
      <c r="B208" s="132"/>
      <c r="C208" s="133"/>
      <c r="D208" s="133"/>
      <c r="E208" s="133"/>
      <c r="F208" s="133"/>
      <c r="G208" s="133"/>
      <c r="H208" s="133"/>
      <c r="I208" s="133"/>
      <c r="J208" s="133"/>
      <c r="K208" s="133"/>
      <c r="L208" s="133"/>
      <c r="M208" s="133"/>
    </row>
    <row r="209" spans="1:54" s="136" customFormat="1" ht="12.75">
      <c r="B209" s="132"/>
      <c r="C209" s="133"/>
      <c r="D209" s="133"/>
      <c r="E209" s="133"/>
      <c r="F209" s="133"/>
      <c r="G209" s="133"/>
      <c r="H209" s="133"/>
      <c r="I209" s="133"/>
      <c r="J209" s="133"/>
      <c r="K209" s="133"/>
      <c r="L209" s="133"/>
      <c r="M209" s="133"/>
    </row>
    <row r="210" spans="1:54" s="136" customFormat="1" ht="12.75">
      <c r="B210" s="149" t="s">
        <v>492</v>
      </c>
      <c r="C210" s="133"/>
      <c r="D210" s="133"/>
      <c r="E210" s="133"/>
      <c r="F210" s="133"/>
      <c r="G210" s="133"/>
      <c r="H210" s="143"/>
      <c r="I210" s="143" t="s">
        <v>440</v>
      </c>
      <c r="J210" s="133"/>
      <c r="K210" s="133"/>
      <c r="L210" s="133"/>
      <c r="M210" s="133"/>
      <c r="BA210" s="136" t="str">
        <f>LEFT(B210,10)</f>
        <v>PROGRAM 19</v>
      </c>
      <c r="BB210" s="136">
        <f>RIGHT(BA210,2)*1</f>
        <v>19</v>
      </c>
    </row>
    <row r="211" spans="1:54" s="136" customFormat="1" ht="12.75">
      <c r="B211" s="132"/>
      <c r="C211" s="133"/>
      <c r="D211" s="133"/>
      <c r="E211" s="143" t="s">
        <v>467</v>
      </c>
      <c r="F211" s="143" t="s">
        <v>468</v>
      </c>
      <c r="G211" s="143" t="s">
        <v>469</v>
      </c>
      <c r="H211" s="143" t="s">
        <v>470</v>
      </c>
      <c r="I211" s="143" t="s">
        <v>471</v>
      </c>
      <c r="J211" s="129" t="s">
        <v>472</v>
      </c>
      <c r="K211" s="143" t="s">
        <v>473</v>
      </c>
      <c r="L211" s="133"/>
      <c r="M211" s="143" t="s">
        <v>474</v>
      </c>
    </row>
    <row r="212" spans="1:54" s="136" customFormat="1" ht="12.75">
      <c r="B212" s="132"/>
      <c r="C212" s="143" t="s">
        <v>475</v>
      </c>
      <c r="D212" s="143" t="s">
        <v>476</v>
      </c>
      <c r="E212" s="143" t="s">
        <v>477</v>
      </c>
      <c r="F212" s="143" t="s">
        <v>477</v>
      </c>
      <c r="G212" s="143" t="s">
        <v>478</v>
      </c>
      <c r="H212" s="143" t="s">
        <v>478</v>
      </c>
      <c r="I212" s="143" t="s">
        <v>479</v>
      </c>
      <c r="J212" s="129" t="s">
        <v>480</v>
      </c>
      <c r="K212" s="143" t="s">
        <v>481</v>
      </c>
      <c r="L212" s="143" t="s">
        <v>453</v>
      </c>
      <c r="M212" s="143" t="s">
        <v>482</v>
      </c>
    </row>
    <row r="213" spans="1:54"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54" s="136" customFormat="1" ht="12.75">
      <c r="B214" s="132">
        <v>21</v>
      </c>
      <c r="C214" s="133" t="s">
        <v>175</v>
      </c>
      <c r="D214" s="134">
        <f t="shared" ref="D214:D220" si="33">SUM(E214:M214)</f>
        <v>0</v>
      </c>
      <c r="E214" s="144">
        <f>SUMIFS('Expense Data'!$G$4:$G$2000,'Expense Data'!$L$4:$L$2000,$BB214,'Expense Data'!$M$4:$M$2000,$B214,'Expense Data'!$P$4:$P$2000,0)</f>
        <v>0</v>
      </c>
      <c r="F214" s="135" t="s">
        <v>483</v>
      </c>
      <c r="G214" s="144">
        <f>SUMIFS('Expense Data'!$G$4:$G$2000,'Expense Data'!$L$4:$L$2000,$BB214,'Expense Data'!$M$4:$M$2000,$B214,'Expense Data'!$P$4:$P$2000,2)</f>
        <v>0</v>
      </c>
      <c r="H214" s="144">
        <f>SUMIFS('Expense Data'!$G$4:$G$2000,'Expense Data'!$L$4:$L$2000,$BB214,'Expense Data'!$M$4:$M$2000,$B214,'Expense Data'!$P$4:$P$2000,3)</f>
        <v>0</v>
      </c>
      <c r="I214" s="144">
        <f>SUMIFS('Expense Data'!$G$4:$G$2000,'Expense Data'!$L$4:$L$2000,$BB214,'Expense Data'!$M$4:$M$2000,$B214,'Expense Data'!$P$4:$P$2000,4)</f>
        <v>0</v>
      </c>
      <c r="J214" s="144">
        <f>SUMIFS('Expense Data'!$G$4:$G$2000,'Expense Data'!$L$4:$L$2000,$BB214,'Expense Data'!$M$4:$M$2000,$B214,'Expense Data'!$P$4:$P$2000,5)</f>
        <v>0</v>
      </c>
      <c r="K214" s="144">
        <f>SUMIFS('Expense Data'!$G$4:$G$2000,'Expense Data'!$L$4:$L$2000,$BB214,'Expense Data'!$M$4:$M$2000,$B214,'Expense Data'!$P$4:$P$2000,7)</f>
        <v>0</v>
      </c>
      <c r="L214" s="144">
        <f>SUMIFS('Expense Data'!$G$4:$G$2000,'Expense Data'!$L$4:$L$2000,$BB214,'Expense Data'!$M$4:$M$2000,$B214,'Expense Data'!$P$4:$P$2000,8)</f>
        <v>0</v>
      </c>
      <c r="M214" s="144">
        <f>SUMIFS('Expense Data'!$G$4:$G$2000,'Expense Data'!$L$4:$L$2000,$BB214,'Expense Data'!$M$4:$M$2000,$B214,'Expense Data'!$P$4:$P$2000,9)</f>
        <v>0</v>
      </c>
      <c r="BB214" s="136">
        <f>BB$210</f>
        <v>19</v>
      </c>
    </row>
    <row r="215" spans="1:54" s="136" customFormat="1" ht="12.75">
      <c r="B215" s="132">
        <v>27</v>
      </c>
      <c r="C215" s="133" t="s">
        <v>182</v>
      </c>
      <c r="D215" s="134">
        <f t="shared" si="33"/>
        <v>0</v>
      </c>
      <c r="E215" s="144">
        <f>SUMIFS('Expense Data'!$G$4:$G$2000,'Expense Data'!$L$4:$L$2000,$BB215,'Expense Data'!$M$4:$M$2000,$B215,'Expense Data'!$P$4:$P$2000,0)</f>
        <v>0</v>
      </c>
      <c r="F215" s="135" t="s">
        <v>483</v>
      </c>
      <c r="G215" s="144">
        <f>SUMIFS('Expense Data'!$G$4:$G$2000,'Expense Data'!$L$4:$L$2000,$BB215,'Expense Data'!$M$4:$M$2000,$B215,'Expense Data'!$P$4:$P$2000,2)</f>
        <v>0</v>
      </c>
      <c r="H215" s="144">
        <f>SUMIFS('Expense Data'!$G$4:$G$2000,'Expense Data'!$L$4:$L$2000,$BB215,'Expense Data'!$M$4:$M$2000,$B215,'Expense Data'!$P$4:$P$2000,3)</f>
        <v>0</v>
      </c>
      <c r="I215" s="144">
        <f>SUMIFS('Expense Data'!$G$4:$G$2000,'Expense Data'!$L$4:$L$2000,$BB215,'Expense Data'!$M$4:$M$2000,$B215,'Expense Data'!$P$4:$P$2000,4)</f>
        <v>0</v>
      </c>
      <c r="J215" s="144">
        <f>SUMIFS('Expense Data'!$G$4:$G$2000,'Expense Data'!$L$4:$L$2000,$BB215,'Expense Data'!$M$4:$M$2000,$B215,'Expense Data'!$P$4:$P$2000,5)</f>
        <v>0</v>
      </c>
      <c r="K215" s="144">
        <f>SUMIFS('Expense Data'!$G$4:$G$2000,'Expense Data'!$L$4:$L$2000,$BB215,'Expense Data'!$M$4:$M$2000,$B215,'Expense Data'!$P$4:$P$2000,7)</f>
        <v>0</v>
      </c>
      <c r="L215" s="144">
        <f>SUMIFS('Expense Data'!$G$4:$G$2000,'Expense Data'!$L$4:$L$2000,$BB215,'Expense Data'!$M$4:$M$2000,$B215,'Expense Data'!$P$4:$P$2000,8)</f>
        <v>0</v>
      </c>
      <c r="M215" s="144">
        <f>SUMIFS('Expense Data'!$G$4:$G$2000,'Expense Data'!$L$4:$L$2000,$BB215,'Expense Data'!$M$4:$M$2000,$B215,'Expense Data'!$P$4:$P$2000,9)</f>
        <v>0</v>
      </c>
      <c r="BB215" s="136">
        <f t="shared" ref="BB215:BB221" si="34">BB$210</f>
        <v>19</v>
      </c>
    </row>
    <row r="216" spans="1:54" s="136" customFormat="1" ht="12.75">
      <c r="B216" s="132">
        <v>60</v>
      </c>
      <c r="C216" s="133" t="s">
        <v>190</v>
      </c>
      <c r="D216" s="134">
        <f t="shared" si="33"/>
        <v>0</v>
      </c>
      <c r="E216" s="144">
        <f>SUMIFS('Expense Data'!$G$4:$G$2000,'Expense Data'!$L$4:$L$2000,$BB216,'Expense Data'!$M$4:$M$2000,$B216,'Expense Data'!$P$4:$P$2000,0)</f>
        <v>0</v>
      </c>
      <c r="F216" s="135" t="s">
        <v>483</v>
      </c>
      <c r="G216" s="144">
        <f>SUMIFS('Expense Data'!$G$4:$G$2000,'Expense Data'!$L$4:$L$2000,$BB216,'Expense Data'!$M$4:$M$2000,$B216,'Expense Data'!$P$4:$P$2000,2)</f>
        <v>0</v>
      </c>
      <c r="H216" s="144">
        <f>SUMIFS('Expense Data'!$G$4:$G$2000,'Expense Data'!$L$4:$L$2000,$BB216,'Expense Data'!$M$4:$M$2000,$B216,'Expense Data'!$P$4:$P$2000,3)</f>
        <v>0</v>
      </c>
      <c r="I216" s="144">
        <f>SUMIFS('Expense Data'!$G$4:$G$2000,'Expense Data'!$L$4:$L$2000,$BB216,'Expense Data'!$M$4:$M$2000,$B216,'Expense Data'!$P$4:$P$2000,4)</f>
        <v>0</v>
      </c>
      <c r="J216" s="144">
        <f>SUMIFS('Expense Data'!$G$4:$G$2000,'Expense Data'!$L$4:$L$2000,$BB216,'Expense Data'!$M$4:$M$2000,$B216,'Expense Data'!$P$4:$P$2000,5)</f>
        <v>0</v>
      </c>
      <c r="K216" s="144">
        <f>SUMIFS('Expense Data'!$G$4:$G$2000,'Expense Data'!$L$4:$L$2000,$BB216,'Expense Data'!$M$4:$M$2000,$B216,'Expense Data'!$P$4:$P$2000,7)</f>
        <v>0</v>
      </c>
      <c r="L216" s="144">
        <f>SUMIFS('Expense Data'!$G$4:$G$2000,'Expense Data'!$L$4:$L$2000,$BB216,'Expense Data'!$M$4:$M$2000,$B216,'Expense Data'!$P$4:$P$2000,8)</f>
        <v>0</v>
      </c>
      <c r="M216" s="144">
        <f>SUMIFS('Expense Data'!$G$4:$G$2000,'Expense Data'!$L$4:$L$2000,$BB216,'Expense Data'!$M$4:$M$2000,$B216,'Expense Data'!$P$4:$P$2000,9)</f>
        <v>0</v>
      </c>
      <c r="BB216" s="136">
        <f t="shared" si="34"/>
        <v>19</v>
      </c>
    </row>
    <row r="217" spans="1:54" s="136" customFormat="1" ht="12.75">
      <c r="A217" s="133"/>
      <c r="B217" s="132">
        <v>72</v>
      </c>
      <c r="C217" s="133" t="s">
        <v>698</v>
      </c>
      <c r="D217" s="134">
        <f t="shared" si="33"/>
        <v>0</v>
      </c>
      <c r="E217" s="144">
        <f>SUMIFS('Expense Data'!$G$4:$G$2000,'Expense Data'!$L$4:$L$2000,$BB217,'Expense Data'!$M$4:$M$2000,$B217,'Expense Data'!$P$4:$P$2000,0)</f>
        <v>0</v>
      </c>
      <c r="F217" s="135" t="s">
        <v>483</v>
      </c>
      <c r="G217" s="144">
        <f>SUMIFS('Expense Data'!$G$4:$G$2000,'Expense Data'!$L$4:$L$2000,$BB217,'Expense Data'!$M$4:$M$2000,$B217,'Expense Data'!$P$4:$P$2000,2)</f>
        <v>0</v>
      </c>
      <c r="H217" s="144">
        <f>SUMIFS('Expense Data'!$G$4:$G$2000,'Expense Data'!$L$4:$L$2000,$BB217,'Expense Data'!$M$4:$M$2000,$B217,'Expense Data'!$P$4:$P$2000,3)</f>
        <v>0</v>
      </c>
      <c r="I217" s="144">
        <f>SUMIFS('Expense Data'!$G$4:$G$2000,'Expense Data'!$L$4:$L$2000,$BB217,'Expense Data'!$M$4:$M$2000,$B217,'Expense Data'!$P$4:$P$2000,4)</f>
        <v>0</v>
      </c>
      <c r="J217" s="144">
        <f>SUMIFS('Expense Data'!$G$4:$G$2000,'Expense Data'!$L$4:$L$2000,$BB217,'Expense Data'!$M$4:$M$2000,$B217,'Expense Data'!$P$4:$P$2000,5)</f>
        <v>0</v>
      </c>
      <c r="K217" s="144">
        <f>SUMIFS('Expense Data'!$G$4:$G$2000,'Expense Data'!$L$4:$L$2000,$BB217,'Expense Data'!$M$4:$M$2000,$B217,'Expense Data'!$P$4:$P$2000,7)</f>
        <v>0</v>
      </c>
      <c r="L217" s="144">
        <f>SUMIFS('Expense Data'!$G$4:$G$2000,'Expense Data'!$L$4:$L$2000,$BB217,'Expense Data'!$M$4:$M$2000,$B217,'Expense Data'!$P$4:$P$2000,8)</f>
        <v>0</v>
      </c>
      <c r="M217" s="144">
        <f>SUMIFS('Expense Data'!$G$4:$G$2000,'Expense Data'!$L$4:$L$2000,$BB217,'Expense Data'!$M$4:$M$2000,$B217,'Expense Data'!$P$4:$P$2000,9)</f>
        <v>0</v>
      </c>
      <c r="BB217" s="136">
        <f t="shared" si="34"/>
        <v>19</v>
      </c>
    </row>
    <row r="218" spans="1:54" s="136" customFormat="1" ht="12.75">
      <c r="B218" s="132">
        <v>83</v>
      </c>
      <c r="C218" s="133" t="s">
        <v>124</v>
      </c>
      <c r="D218" s="134">
        <f t="shared" si="33"/>
        <v>0</v>
      </c>
      <c r="E218" s="144">
        <f>SUMIFS('Expense Data'!$G$4:$G$2000,'Expense Data'!$L$4:$L$2000,$BB218,'Expense Data'!$M$4:$M$2000,$B218,'Expense Data'!$P$4:$P$2000,0)</f>
        <v>0</v>
      </c>
      <c r="F218" s="135" t="s">
        <v>483</v>
      </c>
      <c r="G218" s="135" t="s">
        <v>483</v>
      </c>
      <c r="H218" s="135" t="s">
        <v>483</v>
      </c>
      <c r="I218" s="135" t="s">
        <v>483</v>
      </c>
      <c r="J218" s="135" t="s">
        <v>483</v>
      </c>
      <c r="K218" s="144">
        <f>SUMIFS('Expense Data'!$G$4:$G$2000,'Expense Data'!$L$4:$L$2000,$BB218,'Expense Data'!$M$4:$M$2000,$B218,'Expense Data'!$P$4:$P$2000,7)</f>
        <v>0</v>
      </c>
      <c r="L218" s="135" t="s">
        <v>483</v>
      </c>
      <c r="M218" s="135" t="s">
        <v>483</v>
      </c>
      <c r="BB218" s="136">
        <f t="shared" si="34"/>
        <v>19</v>
      </c>
    </row>
    <row r="219" spans="1:54" s="136" customFormat="1" ht="12.75">
      <c r="B219" s="132">
        <v>89</v>
      </c>
      <c r="C219" s="133" t="s">
        <v>542</v>
      </c>
      <c r="D219" s="134">
        <f t="shared" si="33"/>
        <v>0</v>
      </c>
      <c r="E219" s="144">
        <f>SUMIFS('Expense Data'!$G$4:$G$2000,'Expense Data'!$L$4:$L$2000,$BB219,'Expense Data'!$M$4:$M$2000,$B219,'Expense Data'!$P$4:$P$2000,0)</f>
        <v>0</v>
      </c>
      <c r="F219" s="135" t="s">
        <v>483</v>
      </c>
      <c r="G219" s="153" t="s">
        <v>483</v>
      </c>
      <c r="H219" s="156" t="s">
        <v>483</v>
      </c>
      <c r="I219" s="153" t="s">
        <v>483</v>
      </c>
      <c r="J219" s="153" t="s">
        <v>483</v>
      </c>
      <c r="K219" s="153" t="s">
        <v>483</v>
      </c>
      <c r="L219" s="153" t="s">
        <v>483</v>
      </c>
      <c r="M219" s="144">
        <f>SUMIFS('Expense Data'!$G$4:$G$2000,'Expense Data'!$L$4:$L$2000,$BB219,'Expense Data'!$M$4:$M$2000,$B219,'Expense Data'!$P$4:$P$2000,9)</f>
        <v>0</v>
      </c>
      <c r="BB219" s="136">
        <f t="shared" si="34"/>
        <v>19</v>
      </c>
    </row>
    <row r="220" spans="1:54" s="136" customFormat="1" ht="12.75">
      <c r="B220" s="132">
        <v>98</v>
      </c>
      <c r="C220" s="133" t="s">
        <v>127</v>
      </c>
      <c r="D220" s="134">
        <f t="shared" si="33"/>
        <v>1848238.87</v>
      </c>
      <c r="E220" s="144">
        <f>SUMIFS('Expense Data'!$G$4:$G$2000,'Expense Data'!$L$4:$L$2000,$BB220,'Expense Data'!$M$4:$M$2000,$B220,'Expense Data'!$P$4:$P$2000,0)</f>
        <v>0</v>
      </c>
      <c r="F220" s="135" t="s">
        <v>483</v>
      </c>
      <c r="G220" s="144">
        <f>SUMIFS('Expense Data'!$G$4:$G$2000,'Expense Data'!$L$4:$L$2000,$BB220,'Expense Data'!$M$4:$M$2000,$B220,'Expense Data'!$P$4:$P$2000,2)</f>
        <v>0</v>
      </c>
      <c r="H220" s="144">
        <f>SUMIFS('Expense Data'!$G$4:$G$2000,'Expense Data'!$L$4:$L$2000,$BB220,'Expense Data'!$M$4:$M$2000,$B220,'Expense Data'!$P$4:$P$2000,3)</f>
        <v>878485.6100000001</v>
      </c>
      <c r="I220" s="144">
        <f>SUMIFS('Expense Data'!$G$4:$G$2000,'Expense Data'!$L$4:$L$2000,$BB220,'Expense Data'!$M$4:$M$2000,$B220,'Expense Data'!$P$4:$P$2000,4)</f>
        <v>370357.99000000005</v>
      </c>
      <c r="J220" s="144">
        <f>SUMIFS('Expense Data'!$G$4:$G$2000,'Expense Data'!$L$4:$L$2000,$BB220,'Expense Data'!$M$4:$M$2000,$B220,'Expense Data'!$P$4:$P$2000,5)</f>
        <v>225745.43</v>
      </c>
      <c r="K220" s="144">
        <f>SUMIFS('Expense Data'!$G$4:$G$2000,'Expense Data'!$L$4:$L$2000,$BB220,'Expense Data'!$M$4:$M$2000,$B220,'Expense Data'!$P$4:$P$2000,7)</f>
        <v>319878.21999999997</v>
      </c>
      <c r="L220" s="144">
        <f>SUMIFS('Expense Data'!$G$4:$G$2000,'Expense Data'!$L$4:$L$2000,$BB220,'Expense Data'!$M$4:$M$2000,$B220,'Expense Data'!$P$4:$P$2000,8)</f>
        <v>53771.62</v>
      </c>
      <c r="M220" s="144">
        <f>SUMIFS('Expense Data'!$G$4:$G$2000,'Expense Data'!$L$4:$L$2000,$BB220,'Expense Data'!$M$4:$M$2000,$B220,'Expense Data'!$P$4:$P$2000,9)</f>
        <v>0</v>
      </c>
      <c r="BB220" s="136">
        <f t="shared" si="34"/>
        <v>19</v>
      </c>
    </row>
    <row r="221" spans="1:54" s="136" customFormat="1" ht="15">
      <c r="B221" s="132">
        <v>99</v>
      </c>
      <c r="C221" s="133" t="s">
        <v>438</v>
      </c>
      <c r="D221" s="119">
        <f>SUM(E221:F221)</f>
        <v>0</v>
      </c>
      <c r="E221" s="144">
        <f>SUMIFS('Expense Data'!$G$4:$G$2000,'Expense Data'!$L$4:$L$2000,$BB221,'Expense Data'!$M$4:$M$2000,$B221,'Expense Data'!$P$4:$P$2000,0)</f>
        <v>0</v>
      </c>
      <c r="F221" s="144">
        <f>SUMIFS('Expense Data'!$G$4:$G$2000,'Expense Data'!$L$4:$L$2000,$BB221,'Expense Data'!$M$4:$M$2000,$B221,'Expense Data'!$P$4:$P$2000,1)</f>
        <v>0</v>
      </c>
      <c r="G221" s="137" t="s">
        <v>483</v>
      </c>
      <c r="H221" s="137" t="s">
        <v>483</v>
      </c>
      <c r="I221" s="137" t="s">
        <v>483</v>
      </c>
      <c r="J221" s="137" t="s">
        <v>483</v>
      </c>
      <c r="K221" s="137" t="s">
        <v>483</v>
      </c>
      <c r="L221" s="137" t="s">
        <v>483</v>
      </c>
      <c r="M221" s="137" t="s">
        <v>483</v>
      </c>
      <c r="BB221" s="136">
        <f t="shared" si="34"/>
        <v>19</v>
      </c>
    </row>
    <row r="222" spans="1:54" s="140" customFormat="1" ht="15">
      <c r="A222" s="136"/>
      <c r="B222" s="146"/>
      <c r="C222" s="122" t="s">
        <v>485</v>
      </c>
      <c r="D222" s="139">
        <f t="shared" ref="D222:M222" si="35">SUM(D214:D221)</f>
        <v>1848238.87</v>
      </c>
      <c r="E222" s="139">
        <f t="shared" si="35"/>
        <v>0</v>
      </c>
      <c r="F222" s="139">
        <f t="shared" si="35"/>
        <v>0</v>
      </c>
      <c r="G222" s="139">
        <f t="shared" si="35"/>
        <v>0</v>
      </c>
      <c r="H222" s="139">
        <f t="shared" si="35"/>
        <v>878485.6100000001</v>
      </c>
      <c r="I222" s="139">
        <f t="shared" si="35"/>
        <v>370357.99000000005</v>
      </c>
      <c r="J222" s="139">
        <f t="shared" si="35"/>
        <v>225745.43</v>
      </c>
      <c r="K222" s="139">
        <f t="shared" si="35"/>
        <v>319878.21999999997</v>
      </c>
      <c r="L222" s="139">
        <f t="shared" si="35"/>
        <v>53771.62</v>
      </c>
      <c r="M222" s="139">
        <f t="shared" si="35"/>
        <v>0</v>
      </c>
    </row>
    <row r="223" spans="1:54" s="136" customFormat="1" ht="12.75">
      <c r="A223" s="140"/>
      <c r="B223" s="132"/>
      <c r="C223" s="133"/>
      <c r="D223" s="133"/>
      <c r="E223" s="133"/>
      <c r="F223" s="133"/>
      <c r="G223" s="133"/>
      <c r="H223" s="133"/>
      <c r="I223" s="133"/>
      <c r="J223" s="133"/>
      <c r="K223" s="133"/>
      <c r="L223" s="133"/>
      <c r="M223" s="133"/>
    </row>
    <row r="224" spans="1:54" s="136" customFormat="1" ht="12.75">
      <c r="B224" s="132"/>
      <c r="C224" s="133"/>
      <c r="D224" s="133"/>
      <c r="E224" s="133"/>
      <c r="F224" s="133"/>
      <c r="G224" s="133"/>
      <c r="H224" s="133"/>
      <c r="I224" s="133"/>
      <c r="J224" s="133"/>
      <c r="K224" s="133"/>
      <c r="L224" s="133"/>
      <c r="M224" s="133"/>
    </row>
    <row r="225" spans="1:54" s="136" customFormat="1" ht="12.75">
      <c r="B225" s="149" t="s">
        <v>493</v>
      </c>
      <c r="C225" s="133"/>
      <c r="D225" s="133"/>
      <c r="E225" s="133"/>
      <c r="F225" s="133"/>
      <c r="G225" s="133"/>
      <c r="H225" s="133"/>
      <c r="I225" s="143" t="s">
        <v>440</v>
      </c>
      <c r="J225" s="133"/>
      <c r="K225" s="133"/>
      <c r="L225" s="133"/>
      <c r="M225" s="133"/>
      <c r="BA225" s="136" t="str">
        <f>LEFT(B225,10)</f>
        <v>PROGRAM 20</v>
      </c>
      <c r="BB225" s="136">
        <f>RIGHT(BA225,2)*1</f>
        <v>20</v>
      </c>
    </row>
    <row r="226" spans="1:54" s="136" customFormat="1" ht="12.75">
      <c r="B226" s="132"/>
      <c r="C226" s="133"/>
      <c r="D226" s="133"/>
      <c r="E226" s="143" t="s">
        <v>467</v>
      </c>
      <c r="F226" s="143" t="s">
        <v>468</v>
      </c>
      <c r="G226" s="143" t="s">
        <v>469</v>
      </c>
      <c r="H226" s="143" t="s">
        <v>470</v>
      </c>
      <c r="I226" s="143" t="s">
        <v>471</v>
      </c>
      <c r="J226" s="129" t="s">
        <v>472</v>
      </c>
      <c r="K226" s="143" t="s">
        <v>473</v>
      </c>
      <c r="L226" s="133"/>
      <c r="M226" s="143" t="s">
        <v>474</v>
      </c>
    </row>
    <row r="227" spans="1:54" s="136" customFormat="1" ht="12.75">
      <c r="B227" s="132"/>
      <c r="C227" s="143" t="s">
        <v>475</v>
      </c>
      <c r="D227" s="143" t="s">
        <v>476</v>
      </c>
      <c r="E227" s="143" t="s">
        <v>477</v>
      </c>
      <c r="F227" s="143" t="s">
        <v>477</v>
      </c>
      <c r="G227" s="143" t="s">
        <v>478</v>
      </c>
      <c r="H227" s="143" t="s">
        <v>478</v>
      </c>
      <c r="I227" s="143" t="s">
        <v>479</v>
      </c>
      <c r="J227" s="129" t="s">
        <v>480</v>
      </c>
      <c r="K227" s="143" t="s">
        <v>481</v>
      </c>
      <c r="L227" s="143" t="s">
        <v>453</v>
      </c>
      <c r="M227" s="143" t="s">
        <v>482</v>
      </c>
    </row>
    <row r="228" spans="1:54"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54" s="136" customFormat="1" ht="12.75">
      <c r="B229" s="132">
        <v>21</v>
      </c>
      <c r="C229" s="133" t="s">
        <v>175</v>
      </c>
      <c r="D229" s="134">
        <f t="shared" ref="D229:D234" si="36">SUM(E229:M229)</f>
        <v>263345.39</v>
      </c>
      <c r="E229" s="144">
        <f>SUMIFS('Expense Data'!$G$4:$G$2000,'Expense Data'!$L$4:$L$2000,$BB229,'Expense Data'!$M$4:$M$2000,$B229,'Expense Data'!$P$4:$P$2000,0)</f>
        <v>0</v>
      </c>
      <c r="F229" s="135" t="s">
        <v>483</v>
      </c>
      <c r="G229" s="144">
        <f>SUMIFS('Expense Data'!$G$4:$G$2000,'Expense Data'!$L$4:$L$2000,$BB229,'Expense Data'!$M$4:$M$2000,$B229,'Expense Data'!$P$4:$P$2000,2)</f>
        <v>0</v>
      </c>
      <c r="H229" s="144">
        <f>SUMIFS('Expense Data'!$G$4:$G$2000,'Expense Data'!$L$4:$L$2000,$BB229,'Expense Data'!$M$4:$M$2000,$B229,'Expense Data'!$P$4:$P$2000,3)</f>
        <v>122965.13</v>
      </c>
      <c r="I229" s="144">
        <f>SUMIFS('Expense Data'!$G$4:$G$2000,'Expense Data'!$L$4:$L$2000,$BB229,'Expense Data'!$M$4:$M$2000,$B229,'Expense Data'!$P$4:$P$2000,4)</f>
        <v>54281.710000000006</v>
      </c>
      <c r="J229" s="144">
        <f>SUMIFS('Expense Data'!$G$4:$G$2000,'Expense Data'!$L$4:$L$2000,$BB229,'Expense Data'!$M$4:$M$2000,$B229,'Expense Data'!$P$4:$P$2000,5)</f>
        <v>15174.53</v>
      </c>
      <c r="K229" s="144">
        <f>SUMIFS('Expense Data'!$G$4:$G$2000,'Expense Data'!$L$4:$L$2000,$BB229,'Expense Data'!$M$4:$M$2000,$B229,'Expense Data'!$P$4:$P$2000,7)</f>
        <v>64130.75</v>
      </c>
      <c r="L229" s="144">
        <f>SUMIFS('Expense Data'!$G$4:$G$2000,'Expense Data'!$L$4:$L$2000,$BB229,'Expense Data'!$M$4:$M$2000,$B229,'Expense Data'!$P$4:$P$2000,8)</f>
        <v>6793.27</v>
      </c>
      <c r="M229" s="144">
        <f>SUMIFS('Expense Data'!$G$4:$G$2000,'Expense Data'!$L$4:$L$2000,$BB229,'Expense Data'!$M$4:$M$2000,$B229,'Expense Data'!$P$4:$P$2000,9)</f>
        <v>0</v>
      </c>
      <c r="BB229" s="136">
        <f>BB$225</f>
        <v>20</v>
      </c>
    </row>
    <row r="230" spans="1:54" s="136" customFormat="1" ht="12.75">
      <c r="B230" s="132">
        <v>27</v>
      </c>
      <c r="C230" s="133" t="s">
        <v>182</v>
      </c>
      <c r="D230" s="134">
        <f t="shared" si="36"/>
        <v>0</v>
      </c>
      <c r="E230" s="144">
        <f>SUMIFS('Expense Data'!$G$4:$G$2000,'Expense Data'!$L$4:$L$2000,$BB230,'Expense Data'!$M$4:$M$2000,$B230,'Expense Data'!$P$4:$P$2000,0)</f>
        <v>0</v>
      </c>
      <c r="F230" s="135" t="s">
        <v>483</v>
      </c>
      <c r="G230" s="144">
        <f>SUMIFS('Expense Data'!$G$4:$G$2000,'Expense Data'!$L$4:$L$2000,$BB230,'Expense Data'!$M$4:$M$2000,$B230,'Expense Data'!$P$4:$P$2000,2)</f>
        <v>0</v>
      </c>
      <c r="H230" s="144">
        <f>SUMIFS('Expense Data'!$G$4:$G$2000,'Expense Data'!$L$4:$L$2000,$BB230,'Expense Data'!$M$4:$M$2000,$B230,'Expense Data'!$P$4:$P$2000,3)</f>
        <v>0</v>
      </c>
      <c r="I230" s="144">
        <f>SUMIFS('Expense Data'!$G$4:$G$2000,'Expense Data'!$L$4:$L$2000,$BB230,'Expense Data'!$M$4:$M$2000,$B230,'Expense Data'!$P$4:$P$2000,4)</f>
        <v>0</v>
      </c>
      <c r="J230" s="144">
        <f>SUMIFS('Expense Data'!$G$4:$G$2000,'Expense Data'!$L$4:$L$2000,$BB230,'Expense Data'!$M$4:$M$2000,$B230,'Expense Data'!$P$4:$P$2000,5)</f>
        <v>0</v>
      </c>
      <c r="K230" s="144">
        <f>SUMIFS('Expense Data'!$G$4:$G$2000,'Expense Data'!$L$4:$L$2000,$BB230,'Expense Data'!$M$4:$M$2000,$B230,'Expense Data'!$P$4:$P$2000,7)</f>
        <v>0</v>
      </c>
      <c r="L230" s="144">
        <f>SUMIFS('Expense Data'!$G$4:$G$2000,'Expense Data'!$L$4:$L$2000,$BB230,'Expense Data'!$M$4:$M$2000,$B230,'Expense Data'!$P$4:$P$2000,8)</f>
        <v>0</v>
      </c>
      <c r="M230" s="144">
        <f>SUMIFS('Expense Data'!$G$4:$G$2000,'Expense Data'!$L$4:$L$2000,$BB230,'Expense Data'!$M$4:$M$2000,$B230,'Expense Data'!$P$4:$P$2000,9)</f>
        <v>0</v>
      </c>
      <c r="BB230" s="136">
        <f t="shared" ref="BB230:BB235" si="37">BB$225</f>
        <v>20</v>
      </c>
    </row>
    <row r="231" spans="1:54" s="136" customFormat="1" ht="12.75">
      <c r="B231" s="132">
        <v>60</v>
      </c>
      <c r="C231" s="133" t="s">
        <v>190</v>
      </c>
      <c r="D231" s="134">
        <f t="shared" si="36"/>
        <v>0</v>
      </c>
      <c r="E231" s="144">
        <f>SUMIFS('Expense Data'!$G$4:$G$2000,'Expense Data'!$L$4:$L$2000,$BB231,'Expense Data'!$M$4:$M$2000,$B231,'Expense Data'!$P$4:$P$2000,0)</f>
        <v>0</v>
      </c>
      <c r="F231" s="135" t="s">
        <v>483</v>
      </c>
      <c r="G231" s="144">
        <f>SUMIFS('Expense Data'!$G$4:$G$2000,'Expense Data'!$L$4:$L$2000,$BB231,'Expense Data'!$M$4:$M$2000,$B231,'Expense Data'!$P$4:$P$2000,2)</f>
        <v>0</v>
      </c>
      <c r="H231" s="144">
        <f>SUMIFS('Expense Data'!$G$4:$G$2000,'Expense Data'!$L$4:$L$2000,$BB231,'Expense Data'!$M$4:$M$2000,$B231,'Expense Data'!$P$4:$P$2000,3)</f>
        <v>0</v>
      </c>
      <c r="I231" s="144">
        <f>SUMIFS('Expense Data'!$G$4:$G$2000,'Expense Data'!$L$4:$L$2000,$BB231,'Expense Data'!$M$4:$M$2000,$B231,'Expense Data'!$P$4:$P$2000,4)</f>
        <v>0</v>
      </c>
      <c r="J231" s="144">
        <f>SUMIFS('Expense Data'!$G$4:$G$2000,'Expense Data'!$L$4:$L$2000,$BB231,'Expense Data'!$M$4:$M$2000,$B231,'Expense Data'!$P$4:$P$2000,5)</f>
        <v>0</v>
      </c>
      <c r="K231" s="144">
        <f>SUMIFS('Expense Data'!$G$4:$G$2000,'Expense Data'!$L$4:$L$2000,$BB231,'Expense Data'!$M$4:$M$2000,$B231,'Expense Data'!$P$4:$P$2000,7)</f>
        <v>0</v>
      </c>
      <c r="L231" s="144">
        <f>SUMIFS('Expense Data'!$G$4:$G$2000,'Expense Data'!$L$4:$L$2000,$BB231,'Expense Data'!$M$4:$M$2000,$B231,'Expense Data'!$P$4:$P$2000,8)</f>
        <v>0</v>
      </c>
      <c r="M231" s="144">
        <f>SUMIFS('Expense Data'!$G$4:$G$2000,'Expense Data'!$L$4:$L$2000,$BB231,'Expense Data'!$M$4:$M$2000,$B231,'Expense Data'!$P$4:$P$2000,9)</f>
        <v>0</v>
      </c>
      <c r="BB231" s="136">
        <f t="shared" si="37"/>
        <v>20</v>
      </c>
    </row>
    <row r="232" spans="1:54" s="136" customFormat="1" ht="12.75">
      <c r="B232" s="132">
        <v>83</v>
      </c>
      <c r="C232" s="133" t="s">
        <v>124</v>
      </c>
      <c r="D232" s="134">
        <f t="shared" si="36"/>
        <v>0</v>
      </c>
      <c r="E232" s="144">
        <f>SUMIFS('Expense Data'!$G$4:$G$2000,'Expense Data'!$L$4:$L$2000,$BB232,'Expense Data'!$M$4:$M$2000,$B232,'Expense Data'!$P$4:$P$2000,0)</f>
        <v>0</v>
      </c>
      <c r="F232" s="135" t="s">
        <v>483</v>
      </c>
      <c r="G232" s="135" t="s">
        <v>483</v>
      </c>
      <c r="H232" s="135" t="s">
        <v>483</v>
      </c>
      <c r="I232" s="135" t="s">
        <v>483</v>
      </c>
      <c r="J232" s="135" t="s">
        <v>483</v>
      </c>
      <c r="K232" s="144">
        <f>SUMIFS('Expense Data'!$G$4:$G$2000,'Expense Data'!$L$4:$L$2000,$BB232,'Expense Data'!$M$4:$M$2000,$B232,'Expense Data'!$P$4:$P$2000,7)</f>
        <v>0</v>
      </c>
      <c r="L232" s="135" t="s">
        <v>483</v>
      </c>
      <c r="M232" s="135" t="s">
        <v>483</v>
      </c>
      <c r="BB232" s="136">
        <f t="shared" si="37"/>
        <v>20</v>
      </c>
    </row>
    <row r="233" spans="1:54" s="136" customFormat="1" ht="12.75">
      <c r="B233" s="132">
        <v>89</v>
      </c>
      <c r="C233" s="133" t="s">
        <v>542</v>
      </c>
      <c r="D233" s="134">
        <f t="shared" si="36"/>
        <v>0</v>
      </c>
      <c r="E233" s="144">
        <f>SUMIFS('Expense Data'!$G$4:$G$2000,'Expense Data'!$L$4:$L$2000,$BB233,'Expense Data'!$M$4:$M$2000,$B233,'Expense Data'!$P$4:$P$2000,0)</f>
        <v>0</v>
      </c>
      <c r="F233" s="135" t="s">
        <v>483</v>
      </c>
      <c r="G233" s="153" t="s">
        <v>483</v>
      </c>
      <c r="H233" s="156" t="s">
        <v>483</v>
      </c>
      <c r="I233" s="153" t="s">
        <v>483</v>
      </c>
      <c r="J233" s="153" t="s">
        <v>483</v>
      </c>
      <c r="K233" s="153" t="s">
        <v>483</v>
      </c>
      <c r="L233" s="153" t="s">
        <v>483</v>
      </c>
      <c r="M233" s="144">
        <f>SUMIFS('Expense Data'!$G$4:$G$2000,'Expense Data'!$L$4:$L$2000,$BB233,'Expense Data'!$M$4:$M$2000,$B233,'Expense Data'!$P$4:$P$2000,9)</f>
        <v>0</v>
      </c>
      <c r="BB233" s="136">
        <f t="shared" si="37"/>
        <v>20</v>
      </c>
    </row>
    <row r="234" spans="1:54" s="136" customFormat="1" ht="12.75">
      <c r="B234" s="132">
        <v>98</v>
      </c>
      <c r="C234" s="133" t="s">
        <v>127</v>
      </c>
      <c r="D234" s="134">
        <f t="shared" si="36"/>
        <v>0</v>
      </c>
      <c r="E234" s="144">
        <f>SUMIFS('Expense Data'!$G$4:$G$2000,'Expense Data'!$L$4:$L$2000,$BB234,'Expense Data'!$M$4:$M$2000,$B234,'Expense Data'!$P$4:$P$2000,0)</f>
        <v>0</v>
      </c>
      <c r="F234" s="135" t="s">
        <v>483</v>
      </c>
      <c r="G234" s="144">
        <f>SUMIFS('Expense Data'!$G$4:$G$2000,'Expense Data'!$L$4:$L$2000,$BB234,'Expense Data'!$M$4:$M$2000,$B234,'Expense Data'!$P$4:$P$2000,2)</f>
        <v>0</v>
      </c>
      <c r="H234" s="144">
        <f>SUMIFS('Expense Data'!$G$4:$G$2000,'Expense Data'!$L$4:$L$2000,$BB234,'Expense Data'!$M$4:$M$2000,$B234,'Expense Data'!$P$4:$P$2000,3)</f>
        <v>0</v>
      </c>
      <c r="I234" s="144">
        <f>SUMIFS('Expense Data'!$G$4:$G$2000,'Expense Data'!$L$4:$L$2000,$BB234,'Expense Data'!$M$4:$M$2000,$B234,'Expense Data'!$P$4:$P$2000,4)</f>
        <v>0</v>
      </c>
      <c r="J234" s="144">
        <f>SUMIFS('Expense Data'!$G$4:$G$2000,'Expense Data'!$L$4:$L$2000,$BB234,'Expense Data'!$M$4:$M$2000,$B234,'Expense Data'!$P$4:$P$2000,5)</f>
        <v>0</v>
      </c>
      <c r="K234" s="144">
        <f>SUMIFS('Expense Data'!$G$4:$G$2000,'Expense Data'!$L$4:$L$2000,$BB234,'Expense Data'!$M$4:$M$2000,$B234,'Expense Data'!$P$4:$P$2000,7)</f>
        <v>0</v>
      </c>
      <c r="L234" s="144">
        <f>SUMIFS('Expense Data'!$G$4:$G$2000,'Expense Data'!$L$4:$L$2000,$BB234,'Expense Data'!$M$4:$M$2000,$B234,'Expense Data'!$P$4:$P$2000,8)</f>
        <v>0</v>
      </c>
      <c r="M234" s="144">
        <f>SUMIFS('Expense Data'!$G$4:$G$2000,'Expense Data'!$L$4:$L$2000,$BB234,'Expense Data'!$M$4:$M$2000,$B234,'Expense Data'!$P$4:$P$2000,9)</f>
        <v>0</v>
      </c>
      <c r="BB234" s="136">
        <f t="shared" si="37"/>
        <v>20</v>
      </c>
    </row>
    <row r="235" spans="1:54" s="136" customFormat="1" ht="15">
      <c r="B235" s="132">
        <v>99</v>
      </c>
      <c r="C235" s="133" t="s">
        <v>438</v>
      </c>
      <c r="D235" s="119">
        <f>SUM(E235:F235)</f>
        <v>0</v>
      </c>
      <c r="E235" s="144">
        <f>SUMIFS('Expense Data'!$G$4:$G$2000,'Expense Data'!$L$4:$L$2000,$BB235,'Expense Data'!$M$4:$M$2000,$B235,'Expense Data'!$P$4:$P$2000,0)</f>
        <v>0</v>
      </c>
      <c r="F235" s="144">
        <f>SUMIFS('Expense Data'!$G$4:$G$2000,'Expense Data'!$L$4:$L$2000,$BB235,'Expense Data'!$M$4:$M$2000,$B235,'Expense Data'!$P$4:$P$2000,1)</f>
        <v>0</v>
      </c>
      <c r="G235" s="137" t="s">
        <v>483</v>
      </c>
      <c r="H235" s="137" t="s">
        <v>483</v>
      </c>
      <c r="I235" s="137" t="s">
        <v>483</v>
      </c>
      <c r="J235" s="137" t="s">
        <v>483</v>
      </c>
      <c r="K235" s="137" t="s">
        <v>483</v>
      </c>
      <c r="L235" s="137" t="s">
        <v>483</v>
      </c>
      <c r="M235" s="137" t="s">
        <v>483</v>
      </c>
      <c r="BB235" s="136">
        <f t="shared" si="37"/>
        <v>20</v>
      </c>
    </row>
    <row r="236" spans="1:54" s="140" customFormat="1" ht="15">
      <c r="A236" s="136"/>
      <c r="B236" s="146"/>
      <c r="C236" s="122" t="s">
        <v>485</v>
      </c>
      <c r="D236" s="139">
        <f t="shared" ref="D236:M236" si="38">SUM(D229:D235)</f>
        <v>263345.39</v>
      </c>
      <c r="E236" s="139">
        <f t="shared" si="38"/>
        <v>0</v>
      </c>
      <c r="F236" s="139">
        <f t="shared" si="38"/>
        <v>0</v>
      </c>
      <c r="G236" s="139">
        <f t="shared" si="38"/>
        <v>0</v>
      </c>
      <c r="H236" s="139">
        <f t="shared" si="38"/>
        <v>122965.13</v>
      </c>
      <c r="I236" s="139">
        <f t="shared" si="38"/>
        <v>54281.710000000006</v>
      </c>
      <c r="J236" s="139">
        <f t="shared" si="38"/>
        <v>15174.53</v>
      </c>
      <c r="K236" s="139">
        <f t="shared" si="38"/>
        <v>64130.75</v>
      </c>
      <c r="L236" s="139">
        <f t="shared" si="38"/>
        <v>6793.27</v>
      </c>
      <c r="M236" s="139">
        <f t="shared" si="38"/>
        <v>0</v>
      </c>
    </row>
    <row r="237" spans="1:54" s="136" customFormat="1" ht="12.75">
      <c r="A237" s="140"/>
      <c r="B237" s="151"/>
      <c r="C237" s="133"/>
      <c r="D237" s="133"/>
      <c r="E237" s="133"/>
      <c r="F237" s="133"/>
      <c r="G237" s="133"/>
      <c r="H237" s="133"/>
      <c r="I237" s="133"/>
      <c r="J237" s="133"/>
      <c r="K237" s="133"/>
      <c r="L237" s="133"/>
      <c r="M237" s="133"/>
    </row>
    <row r="238" spans="1:54" s="136" customFormat="1" ht="12.75">
      <c r="B238" s="132"/>
      <c r="C238" s="133"/>
      <c r="D238" s="133"/>
      <c r="E238" s="133"/>
      <c r="F238" s="133"/>
      <c r="G238" s="133"/>
      <c r="H238" s="133"/>
      <c r="I238" s="133"/>
      <c r="J238" s="133"/>
      <c r="K238" s="133"/>
      <c r="L238" s="133"/>
      <c r="M238" s="133"/>
    </row>
    <row r="239" spans="1:54" s="136" customFormat="1" ht="12.75">
      <c r="B239" s="149" t="s">
        <v>565</v>
      </c>
      <c r="C239" s="133"/>
      <c r="D239" s="133"/>
      <c r="E239" s="133"/>
      <c r="F239" s="133"/>
      <c r="G239" s="133"/>
      <c r="H239" s="133"/>
      <c r="I239" s="143" t="s">
        <v>440</v>
      </c>
      <c r="J239" s="133"/>
      <c r="K239" s="133"/>
      <c r="L239" s="133"/>
      <c r="M239" s="133"/>
      <c r="BA239" s="136" t="str">
        <f>LEFT(B239,10)</f>
        <v>PROGRAM 21</v>
      </c>
      <c r="BB239" s="136">
        <f>RIGHT(BA239,2)*1</f>
        <v>21</v>
      </c>
    </row>
    <row r="240" spans="1:54" s="136" customFormat="1" ht="12.75">
      <c r="B240" s="132"/>
      <c r="C240" s="133"/>
      <c r="D240" s="133"/>
      <c r="E240" s="143" t="s">
        <v>467</v>
      </c>
      <c r="F240" s="143" t="s">
        <v>468</v>
      </c>
      <c r="G240" s="143" t="s">
        <v>469</v>
      </c>
      <c r="H240" s="143" t="s">
        <v>470</v>
      </c>
      <c r="I240" s="143" t="s">
        <v>471</v>
      </c>
      <c r="J240" s="129" t="s">
        <v>472</v>
      </c>
      <c r="K240" s="143" t="s">
        <v>473</v>
      </c>
      <c r="L240" s="133"/>
      <c r="M240" s="143" t="s">
        <v>474</v>
      </c>
    </row>
    <row r="241" spans="1:54" s="136" customFormat="1" ht="12.75">
      <c r="B241" s="132"/>
      <c r="C241" s="143" t="s">
        <v>475</v>
      </c>
      <c r="D241" s="143" t="s">
        <v>476</v>
      </c>
      <c r="E241" s="143" t="s">
        <v>477</v>
      </c>
      <c r="F241" s="143" t="s">
        <v>477</v>
      </c>
      <c r="G241" s="143" t="s">
        <v>478</v>
      </c>
      <c r="H241" s="143" t="s">
        <v>478</v>
      </c>
      <c r="I241" s="143" t="s">
        <v>479</v>
      </c>
      <c r="J241" s="129" t="s">
        <v>480</v>
      </c>
      <c r="K241" s="143" t="s">
        <v>481</v>
      </c>
      <c r="L241" s="143" t="s">
        <v>453</v>
      </c>
      <c r="M241" s="143" t="s">
        <v>482</v>
      </c>
    </row>
    <row r="242" spans="1:54"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54" s="136" customFormat="1" ht="12.75">
      <c r="B243" s="132">
        <v>21</v>
      </c>
      <c r="C243" s="133" t="s">
        <v>175</v>
      </c>
      <c r="D243" s="134">
        <f t="shared" ref="D243:D248" si="39">SUM(E243:M243)</f>
        <v>0</v>
      </c>
      <c r="E243" s="144">
        <f>SUMIFS('Expense Data'!$G$4:$G$2000,'Expense Data'!$L$4:$L$2000,$BB243,'Expense Data'!$M$4:$M$2000,$B243,'Expense Data'!$P$4:$P$2000,0)</f>
        <v>0</v>
      </c>
      <c r="F243" s="135" t="s">
        <v>483</v>
      </c>
      <c r="G243" s="144">
        <f>SUMIFS('Expense Data'!$G$4:$G$2000,'Expense Data'!$L$4:$L$2000,$BB243,'Expense Data'!$M$4:$M$2000,$B243,'Expense Data'!$P$4:$P$2000,2)</f>
        <v>0</v>
      </c>
      <c r="H243" s="144">
        <f>SUMIFS('Expense Data'!$G$4:$G$2000,'Expense Data'!$L$4:$L$2000,$BB243,'Expense Data'!$M$4:$M$2000,$B243,'Expense Data'!$P$4:$P$2000,3)</f>
        <v>0</v>
      </c>
      <c r="I243" s="144">
        <f>SUMIFS('Expense Data'!$G$4:$G$2000,'Expense Data'!$L$4:$L$2000,$BB243,'Expense Data'!$M$4:$M$2000,$B243,'Expense Data'!$P$4:$P$2000,4)</f>
        <v>0</v>
      </c>
      <c r="J243" s="144">
        <f>SUMIFS('Expense Data'!$G$4:$G$2000,'Expense Data'!$L$4:$L$2000,$BB243,'Expense Data'!$M$4:$M$2000,$B243,'Expense Data'!$P$4:$P$2000,5)</f>
        <v>0</v>
      </c>
      <c r="K243" s="144">
        <f>SUMIFS('Expense Data'!$G$4:$G$2000,'Expense Data'!$L$4:$L$2000,$BB243,'Expense Data'!$M$4:$M$2000,$B243,'Expense Data'!$P$4:$P$2000,7)</f>
        <v>0</v>
      </c>
      <c r="L243" s="144">
        <f>SUMIFS('Expense Data'!$G$4:$G$2000,'Expense Data'!$L$4:$L$2000,$BB243,'Expense Data'!$M$4:$M$2000,$B243,'Expense Data'!$P$4:$P$2000,8)</f>
        <v>0</v>
      </c>
      <c r="M243" s="144">
        <f>SUMIFS('Expense Data'!$G$4:$G$2000,'Expense Data'!$L$4:$L$2000,$BB243,'Expense Data'!$M$4:$M$2000,$B243,'Expense Data'!$P$4:$P$2000,9)</f>
        <v>0</v>
      </c>
      <c r="BB243" s="136">
        <f>BB$239</f>
        <v>21</v>
      </c>
    </row>
    <row r="244" spans="1:54" s="136" customFormat="1" ht="12.75">
      <c r="B244" s="132">
        <v>27</v>
      </c>
      <c r="C244" s="133" t="s">
        <v>182</v>
      </c>
      <c r="D244" s="134">
        <f t="shared" si="39"/>
        <v>0</v>
      </c>
      <c r="E244" s="144">
        <f>SUMIFS('Expense Data'!$G$4:$G$2000,'Expense Data'!$L$4:$L$2000,$BB244,'Expense Data'!$M$4:$M$2000,$B244,'Expense Data'!$P$4:$P$2000,0)</f>
        <v>0</v>
      </c>
      <c r="F244" s="135" t="s">
        <v>483</v>
      </c>
      <c r="G244" s="144">
        <f>SUMIFS('Expense Data'!$G$4:$G$2000,'Expense Data'!$L$4:$L$2000,$BB244,'Expense Data'!$M$4:$M$2000,$B244,'Expense Data'!$P$4:$P$2000,2)</f>
        <v>0</v>
      </c>
      <c r="H244" s="144">
        <f>SUMIFS('Expense Data'!$G$4:$G$2000,'Expense Data'!$L$4:$L$2000,$BB244,'Expense Data'!$M$4:$M$2000,$B244,'Expense Data'!$P$4:$P$2000,3)</f>
        <v>0</v>
      </c>
      <c r="I244" s="144">
        <f>SUMIFS('Expense Data'!$G$4:$G$2000,'Expense Data'!$L$4:$L$2000,$BB244,'Expense Data'!$M$4:$M$2000,$B244,'Expense Data'!$P$4:$P$2000,4)</f>
        <v>0</v>
      </c>
      <c r="J244" s="144">
        <f>SUMIFS('Expense Data'!$G$4:$G$2000,'Expense Data'!$L$4:$L$2000,$BB244,'Expense Data'!$M$4:$M$2000,$B244,'Expense Data'!$P$4:$P$2000,5)</f>
        <v>0</v>
      </c>
      <c r="K244" s="144">
        <f>SUMIFS('Expense Data'!$G$4:$G$2000,'Expense Data'!$L$4:$L$2000,$BB244,'Expense Data'!$M$4:$M$2000,$B244,'Expense Data'!$P$4:$P$2000,7)</f>
        <v>0</v>
      </c>
      <c r="L244" s="144">
        <f>SUMIFS('Expense Data'!$G$4:$G$2000,'Expense Data'!$L$4:$L$2000,$BB244,'Expense Data'!$M$4:$M$2000,$B244,'Expense Data'!$P$4:$P$2000,8)</f>
        <v>0</v>
      </c>
      <c r="M244" s="144">
        <f>SUMIFS('Expense Data'!$G$4:$G$2000,'Expense Data'!$L$4:$L$2000,$BB244,'Expense Data'!$M$4:$M$2000,$B244,'Expense Data'!$P$4:$P$2000,9)</f>
        <v>0</v>
      </c>
      <c r="BB244" s="136">
        <f t="shared" ref="BB244:BB249" si="40">BB$239</f>
        <v>21</v>
      </c>
    </row>
    <row r="245" spans="1:54" s="136" customFormat="1" ht="12.75">
      <c r="B245" s="132">
        <v>60</v>
      </c>
      <c r="C245" s="133" t="s">
        <v>190</v>
      </c>
      <c r="D245" s="134">
        <f t="shared" si="39"/>
        <v>0</v>
      </c>
      <c r="E245" s="144">
        <f>SUMIFS('Expense Data'!$G$4:$G$2000,'Expense Data'!$L$4:$L$2000,$BB245,'Expense Data'!$M$4:$M$2000,$B245,'Expense Data'!$P$4:$P$2000,0)</f>
        <v>0</v>
      </c>
      <c r="F245" s="135" t="s">
        <v>483</v>
      </c>
      <c r="G245" s="144">
        <f>SUMIFS('Expense Data'!$G$4:$G$2000,'Expense Data'!$L$4:$L$2000,$BB245,'Expense Data'!$M$4:$M$2000,$B245,'Expense Data'!$P$4:$P$2000,2)</f>
        <v>0</v>
      </c>
      <c r="H245" s="144">
        <f>SUMIFS('Expense Data'!$G$4:$G$2000,'Expense Data'!$L$4:$L$2000,$BB245,'Expense Data'!$M$4:$M$2000,$B245,'Expense Data'!$P$4:$P$2000,3)</f>
        <v>0</v>
      </c>
      <c r="I245" s="144">
        <f>SUMIFS('Expense Data'!$G$4:$G$2000,'Expense Data'!$L$4:$L$2000,$BB245,'Expense Data'!$M$4:$M$2000,$B245,'Expense Data'!$P$4:$P$2000,4)</f>
        <v>0</v>
      </c>
      <c r="J245" s="144">
        <f>SUMIFS('Expense Data'!$G$4:$G$2000,'Expense Data'!$L$4:$L$2000,$BB245,'Expense Data'!$M$4:$M$2000,$B245,'Expense Data'!$P$4:$P$2000,5)</f>
        <v>0</v>
      </c>
      <c r="K245" s="144">
        <f>SUMIFS('Expense Data'!$G$4:$G$2000,'Expense Data'!$L$4:$L$2000,$BB245,'Expense Data'!$M$4:$M$2000,$B245,'Expense Data'!$P$4:$P$2000,7)</f>
        <v>0</v>
      </c>
      <c r="L245" s="144">
        <f>SUMIFS('Expense Data'!$G$4:$G$2000,'Expense Data'!$L$4:$L$2000,$BB245,'Expense Data'!$M$4:$M$2000,$B245,'Expense Data'!$P$4:$P$2000,8)</f>
        <v>0</v>
      </c>
      <c r="M245" s="144">
        <f>SUMIFS('Expense Data'!$G$4:$G$2000,'Expense Data'!$L$4:$L$2000,$BB245,'Expense Data'!$M$4:$M$2000,$B245,'Expense Data'!$P$4:$P$2000,9)</f>
        <v>0</v>
      </c>
      <c r="BB245" s="136">
        <f t="shared" si="40"/>
        <v>21</v>
      </c>
    </row>
    <row r="246" spans="1:54" s="136" customFormat="1" ht="12.75">
      <c r="B246" s="132">
        <v>83</v>
      </c>
      <c r="C246" s="133" t="s">
        <v>124</v>
      </c>
      <c r="D246" s="134">
        <f t="shared" si="39"/>
        <v>0</v>
      </c>
      <c r="E246" s="144">
        <f>SUMIFS('Expense Data'!$G$4:$G$2000,'Expense Data'!$L$4:$L$2000,$BB246,'Expense Data'!$M$4:$M$2000,$B246,'Expense Data'!$P$4:$P$2000,0)</f>
        <v>0</v>
      </c>
      <c r="F246" s="135" t="s">
        <v>483</v>
      </c>
      <c r="G246" s="135" t="s">
        <v>483</v>
      </c>
      <c r="H246" s="135" t="s">
        <v>483</v>
      </c>
      <c r="I246" s="135" t="s">
        <v>483</v>
      </c>
      <c r="J246" s="135" t="s">
        <v>483</v>
      </c>
      <c r="K246" s="144">
        <f>SUMIFS('Expense Data'!$G$4:$G$2000,'Expense Data'!$L$4:$L$2000,$BB246,'Expense Data'!$M$4:$M$2000,$B246,'Expense Data'!$P$4:$P$2000,7)</f>
        <v>0</v>
      </c>
      <c r="L246" s="135" t="s">
        <v>483</v>
      </c>
      <c r="M246" s="135" t="s">
        <v>483</v>
      </c>
      <c r="BB246" s="136">
        <f t="shared" si="40"/>
        <v>21</v>
      </c>
    </row>
    <row r="247" spans="1:54" s="136" customFormat="1" ht="12.75">
      <c r="B247" s="132">
        <v>89</v>
      </c>
      <c r="C247" s="133" t="s">
        <v>542</v>
      </c>
      <c r="D247" s="134">
        <f t="shared" si="39"/>
        <v>0</v>
      </c>
      <c r="E247" s="144">
        <f>SUMIFS('Expense Data'!$G$4:$G$2000,'Expense Data'!$L$4:$L$2000,$BB247,'Expense Data'!$M$4:$M$2000,$B247,'Expense Data'!$P$4:$P$2000,0)</f>
        <v>0</v>
      </c>
      <c r="F247" s="135" t="s">
        <v>483</v>
      </c>
      <c r="G247" s="153" t="s">
        <v>483</v>
      </c>
      <c r="H247" s="156" t="s">
        <v>483</v>
      </c>
      <c r="I247" s="153" t="s">
        <v>483</v>
      </c>
      <c r="J247" s="153" t="s">
        <v>483</v>
      </c>
      <c r="K247" s="153" t="s">
        <v>483</v>
      </c>
      <c r="L247" s="153" t="s">
        <v>483</v>
      </c>
      <c r="M247" s="144">
        <f>SUMIFS('Expense Data'!$G$4:$G$2000,'Expense Data'!$L$4:$L$2000,$BB247,'Expense Data'!$M$4:$M$2000,$B247,'Expense Data'!$P$4:$P$2000,9)</f>
        <v>0</v>
      </c>
      <c r="BB247" s="136">
        <f t="shared" si="40"/>
        <v>21</v>
      </c>
    </row>
    <row r="248" spans="1:54" s="136" customFormat="1" ht="12.75">
      <c r="B248" s="132">
        <v>98</v>
      </c>
      <c r="C248" s="133" t="s">
        <v>127</v>
      </c>
      <c r="D248" s="134">
        <f t="shared" si="39"/>
        <v>0</v>
      </c>
      <c r="E248" s="144">
        <f>SUMIFS('Expense Data'!$G$4:$G$2000,'Expense Data'!$L$4:$L$2000,$BB248,'Expense Data'!$M$4:$M$2000,$B248,'Expense Data'!$P$4:$P$2000,0)</f>
        <v>0</v>
      </c>
      <c r="F248" s="135" t="s">
        <v>483</v>
      </c>
      <c r="G248" s="144">
        <f>SUMIFS('Expense Data'!$G$4:$G$2000,'Expense Data'!$L$4:$L$2000,$BB248,'Expense Data'!$M$4:$M$2000,$B248,'Expense Data'!$P$4:$P$2000,2)</f>
        <v>0</v>
      </c>
      <c r="H248" s="144">
        <f>SUMIFS('Expense Data'!$G$4:$G$2000,'Expense Data'!$L$4:$L$2000,$BB248,'Expense Data'!$M$4:$M$2000,$B248,'Expense Data'!$P$4:$P$2000,3)</f>
        <v>0</v>
      </c>
      <c r="I248" s="144">
        <f>SUMIFS('Expense Data'!$G$4:$G$2000,'Expense Data'!$L$4:$L$2000,$BB248,'Expense Data'!$M$4:$M$2000,$B248,'Expense Data'!$P$4:$P$2000,4)</f>
        <v>0</v>
      </c>
      <c r="J248" s="144">
        <f>SUMIFS('Expense Data'!$G$4:$G$2000,'Expense Data'!$L$4:$L$2000,$BB248,'Expense Data'!$M$4:$M$2000,$B248,'Expense Data'!$P$4:$P$2000,5)</f>
        <v>0</v>
      </c>
      <c r="K248" s="144">
        <f>SUMIFS('Expense Data'!$G$4:$G$2000,'Expense Data'!$L$4:$L$2000,$BB248,'Expense Data'!$M$4:$M$2000,$B248,'Expense Data'!$P$4:$P$2000,7)</f>
        <v>0</v>
      </c>
      <c r="L248" s="144">
        <f>SUMIFS('Expense Data'!$G$4:$G$2000,'Expense Data'!$L$4:$L$2000,$BB248,'Expense Data'!$M$4:$M$2000,$B248,'Expense Data'!$P$4:$P$2000,8)</f>
        <v>0</v>
      </c>
      <c r="M248" s="144">
        <f>SUMIFS('Expense Data'!$G$4:$G$2000,'Expense Data'!$L$4:$L$2000,$BB248,'Expense Data'!$M$4:$M$2000,$B248,'Expense Data'!$P$4:$P$2000,9)</f>
        <v>0</v>
      </c>
      <c r="BB248" s="136">
        <f t="shared" si="40"/>
        <v>21</v>
      </c>
    </row>
    <row r="249" spans="1:54" s="136" customFormat="1" ht="15">
      <c r="B249" s="132">
        <v>99</v>
      </c>
      <c r="C249" s="133" t="s">
        <v>438</v>
      </c>
      <c r="D249" s="119">
        <f>SUM(E249:F249)</f>
        <v>0</v>
      </c>
      <c r="E249" s="144">
        <f>SUMIFS('Expense Data'!$G$4:$G$2000,'Expense Data'!$L$4:$L$2000,$BB249,'Expense Data'!$M$4:$M$2000,$B249,'Expense Data'!$P$4:$P$2000,0)</f>
        <v>0</v>
      </c>
      <c r="F249" s="144">
        <f>SUMIFS('Expense Data'!$G$4:$G$2000,'Expense Data'!$L$4:$L$2000,$BB249,'Expense Data'!$M$4:$M$2000,$B249,'Expense Data'!$P$4:$P$2000,1)</f>
        <v>0</v>
      </c>
      <c r="G249" s="137" t="s">
        <v>483</v>
      </c>
      <c r="H249" s="137" t="s">
        <v>483</v>
      </c>
      <c r="I249" s="137" t="s">
        <v>483</v>
      </c>
      <c r="J249" s="137" t="s">
        <v>483</v>
      </c>
      <c r="K249" s="137" t="s">
        <v>483</v>
      </c>
      <c r="L249" s="137" t="s">
        <v>483</v>
      </c>
      <c r="M249" s="137" t="s">
        <v>483</v>
      </c>
      <c r="BB249" s="136">
        <f t="shared" si="40"/>
        <v>21</v>
      </c>
    </row>
    <row r="250" spans="1:54" s="140" customFormat="1" ht="15">
      <c r="A250" s="136"/>
      <c r="B250" s="146"/>
      <c r="C250" s="122" t="s">
        <v>485</v>
      </c>
      <c r="D250" s="139">
        <f t="shared" ref="D250:M250" si="41">SUM(D243:D249)</f>
        <v>0</v>
      </c>
      <c r="E250" s="139">
        <f t="shared" si="41"/>
        <v>0</v>
      </c>
      <c r="F250" s="139">
        <f t="shared" si="41"/>
        <v>0</v>
      </c>
      <c r="G250" s="139">
        <f t="shared" si="41"/>
        <v>0</v>
      </c>
      <c r="H250" s="139">
        <f t="shared" si="41"/>
        <v>0</v>
      </c>
      <c r="I250" s="139">
        <f t="shared" si="41"/>
        <v>0</v>
      </c>
      <c r="J250" s="139">
        <f t="shared" si="41"/>
        <v>0</v>
      </c>
      <c r="K250" s="139">
        <f t="shared" si="41"/>
        <v>0</v>
      </c>
      <c r="L250" s="139">
        <f t="shared" si="41"/>
        <v>0</v>
      </c>
      <c r="M250" s="139">
        <f t="shared" si="41"/>
        <v>0</v>
      </c>
      <c r="BB250" s="136"/>
    </row>
    <row r="251" spans="1:54" s="136" customFormat="1" ht="12.75">
      <c r="A251" s="140"/>
      <c r="B251" s="151"/>
      <c r="C251" s="133"/>
      <c r="D251" s="133"/>
      <c r="E251" s="133"/>
      <c r="F251" s="133"/>
      <c r="G251" s="133"/>
      <c r="H251" s="133"/>
      <c r="I251" s="133"/>
      <c r="J251" s="133"/>
      <c r="K251" s="133"/>
      <c r="L251" s="133"/>
      <c r="M251" s="133"/>
    </row>
    <row r="252" spans="1:54" s="136" customFormat="1" ht="12.75">
      <c r="B252" s="132"/>
      <c r="C252" s="133"/>
      <c r="D252" s="133"/>
      <c r="E252" s="133"/>
      <c r="F252" s="133"/>
      <c r="G252" s="133"/>
      <c r="H252" s="133"/>
      <c r="I252" s="133"/>
      <c r="J252" s="133"/>
      <c r="K252" s="133"/>
      <c r="L252" s="133"/>
      <c r="M252" s="133"/>
    </row>
    <row r="253" spans="1:54" s="136" customFormat="1" ht="12.75">
      <c r="B253" s="149" t="s">
        <v>494</v>
      </c>
      <c r="C253" s="133"/>
      <c r="D253" s="133"/>
      <c r="E253" s="133"/>
      <c r="F253" s="133"/>
      <c r="G253" s="133"/>
      <c r="H253" s="133"/>
      <c r="I253" s="143" t="s">
        <v>440</v>
      </c>
      <c r="J253" s="133"/>
      <c r="K253" s="133"/>
      <c r="L253" s="133"/>
      <c r="M253" s="133"/>
      <c r="BA253" s="136" t="str">
        <f>LEFT(B253,10)</f>
        <v>PROGRAM 22</v>
      </c>
      <c r="BB253" s="136">
        <f>RIGHT(BA253,2)*1</f>
        <v>22</v>
      </c>
    </row>
    <row r="254" spans="1:54" s="136" customFormat="1" ht="12.75">
      <c r="B254" s="132"/>
      <c r="C254" s="133"/>
      <c r="D254" s="133"/>
      <c r="E254" s="143" t="s">
        <v>467</v>
      </c>
      <c r="F254" s="143" t="s">
        <v>468</v>
      </c>
      <c r="G254" s="143" t="s">
        <v>469</v>
      </c>
      <c r="H254" s="143" t="s">
        <v>470</v>
      </c>
      <c r="I254" s="143" t="s">
        <v>471</v>
      </c>
      <c r="J254" s="129" t="s">
        <v>472</v>
      </c>
      <c r="K254" s="143" t="s">
        <v>473</v>
      </c>
      <c r="L254" s="133"/>
      <c r="M254" s="143" t="s">
        <v>474</v>
      </c>
    </row>
    <row r="255" spans="1:54" s="136" customFormat="1" ht="12.75">
      <c r="B255" s="132"/>
      <c r="C255" s="143" t="s">
        <v>475</v>
      </c>
      <c r="D255" s="143" t="s">
        <v>476</v>
      </c>
      <c r="E255" s="143" t="s">
        <v>477</v>
      </c>
      <c r="F255" s="143" t="s">
        <v>477</v>
      </c>
      <c r="G255" s="143" t="s">
        <v>478</v>
      </c>
      <c r="H255" s="143" t="s">
        <v>478</v>
      </c>
      <c r="I255" s="143" t="s">
        <v>479</v>
      </c>
      <c r="J255" s="129" t="s">
        <v>480</v>
      </c>
      <c r="K255" s="143" t="s">
        <v>481</v>
      </c>
      <c r="L255" s="143" t="s">
        <v>453</v>
      </c>
      <c r="M255" s="143" t="s">
        <v>482</v>
      </c>
    </row>
    <row r="256" spans="1:54"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54" s="136" customFormat="1" ht="12.75">
      <c r="B257" s="132">
        <v>21</v>
      </c>
      <c r="C257" s="133" t="s">
        <v>175</v>
      </c>
      <c r="D257" s="134">
        <f t="shared" ref="D257:D262" si="42">SUM(E257:M257)</f>
        <v>0</v>
      </c>
      <c r="E257" s="144">
        <f>SUMIFS('Expense Data'!$G$4:$G$2000,'Expense Data'!$L$4:$L$2000,$BB257,'Expense Data'!$M$4:$M$2000,$B257,'Expense Data'!$P$4:$P$2000,0)</f>
        <v>0</v>
      </c>
      <c r="F257" s="135" t="s">
        <v>483</v>
      </c>
      <c r="G257" s="144">
        <f>SUMIFS('Expense Data'!$G$4:$G$2000,'Expense Data'!$L$4:$L$2000,$BB257,'Expense Data'!$M$4:$M$2000,$B257,'Expense Data'!$P$4:$P$2000,2)</f>
        <v>0</v>
      </c>
      <c r="H257" s="144">
        <f>SUMIFS('Expense Data'!$G$4:$G$2000,'Expense Data'!$L$4:$L$2000,$BB257,'Expense Data'!$M$4:$M$2000,$B257,'Expense Data'!$P$4:$P$2000,3)</f>
        <v>0</v>
      </c>
      <c r="I257" s="144">
        <f>SUMIFS('Expense Data'!$G$4:$G$2000,'Expense Data'!$L$4:$L$2000,$BB257,'Expense Data'!$M$4:$M$2000,$B257,'Expense Data'!$P$4:$P$2000,4)</f>
        <v>0</v>
      </c>
      <c r="J257" s="144">
        <f>SUMIFS('Expense Data'!$G$4:$G$2000,'Expense Data'!$L$4:$L$2000,$BB257,'Expense Data'!$M$4:$M$2000,$B257,'Expense Data'!$P$4:$P$2000,5)</f>
        <v>0</v>
      </c>
      <c r="K257" s="144">
        <f>SUMIFS('Expense Data'!$G$4:$G$2000,'Expense Data'!$L$4:$L$2000,$BB257,'Expense Data'!$M$4:$M$2000,$B257,'Expense Data'!$P$4:$P$2000,7)</f>
        <v>0</v>
      </c>
      <c r="L257" s="144">
        <f>SUMIFS('Expense Data'!$G$4:$G$2000,'Expense Data'!$L$4:$L$2000,$BB257,'Expense Data'!$M$4:$M$2000,$B257,'Expense Data'!$P$4:$P$2000,8)</f>
        <v>0</v>
      </c>
      <c r="M257" s="144">
        <f>SUMIFS('Expense Data'!$G$4:$G$2000,'Expense Data'!$L$4:$L$2000,$BB257,'Expense Data'!$M$4:$M$2000,$B257,'Expense Data'!$P$4:$P$2000,9)</f>
        <v>0</v>
      </c>
      <c r="BB257" s="136">
        <f>BB$253</f>
        <v>22</v>
      </c>
    </row>
    <row r="258" spans="1:54" s="136" customFormat="1" ht="12.75">
      <c r="B258" s="132">
        <v>27</v>
      </c>
      <c r="C258" s="133" t="s">
        <v>182</v>
      </c>
      <c r="D258" s="134">
        <f t="shared" si="42"/>
        <v>0</v>
      </c>
      <c r="E258" s="144">
        <f>SUMIFS('Expense Data'!$G$4:$G$2000,'Expense Data'!$L$4:$L$2000,$BB258,'Expense Data'!$M$4:$M$2000,$B258,'Expense Data'!$P$4:$P$2000,0)</f>
        <v>0</v>
      </c>
      <c r="F258" s="135" t="s">
        <v>483</v>
      </c>
      <c r="G258" s="144">
        <f>SUMIFS('Expense Data'!$G$4:$G$2000,'Expense Data'!$L$4:$L$2000,$BB258,'Expense Data'!$M$4:$M$2000,$B258,'Expense Data'!$P$4:$P$2000,2)</f>
        <v>0</v>
      </c>
      <c r="H258" s="144">
        <f>SUMIFS('Expense Data'!$G$4:$G$2000,'Expense Data'!$L$4:$L$2000,$BB258,'Expense Data'!$M$4:$M$2000,$B258,'Expense Data'!$P$4:$P$2000,3)</f>
        <v>0</v>
      </c>
      <c r="I258" s="144">
        <f>SUMIFS('Expense Data'!$G$4:$G$2000,'Expense Data'!$L$4:$L$2000,$BB258,'Expense Data'!$M$4:$M$2000,$B258,'Expense Data'!$P$4:$P$2000,4)</f>
        <v>0</v>
      </c>
      <c r="J258" s="144">
        <f>SUMIFS('Expense Data'!$G$4:$G$2000,'Expense Data'!$L$4:$L$2000,$BB258,'Expense Data'!$M$4:$M$2000,$B258,'Expense Data'!$P$4:$P$2000,5)</f>
        <v>0</v>
      </c>
      <c r="K258" s="144">
        <f>SUMIFS('Expense Data'!$G$4:$G$2000,'Expense Data'!$L$4:$L$2000,$BB258,'Expense Data'!$M$4:$M$2000,$B258,'Expense Data'!$P$4:$P$2000,7)</f>
        <v>0</v>
      </c>
      <c r="L258" s="144">
        <f>SUMIFS('Expense Data'!$G$4:$G$2000,'Expense Data'!$L$4:$L$2000,$BB258,'Expense Data'!$M$4:$M$2000,$B258,'Expense Data'!$P$4:$P$2000,8)</f>
        <v>0</v>
      </c>
      <c r="M258" s="144">
        <f>SUMIFS('Expense Data'!$G$4:$G$2000,'Expense Data'!$L$4:$L$2000,$BB258,'Expense Data'!$M$4:$M$2000,$B258,'Expense Data'!$P$4:$P$2000,9)</f>
        <v>0</v>
      </c>
      <c r="BB258" s="136">
        <f t="shared" ref="BB258:BB263" si="43">BB$253</f>
        <v>22</v>
      </c>
    </row>
    <row r="259" spans="1:54" s="136" customFormat="1" ht="12.75">
      <c r="B259" s="132">
        <v>60</v>
      </c>
      <c r="C259" s="133" t="s">
        <v>190</v>
      </c>
      <c r="D259" s="134">
        <f t="shared" si="42"/>
        <v>0</v>
      </c>
      <c r="E259" s="144">
        <f>SUMIFS('Expense Data'!$G$4:$G$2000,'Expense Data'!$L$4:$L$2000,$BB259,'Expense Data'!$M$4:$M$2000,$B259,'Expense Data'!$P$4:$P$2000,0)</f>
        <v>0</v>
      </c>
      <c r="F259" s="135" t="s">
        <v>483</v>
      </c>
      <c r="G259" s="144">
        <f>SUMIFS('Expense Data'!$G$4:$G$2000,'Expense Data'!$L$4:$L$2000,$BB259,'Expense Data'!$M$4:$M$2000,$B259,'Expense Data'!$P$4:$P$2000,2)</f>
        <v>0</v>
      </c>
      <c r="H259" s="144">
        <f>SUMIFS('Expense Data'!$G$4:$G$2000,'Expense Data'!$L$4:$L$2000,$BB259,'Expense Data'!$M$4:$M$2000,$B259,'Expense Data'!$P$4:$P$2000,3)</f>
        <v>0</v>
      </c>
      <c r="I259" s="144">
        <f>SUMIFS('Expense Data'!$G$4:$G$2000,'Expense Data'!$L$4:$L$2000,$BB259,'Expense Data'!$M$4:$M$2000,$B259,'Expense Data'!$P$4:$P$2000,4)</f>
        <v>0</v>
      </c>
      <c r="J259" s="144">
        <f>SUMIFS('Expense Data'!$G$4:$G$2000,'Expense Data'!$L$4:$L$2000,$BB259,'Expense Data'!$M$4:$M$2000,$B259,'Expense Data'!$P$4:$P$2000,5)</f>
        <v>0</v>
      </c>
      <c r="K259" s="144">
        <f>SUMIFS('Expense Data'!$G$4:$G$2000,'Expense Data'!$L$4:$L$2000,$BB259,'Expense Data'!$M$4:$M$2000,$B259,'Expense Data'!$P$4:$P$2000,7)</f>
        <v>0</v>
      </c>
      <c r="L259" s="144">
        <f>SUMIFS('Expense Data'!$G$4:$G$2000,'Expense Data'!$L$4:$L$2000,$BB259,'Expense Data'!$M$4:$M$2000,$B259,'Expense Data'!$P$4:$P$2000,8)</f>
        <v>0</v>
      </c>
      <c r="M259" s="144">
        <f>SUMIFS('Expense Data'!$G$4:$G$2000,'Expense Data'!$L$4:$L$2000,$BB259,'Expense Data'!$M$4:$M$2000,$B259,'Expense Data'!$P$4:$P$2000,9)</f>
        <v>0</v>
      </c>
      <c r="BB259" s="136">
        <f t="shared" si="43"/>
        <v>22</v>
      </c>
    </row>
    <row r="260" spans="1:54" s="136" customFormat="1" ht="12.75">
      <c r="B260" s="132">
        <v>83</v>
      </c>
      <c r="C260" s="133" t="s">
        <v>124</v>
      </c>
      <c r="D260" s="134">
        <f t="shared" si="42"/>
        <v>0</v>
      </c>
      <c r="E260" s="144">
        <f>SUMIFS('Expense Data'!$G$4:$G$2000,'Expense Data'!$L$4:$L$2000,$BB260,'Expense Data'!$M$4:$M$2000,$B260,'Expense Data'!$P$4:$P$2000,0)</f>
        <v>0</v>
      </c>
      <c r="F260" s="135" t="s">
        <v>483</v>
      </c>
      <c r="G260" s="135" t="s">
        <v>483</v>
      </c>
      <c r="H260" s="135" t="s">
        <v>483</v>
      </c>
      <c r="I260" s="135" t="s">
        <v>483</v>
      </c>
      <c r="J260" s="135" t="s">
        <v>483</v>
      </c>
      <c r="K260" s="144">
        <f>SUMIFS('Expense Data'!$G$4:$G$2000,'Expense Data'!$L$4:$L$2000,$BB260,'Expense Data'!$M$4:$M$2000,$B260,'Expense Data'!$P$4:$P$2000,7)</f>
        <v>0</v>
      </c>
      <c r="L260" s="135" t="s">
        <v>483</v>
      </c>
      <c r="M260" s="135" t="s">
        <v>483</v>
      </c>
      <c r="BB260" s="136">
        <f t="shared" si="43"/>
        <v>22</v>
      </c>
    </row>
    <row r="261" spans="1:54" s="136" customFormat="1" ht="12.75">
      <c r="B261" s="132">
        <v>89</v>
      </c>
      <c r="C261" s="133" t="s">
        <v>542</v>
      </c>
      <c r="D261" s="134">
        <f t="shared" si="42"/>
        <v>0</v>
      </c>
      <c r="E261" s="144">
        <f>SUMIFS('Expense Data'!$G$4:$G$2000,'Expense Data'!$L$4:$L$2000,$BB261,'Expense Data'!$M$4:$M$2000,$B261,'Expense Data'!$P$4:$P$2000,0)</f>
        <v>0</v>
      </c>
      <c r="F261" s="135" t="s">
        <v>483</v>
      </c>
      <c r="G261" s="153" t="s">
        <v>483</v>
      </c>
      <c r="H261" s="156" t="s">
        <v>483</v>
      </c>
      <c r="I261" s="153" t="s">
        <v>483</v>
      </c>
      <c r="J261" s="153" t="s">
        <v>483</v>
      </c>
      <c r="K261" s="153" t="s">
        <v>483</v>
      </c>
      <c r="L261" s="153" t="s">
        <v>483</v>
      </c>
      <c r="M261" s="144">
        <f>SUMIFS('Expense Data'!$G$4:$G$2000,'Expense Data'!$L$4:$L$2000,$BB261,'Expense Data'!$M$4:$M$2000,$B261,'Expense Data'!$P$4:$P$2000,9)</f>
        <v>0</v>
      </c>
      <c r="BB261" s="136">
        <f t="shared" si="43"/>
        <v>22</v>
      </c>
    </row>
    <row r="262" spans="1:54" s="136" customFormat="1" ht="12.75">
      <c r="B262" s="132">
        <v>98</v>
      </c>
      <c r="C262" s="133" t="s">
        <v>127</v>
      </c>
      <c r="D262" s="134">
        <f t="shared" si="42"/>
        <v>0</v>
      </c>
      <c r="E262" s="144">
        <f>SUMIFS('Expense Data'!$G$4:$G$2000,'Expense Data'!$L$4:$L$2000,$BB262,'Expense Data'!$M$4:$M$2000,$B262,'Expense Data'!$P$4:$P$2000,0)</f>
        <v>0</v>
      </c>
      <c r="F262" s="135" t="s">
        <v>483</v>
      </c>
      <c r="G262" s="144">
        <f>SUMIFS('Expense Data'!$G$4:$G$2000,'Expense Data'!$L$4:$L$2000,$BB262,'Expense Data'!$M$4:$M$2000,$B262,'Expense Data'!$P$4:$P$2000,2)</f>
        <v>0</v>
      </c>
      <c r="H262" s="144">
        <f>SUMIFS('Expense Data'!$G$4:$G$2000,'Expense Data'!$L$4:$L$2000,$BB262,'Expense Data'!$M$4:$M$2000,$B262,'Expense Data'!$P$4:$P$2000,3)</f>
        <v>0</v>
      </c>
      <c r="I262" s="144">
        <f>SUMIFS('Expense Data'!$G$4:$G$2000,'Expense Data'!$L$4:$L$2000,$BB262,'Expense Data'!$M$4:$M$2000,$B262,'Expense Data'!$P$4:$P$2000,4)</f>
        <v>0</v>
      </c>
      <c r="J262" s="144">
        <f>SUMIFS('Expense Data'!$G$4:$G$2000,'Expense Data'!$L$4:$L$2000,$BB262,'Expense Data'!$M$4:$M$2000,$B262,'Expense Data'!$P$4:$P$2000,5)</f>
        <v>0</v>
      </c>
      <c r="K262" s="144">
        <f>SUMIFS('Expense Data'!$G$4:$G$2000,'Expense Data'!$L$4:$L$2000,$BB262,'Expense Data'!$M$4:$M$2000,$B262,'Expense Data'!$P$4:$P$2000,7)</f>
        <v>0</v>
      </c>
      <c r="L262" s="144">
        <f>SUMIFS('Expense Data'!$G$4:$G$2000,'Expense Data'!$L$4:$L$2000,$BB262,'Expense Data'!$M$4:$M$2000,$B262,'Expense Data'!$P$4:$P$2000,8)</f>
        <v>0</v>
      </c>
      <c r="M262" s="144">
        <f>SUMIFS('Expense Data'!$G$4:$G$2000,'Expense Data'!$L$4:$L$2000,$BB262,'Expense Data'!$M$4:$M$2000,$B262,'Expense Data'!$P$4:$P$2000,9)</f>
        <v>0</v>
      </c>
      <c r="BB262" s="136">
        <f t="shared" si="43"/>
        <v>22</v>
      </c>
    </row>
    <row r="263" spans="1:54" s="136" customFormat="1" ht="15">
      <c r="B263" s="132">
        <v>99</v>
      </c>
      <c r="C263" s="133" t="s">
        <v>438</v>
      </c>
      <c r="D263" s="119">
        <f>SUM(E263:F263)</f>
        <v>0</v>
      </c>
      <c r="E263" s="144">
        <f>SUMIFS('Expense Data'!$G$4:$G$2000,'Expense Data'!$L$4:$L$2000,$BB263,'Expense Data'!$M$4:$M$2000,$B263,'Expense Data'!$P$4:$P$2000,0)</f>
        <v>0</v>
      </c>
      <c r="F263" s="144">
        <f>SUMIFS('Expense Data'!$G$4:$G$2000,'Expense Data'!$L$4:$L$2000,$BB263,'Expense Data'!$M$4:$M$2000,$B263,'Expense Data'!$P$4:$P$2000,1)</f>
        <v>0</v>
      </c>
      <c r="G263" s="137" t="s">
        <v>483</v>
      </c>
      <c r="H263" s="137" t="s">
        <v>483</v>
      </c>
      <c r="I263" s="137" t="s">
        <v>483</v>
      </c>
      <c r="J263" s="137" t="s">
        <v>483</v>
      </c>
      <c r="K263" s="137" t="s">
        <v>483</v>
      </c>
      <c r="L263" s="137" t="s">
        <v>483</v>
      </c>
      <c r="M263" s="137" t="s">
        <v>483</v>
      </c>
      <c r="BB263" s="136">
        <f t="shared" si="43"/>
        <v>22</v>
      </c>
    </row>
    <row r="264" spans="1:54" s="140" customFormat="1" ht="15">
      <c r="A264" s="136"/>
      <c r="B264" s="146"/>
      <c r="C264" s="122" t="s">
        <v>485</v>
      </c>
      <c r="D264" s="139">
        <f>SUM(D257:D263)</f>
        <v>0</v>
      </c>
      <c r="E264" s="139">
        <f>SUM(E257:E263)</f>
        <v>0</v>
      </c>
      <c r="F264" s="139">
        <f>SUM(F263)</f>
        <v>0</v>
      </c>
      <c r="G264" s="139">
        <f t="shared" ref="G264:M264" si="44">SUM(G257:G263)</f>
        <v>0</v>
      </c>
      <c r="H264" s="139">
        <f t="shared" si="44"/>
        <v>0</v>
      </c>
      <c r="I264" s="139">
        <f t="shared" si="44"/>
        <v>0</v>
      </c>
      <c r="J264" s="139">
        <f t="shared" si="44"/>
        <v>0</v>
      </c>
      <c r="K264" s="139">
        <f t="shared" si="44"/>
        <v>0</v>
      </c>
      <c r="L264" s="139">
        <f t="shared" si="44"/>
        <v>0</v>
      </c>
      <c r="M264" s="139">
        <f t="shared" si="44"/>
        <v>0</v>
      </c>
    </row>
    <row r="265" spans="1:54" s="136" customFormat="1" ht="12.75">
      <c r="A265" s="140"/>
      <c r="B265" s="151"/>
      <c r="C265" s="133"/>
      <c r="D265" s="133"/>
      <c r="E265" s="133"/>
      <c r="F265" s="133"/>
      <c r="G265" s="133"/>
      <c r="H265" s="133"/>
      <c r="I265" s="133"/>
      <c r="J265" s="133"/>
      <c r="K265" s="133"/>
      <c r="L265" s="133"/>
      <c r="M265" s="133"/>
    </row>
    <row r="266" spans="1:54" s="136" customFormat="1" ht="12.75">
      <c r="B266" s="132"/>
      <c r="C266" s="133"/>
      <c r="D266" s="133"/>
      <c r="E266" s="133"/>
      <c r="F266" s="133"/>
      <c r="G266" s="133"/>
      <c r="H266" s="133"/>
      <c r="I266" s="133"/>
      <c r="J266" s="133"/>
      <c r="K266" s="133"/>
      <c r="L266" s="133"/>
      <c r="M266" s="133"/>
    </row>
    <row r="267" spans="1:54" s="136" customFormat="1" ht="12.75">
      <c r="B267" s="149" t="s">
        <v>566</v>
      </c>
      <c r="C267" s="133"/>
      <c r="D267" s="133"/>
      <c r="E267" s="133"/>
      <c r="F267" s="133"/>
      <c r="G267" s="133"/>
      <c r="H267" s="133"/>
      <c r="I267" s="143" t="s">
        <v>440</v>
      </c>
      <c r="J267" s="133"/>
      <c r="K267" s="133"/>
      <c r="L267" s="133"/>
      <c r="M267" s="133"/>
      <c r="BA267" s="136" t="str">
        <f>LEFT(B267,10)</f>
        <v>PROGRAM 23</v>
      </c>
      <c r="BB267" s="136">
        <f>RIGHT(BA267,2)*1</f>
        <v>23</v>
      </c>
    </row>
    <row r="268" spans="1:54" s="136" customFormat="1" ht="12.75">
      <c r="B268" s="132"/>
      <c r="C268" s="133"/>
      <c r="D268" s="133"/>
      <c r="E268" s="143" t="s">
        <v>467</v>
      </c>
      <c r="F268" s="143" t="s">
        <v>468</v>
      </c>
      <c r="G268" s="143" t="s">
        <v>469</v>
      </c>
      <c r="H268" s="143" t="s">
        <v>470</v>
      </c>
      <c r="I268" s="143" t="s">
        <v>471</v>
      </c>
      <c r="J268" s="129" t="s">
        <v>472</v>
      </c>
      <c r="K268" s="143" t="s">
        <v>473</v>
      </c>
      <c r="L268" s="133"/>
      <c r="M268" s="143" t="s">
        <v>474</v>
      </c>
    </row>
    <row r="269" spans="1:54" s="136" customFormat="1" ht="12.75">
      <c r="B269" s="132"/>
      <c r="C269" s="143" t="s">
        <v>475</v>
      </c>
      <c r="D269" s="143" t="s">
        <v>476</v>
      </c>
      <c r="E269" s="143" t="s">
        <v>477</v>
      </c>
      <c r="F269" s="143" t="s">
        <v>477</v>
      </c>
      <c r="G269" s="143" t="s">
        <v>478</v>
      </c>
      <c r="H269" s="143" t="s">
        <v>478</v>
      </c>
      <c r="I269" s="143" t="s">
        <v>479</v>
      </c>
      <c r="J269" s="129" t="s">
        <v>480</v>
      </c>
      <c r="K269" s="143" t="s">
        <v>481</v>
      </c>
      <c r="L269" s="143" t="s">
        <v>453</v>
      </c>
      <c r="M269" s="143" t="s">
        <v>482</v>
      </c>
    </row>
    <row r="270" spans="1:54"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54" s="136" customFormat="1" ht="12.75">
      <c r="B271" s="132">
        <v>21</v>
      </c>
      <c r="C271" s="133" t="s">
        <v>175</v>
      </c>
      <c r="D271" s="134">
        <f t="shared" ref="D271:D276" si="45">SUM(E271:M271)</f>
        <v>1132309.57</v>
      </c>
      <c r="E271" s="144">
        <f>SUMIFS('Expense Data'!$G$4:$G$2000,'Expense Data'!$L$4:$L$2000,$BB271,'Expense Data'!$M$4:$M$2000,$B271,'Expense Data'!$P$4:$P$2000,0)</f>
        <v>0</v>
      </c>
      <c r="F271" s="135" t="s">
        <v>483</v>
      </c>
      <c r="G271" s="144">
        <f>SUMIFS('Expense Data'!$G$4:$G$2000,'Expense Data'!$L$4:$L$2000,$BB271,'Expense Data'!$M$4:$M$2000,$B271,'Expense Data'!$P$4:$P$2000,2)</f>
        <v>0</v>
      </c>
      <c r="H271" s="144">
        <f>SUMIFS('Expense Data'!$G$4:$G$2000,'Expense Data'!$L$4:$L$2000,$BB271,'Expense Data'!$M$4:$M$2000,$B271,'Expense Data'!$P$4:$P$2000,3)</f>
        <v>158561.07</v>
      </c>
      <c r="I271" s="144">
        <f>SUMIFS('Expense Data'!$G$4:$G$2000,'Expense Data'!$L$4:$L$2000,$BB271,'Expense Data'!$M$4:$M$2000,$B271,'Expense Data'!$P$4:$P$2000,4)</f>
        <v>49628.82</v>
      </c>
      <c r="J271" s="144">
        <f>SUMIFS('Expense Data'!$G$4:$G$2000,'Expense Data'!$L$4:$L$2000,$BB271,'Expense Data'!$M$4:$M$2000,$B271,'Expense Data'!$P$4:$P$2000,5)</f>
        <v>814.72</v>
      </c>
      <c r="K271" s="144">
        <f>SUMIFS('Expense Data'!$G$4:$G$2000,'Expense Data'!$L$4:$L$2000,$BB271,'Expense Data'!$M$4:$M$2000,$B271,'Expense Data'!$P$4:$P$2000,7)</f>
        <v>892194.04</v>
      </c>
      <c r="L271" s="144">
        <f>SUMIFS('Expense Data'!$G$4:$G$2000,'Expense Data'!$L$4:$L$2000,$BB271,'Expense Data'!$M$4:$M$2000,$B271,'Expense Data'!$P$4:$P$2000,8)</f>
        <v>31110.92</v>
      </c>
      <c r="M271" s="144">
        <f>SUMIFS('Expense Data'!$G$4:$G$2000,'Expense Data'!$L$4:$L$2000,$BB271,'Expense Data'!$M$4:$M$2000,$B271,'Expense Data'!$P$4:$P$2000,9)</f>
        <v>0</v>
      </c>
      <c r="BB271" s="136">
        <f>BB$267</f>
        <v>23</v>
      </c>
    </row>
    <row r="272" spans="1:54" s="136" customFormat="1" ht="12.75">
      <c r="B272" s="132">
        <v>27</v>
      </c>
      <c r="C272" s="133" t="s">
        <v>182</v>
      </c>
      <c r="D272" s="134">
        <f t="shared" si="45"/>
        <v>0</v>
      </c>
      <c r="E272" s="144">
        <f>SUMIFS('Expense Data'!$G$4:$G$2000,'Expense Data'!$L$4:$L$2000,$BB272,'Expense Data'!$M$4:$M$2000,$B272,'Expense Data'!$P$4:$P$2000,0)</f>
        <v>0</v>
      </c>
      <c r="F272" s="135" t="s">
        <v>483</v>
      </c>
      <c r="G272" s="144">
        <f>SUMIFS('Expense Data'!$G$4:$G$2000,'Expense Data'!$L$4:$L$2000,$BB272,'Expense Data'!$M$4:$M$2000,$B272,'Expense Data'!$P$4:$P$2000,2)</f>
        <v>0</v>
      </c>
      <c r="H272" s="144">
        <f>SUMIFS('Expense Data'!$G$4:$G$2000,'Expense Data'!$L$4:$L$2000,$BB272,'Expense Data'!$M$4:$M$2000,$B272,'Expense Data'!$P$4:$P$2000,3)</f>
        <v>0</v>
      </c>
      <c r="I272" s="144">
        <f>SUMIFS('Expense Data'!$G$4:$G$2000,'Expense Data'!$L$4:$L$2000,$BB272,'Expense Data'!$M$4:$M$2000,$B272,'Expense Data'!$P$4:$P$2000,4)</f>
        <v>0</v>
      </c>
      <c r="J272" s="144">
        <f>SUMIFS('Expense Data'!$G$4:$G$2000,'Expense Data'!$L$4:$L$2000,$BB272,'Expense Data'!$M$4:$M$2000,$B272,'Expense Data'!$P$4:$P$2000,5)</f>
        <v>0</v>
      </c>
      <c r="K272" s="144">
        <f>SUMIFS('Expense Data'!$G$4:$G$2000,'Expense Data'!$L$4:$L$2000,$BB272,'Expense Data'!$M$4:$M$2000,$B272,'Expense Data'!$P$4:$P$2000,7)</f>
        <v>0</v>
      </c>
      <c r="L272" s="144">
        <f>SUMIFS('Expense Data'!$G$4:$G$2000,'Expense Data'!$L$4:$L$2000,$BB272,'Expense Data'!$M$4:$M$2000,$B272,'Expense Data'!$P$4:$P$2000,8)</f>
        <v>0</v>
      </c>
      <c r="M272" s="144">
        <f>SUMIFS('Expense Data'!$G$4:$G$2000,'Expense Data'!$L$4:$L$2000,$BB272,'Expense Data'!$M$4:$M$2000,$B272,'Expense Data'!$P$4:$P$2000,9)</f>
        <v>0</v>
      </c>
      <c r="BB272" s="136">
        <f t="shared" ref="BB272:BB277" si="46">BB$267</f>
        <v>23</v>
      </c>
    </row>
    <row r="273" spans="1:54" s="136" customFormat="1" ht="12.75">
      <c r="B273" s="132">
        <v>60</v>
      </c>
      <c r="C273" s="133" t="s">
        <v>190</v>
      </c>
      <c r="D273" s="134">
        <f t="shared" si="45"/>
        <v>0</v>
      </c>
      <c r="E273" s="144">
        <f>SUMIFS('Expense Data'!$G$4:$G$2000,'Expense Data'!$L$4:$L$2000,$BB273,'Expense Data'!$M$4:$M$2000,$B273,'Expense Data'!$P$4:$P$2000,0)</f>
        <v>0</v>
      </c>
      <c r="F273" s="135" t="s">
        <v>483</v>
      </c>
      <c r="G273" s="144">
        <f>SUMIFS('Expense Data'!$G$4:$G$2000,'Expense Data'!$L$4:$L$2000,$BB273,'Expense Data'!$M$4:$M$2000,$B273,'Expense Data'!$P$4:$P$2000,2)</f>
        <v>0</v>
      </c>
      <c r="H273" s="144">
        <f>SUMIFS('Expense Data'!$G$4:$G$2000,'Expense Data'!$L$4:$L$2000,$BB273,'Expense Data'!$M$4:$M$2000,$B273,'Expense Data'!$P$4:$P$2000,3)</f>
        <v>0</v>
      </c>
      <c r="I273" s="144">
        <f>SUMIFS('Expense Data'!$G$4:$G$2000,'Expense Data'!$L$4:$L$2000,$BB273,'Expense Data'!$M$4:$M$2000,$B273,'Expense Data'!$P$4:$P$2000,4)</f>
        <v>0</v>
      </c>
      <c r="J273" s="144">
        <f>SUMIFS('Expense Data'!$G$4:$G$2000,'Expense Data'!$L$4:$L$2000,$BB273,'Expense Data'!$M$4:$M$2000,$B273,'Expense Data'!$P$4:$P$2000,5)</f>
        <v>0</v>
      </c>
      <c r="K273" s="144">
        <f>SUMIFS('Expense Data'!$G$4:$G$2000,'Expense Data'!$L$4:$L$2000,$BB273,'Expense Data'!$M$4:$M$2000,$B273,'Expense Data'!$P$4:$P$2000,7)</f>
        <v>0</v>
      </c>
      <c r="L273" s="144">
        <f>SUMIFS('Expense Data'!$G$4:$G$2000,'Expense Data'!$L$4:$L$2000,$BB273,'Expense Data'!$M$4:$M$2000,$B273,'Expense Data'!$P$4:$P$2000,8)</f>
        <v>0</v>
      </c>
      <c r="M273" s="144">
        <f>SUMIFS('Expense Data'!$G$4:$G$2000,'Expense Data'!$L$4:$L$2000,$BB273,'Expense Data'!$M$4:$M$2000,$B273,'Expense Data'!$P$4:$P$2000,9)</f>
        <v>0</v>
      </c>
      <c r="BB273" s="136">
        <f t="shared" si="46"/>
        <v>23</v>
      </c>
    </row>
    <row r="274" spans="1:54" s="136" customFormat="1" ht="12.75">
      <c r="B274" s="132">
        <v>83</v>
      </c>
      <c r="C274" s="133" t="s">
        <v>124</v>
      </c>
      <c r="D274" s="134">
        <f t="shared" si="45"/>
        <v>0</v>
      </c>
      <c r="E274" s="144">
        <f>SUMIFS('Expense Data'!$G$4:$G$2000,'Expense Data'!$L$4:$L$2000,$BB274,'Expense Data'!$M$4:$M$2000,$B274,'Expense Data'!$P$4:$P$2000,0)</f>
        <v>0</v>
      </c>
      <c r="F274" s="135" t="s">
        <v>483</v>
      </c>
      <c r="G274" s="135" t="s">
        <v>483</v>
      </c>
      <c r="H274" s="135" t="s">
        <v>483</v>
      </c>
      <c r="I274" s="135" t="s">
        <v>483</v>
      </c>
      <c r="J274" s="135" t="s">
        <v>483</v>
      </c>
      <c r="K274" s="144">
        <f>SUMIFS('Expense Data'!$G$4:$G$2000,'Expense Data'!$L$4:$L$2000,$BB274,'Expense Data'!$M$4:$M$2000,$B274,'Expense Data'!$P$4:$P$2000,7)</f>
        <v>0</v>
      </c>
      <c r="L274" s="135" t="s">
        <v>483</v>
      </c>
      <c r="M274" s="135" t="s">
        <v>483</v>
      </c>
      <c r="BB274" s="136">
        <f t="shared" si="46"/>
        <v>23</v>
      </c>
    </row>
    <row r="275" spans="1:54" s="136" customFormat="1" ht="12.75">
      <c r="B275" s="132">
        <v>89</v>
      </c>
      <c r="C275" s="133" t="s">
        <v>542</v>
      </c>
      <c r="D275" s="134">
        <f t="shared" si="45"/>
        <v>0</v>
      </c>
      <c r="E275" s="144">
        <f>SUMIFS('Expense Data'!$G$4:$G$2000,'Expense Data'!$L$4:$L$2000,$BB275,'Expense Data'!$M$4:$M$2000,$B275,'Expense Data'!$P$4:$P$2000,0)</f>
        <v>0</v>
      </c>
      <c r="F275" s="135" t="s">
        <v>483</v>
      </c>
      <c r="G275" s="153" t="s">
        <v>483</v>
      </c>
      <c r="H275" s="156" t="s">
        <v>483</v>
      </c>
      <c r="I275" s="153" t="s">
        <v>483</v>
      </c>
      <c r="J275" s="153" t="s">
        <v>483</v>
      </c>
      <c r="K275" s="153" t="s">
        <v>483</v>
      </c>
      <c r="L275" s="153" t="s">
        <v>483</v>
      </c>
      <c r="M275" s="144">
        <f>SUMIFS('Expense Data'!$G$4:$G$2000,'Expense Data'!$L$4:$L$2000,$BB275,'Expense Data'!$M$4:$M$2000,$B275,'Expense Data'!$P$4:$P$2000,9)</f>
        <v>0</v>
      </c>
      <c r="BB275" s="136">
        <f t="shared" si="46"/>
        <v>23</v>
      </c>
    </row>
    <row r="276" spans="1:54" s="136" customFormat="1" ht="12.75">
      <c r="B276" s="132">
        <v>98</v>
      </c>
      <c r="C276" s="133" t="s">
        <v>127</v>
      </c>
      <c r="D276" s="134">
        <f t="shared" si="45"/>
        <v>0</v>
      </c>
      <c r="E276" s="144">
        <f>SUMIFS('Expense Data'!$G$4:$G$2000,'Expense Data'!$L$4:$L$2000,$BB276,'Expense Data'!$M$4:$M$2000,$B276,'Expense Data'!$P$4:$P$2000,0)</f>
        <v>0</v>
      </c>
      <c r="F276" s="135" t="s">
        <v>483</v>
      </c>
      <c r="G276" s="144">
        <f>SUMIFS('Expense Data'!$G$4:$G$2000,'Expense Data'!$L$4:$L$2000,$BB276,'Expense Data'!$M$4:$M$2000,$B276,'Expense Data'!$P$4:$P$2000,2)</f>
        <v>0</v>
      </c>
      <c r="H276" s="144">
        <f>SUMIFS('Expense Data'!$G$4:$G$2000,'Expense Data'!$L$4:$L$2000,$BB276,'Expense Data'!$M$4:$M$2000,$B276,'Expense Data'!$P$4:$P$2000,3)</f>
        <v>0</v>
      </c>
      <c r="I276" s="144">
        <f>SUMIFS('Expense Data'!$G$4:$G$2000,'Expense Data'!$L$4:$L$2000,$BB276,'Expense Data'!$M$4:$M$2000,$B276,'Expense Data'!$P$4:$P$2000,4)</f>
        <v>0</v>
      </c>
      <c r="J276" s="144">
        <f>SUMIFS('Expense Data'!$G$4:$G$2000,'Expense Data'!$L$4:$L$2000,$BB276,'Expense Data'!$M$4:$M$2000,$B276,'Expense Data'!$P$4:$P$2000,5)</f>
        <v>0</v>
      </c>
      <c r="K276" s="144">
        <f>SUMIFS('Expense Data'!$G$4:$G$2000,'Expense Data'!$L$4:$L$2000,$BB276,'Expense Data'!$M$4:$M$2000,$B276,'Expense Data'!$P$4:$P$2000,7)</f>
        <v>0</v>
      </c>
      <c r="L276" s="144">
        <f>SUMIFS('Expense Data'!$G$4:$G$2000,'Expense Data'!$L$4:$L$2000,$BB276,'Expense Data'!$M$4:$M$2000,$B276,'Expense Data'!$P$4:$P$2000,8)</f>
        <v>0</v>
      </c>
      <c r="M276" s="144">
        <f>SUMIFS('Expense Data'!$G$4:$G$2000,'Expense Data'!$L$4:$L$2000,$BB276,'Expense Data'!$M$4:$M$2000,$B276,'Expense Data'!$P$4:$P$2000,9)</f>
        <v>0</v>
      </c>
      <c r="BB276" s="136">
        <f t="shared" si="46"/>
        <v>23</v>
      </c>
    </row>
    <row r="277" spans="1:54" s="136" customFormat="1" ht="15">
      <c r="B277" s="132">
        <v>99</v>
      </c>
      <c r="C277" s="133" t="s">
        <v>438</v>
      </c>
      <c r="D277" s="119">
        <f>SUM(E277:F277)</f>
        <v>0</v>
      </c>
      <c r="E277" s="144">
        <f>SUMIFS('Expense Data'!$G$4:$G$2000,'Expense Data'!$L$4:$L$2000,$BB277,'Expense Data'!$M$4:$M$2000,$B277,'Expense Data'!$P$4:$P$2000,0)</f>
        <v>0</v>
      </c>
      <c r="F277" s="144">
        <f>SUMIFS('Expense Data'!$G$4:$G$2000,'Expense Data'!$L$4:$L$2000,$BB277,'Expense Data'!$M$4:$M$2000,$B277,'Expense Data'!$P$4:$P$2000,1)</f>
        <v>0</v>
      </c>
      <c r="G277" s="137" t="s">
        <v>483</v>
      </c>
      <c r="H277" s="137" t="s">
        <v>483</v>
      </c>
      <c r="I277" s="137" t="s">
        <v>483</v>
      </c>
      <c r="J277" s="137" t="s">
        <v>483</v>
      </c>
      <c r="K277" s="137" t="s">
        <v>483</v>
      </c>
      <c r="L277" s="137" t="s">
        <v>483</v>
      </c>
      <c r="M277" s="137" t="s">
        <v>483</v>
      </c>
      <c r="BB277" s="136">
        <f t="shared" si="46"/>
        <v>23</v>
      </c>
    </row>
    <row r="278" spans="1:54" s="140" customFormat="1" ht="15">
      <c r="A278" s="136"/>
      <c r="B278" s="146"/>
      <c r="C278" s="122" t="s">
        <v>485</v>
      </c>
      <c r="D278" s="139">
        <f>SUM(D271:D277)</f>
        <v>1132309.57</v>
      </c>
      <c r="E278" s="139">
        <f>SUM(E271:E277)</f>
        <v>0</v>
      </c>
      <c r="F278" s="139">
        <f>SUM(F277)</f>
        <v>0</v>
      </c>
      <c r="G278" s="139">
        <f t="shared" ref="G278:M278" si="47">SUM(G271:G277)</f>
        <v>0</v>
      </c>
      <c r="H278" s="139">
        <f t="shared" si="47"/>
        <v>158561.07</v>
      </c>
      <c r="I278" s="139">
        <f t="shared" si="47"/>
        <v>49628.82</v>
      </c>
      <c r="J278" s="139">
        <f t="shared" si="47"/>
        <v>814.72</v>
      </c>
      <c r="K278" s="139">
        <f t="shared" si="47"/>
        <v>892194.04</v>
      </c>
      <c r="L278" s="139">
        <f t="shared" si="47"/>
        <v>31110.92</v>
      </c>
      <c r="M278" s="139">
        <f t="shared" si="47"/>
        <v>0</v>
      </c>
    </row>
    <row r="279" spans="1:54" s="136" customFormat="1" ht="12.75">
      <c r="A279" s="140"/>
      <c r="B279" s="151"/>
      <c r="C279" s="133"/>
      <c r="D279" s="133"/>
      <c r="E279" s="133"/>
      <c r="F279" s="133"/>
      <c r="G279" s="133"/>
      <c r="H279" s="133"/>
      <c r="I279" s="133"/>
      <c r="J279" s="133"/>
      <c r="K279" s="133"/>
      <c r="L279" s="133"/>
      <c r="M279" s="133"/>
    </row>
    <row r="280" spans="1:54" s="136" customFormat="1" ht="12.75">
      <c r="B280" s="132"/>
      <c r="C280" s="133"/>
      <c r="D280" s="133"/>
      <c r="E280" s="133"/>
      <c r="F280" s="133"/>
      <c r="G280" s="133"/>
      <c r="H280" s="133"/>
      <c r="I280" s="133"/>
      <c r="J280" s="133"/>
      <c r="K280" s="133"/>
      <c r="L280" s="133"/>
      <c r="M280" s="133"/>
    </row>
    <row r="281" spans="1:54" s="136" customFormat="1" ht="12.75">
      <c r="B281" s="149" t="s">
        <v>495</v>
      </c>
      <c r="C281" s="133"/>
      <c r="D281" s="133"/>
      <c r="E281" s="133"/>
      <c r="F281" s="133"/>
      <c r="G281" s="133"/>
      <c r="H281" s="133"/>
      <c r="I281" s="143" t="s">
        <v>440</v>
      </c>
      <c r="J281" s="133"/>
      <c r="K281" s="133"/>
      <c r="L281" s="133"/>
      <c r="M281" s="133"/>
      <c r="BA281" s="136" t="str">
        <f>LEFT(B281,10)</f>
        <v>PROGRAM 24</v>
      </c>
      <c r="BB281" s="136">
        <f>RIGHT(BA281,2)*1</f>
        <v>24</v>
      </c>
    </row>
    <row r="282" spans="1:54" s="136" customFormat="1" ht="12.75">
      <c r="B282" s="132"/>
      <c r="C282" s="133"/>
      <c r="D282" s="133"/>
      <c r="E282" s="143" t="s">
        <v>467</v>
      </c>
      <c r="F282" s="143" t="s">
        <v>468</v>
      </c>
      <c r="G282" s="143" t="s">
        <v>469</v>
      </c>
      <c r="H282" s="143" t="s">
        <v>470</v>
      </c>
      <c r="I282" s="143" t="s">
        <v>471</v>
      </c>
      <c r="J282" s="129" t="s">
        <v>472</v>
      </c>
      <c r="K282" s="143" t="s">
        <v>473</v>
      </c>
      <c r="L282" s="133"/>
      <c r="M282" s="143" t="s">
        <v>474</v>
      </c>
    </row>
    <row r="283" spans="1:54" s="136" customFormat="1" ht="12.75">
      <c r="B283" s="132"/>
      <c r="C283" s="143" t="s">
        <v>475</v>
      </c>
      <c r="D283" s="143" t="s">
        <v>476</v>
      </c>
      <c r="E283" s="143" t="s">
        <v>477</v>
      </c>
      <c r="F283" s="143" t="s">
        <v>477</v>
      </c>
      <c r="G283" s="143" t="s">
        <v>478</v>
      </c>
      <c r="H283" s="143" t="s">
        <v>478</v>
      </c>
      <c r="I283" s="143" t="s">
        <v>479</v>
      </c>
      <c r="J283" s="129" t="s">
        <v>480</v>
      </c>
      <c r="K283" s="143" t="s">
        <v>481</v>
      </c>
      <c r="L283" s="143" t="s">
        <v>453</v>
      </c>
      <c r="M283" s="143" t="s">
        <v>482</v>
      </c>
    </row>
    <row r="284" spans="1:54"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54" s="136" customFormat="1" ht="12.75">
      <c r="B285" s="132">
        <v>21</v>
      </c>
      <c r="C285" s="133" t="s">
        <v>175</v>
      </c>
      <c r="D285" s="134">
        <f t="shared" ref="D285:D290" si="48">SUM(E285:M285)</f>
        <v>1665674.88</v>
      </c>
      <c r="E285" s="144">
        <f>SUMIFS('Expense Data'!$G$4:$G$2000,'Expense Data'!$L$4:$L$2000,$BB285,'Expense Data'!$M$4:$M$2000,$B285,'Expense Data'!$P$4:$P$2000,0)</f>
        <v>0</v>
      </c>
      <c r="F285" s="135" t="s">
        <v>483</v>
      </c>
      <c r="G285" s="144">
        <f>SUMIFS('Expense Data'!$G$4:$G$2000,'Expense Data'!$L$4:$L$2000,$BB285,'Expense Data'!$M$4:$M$2000,$B285,'Expense Data'!$P$4:$P$2000,2)</f>
        <v>85458.240000000005</v>
      </c>
      <c r="H285" s="144">
        <f>SUMIFS('Expense Data'!$G$4:$G$2000,'Expense Data'!$L$4:$L$2000,$BB285,'Expense Data'!$M$4:$M$2000,$B285,'Expense Data'!$P$4:$P$2000,3)</f>
        <v>393995.46</v>
      </c>
      <c r="I285" s="144">
        <f>SUMIFS('Expense Data'!$G$4:$G$2000,'Expense Data'!$L$4:$L$2000,$BB285,'Expense Data'!$M$4:$M$2000,$B285,'Expense Data'!$P$4:$P$2000,4)</f>
        <v>170413.6</v>
      </c>
      <c r="J285" s="144">
        <f>SUMIFS('Expense Data'!$G$4:$G$2000,'Expense Data'!$L$4:$L$2000,$BB285,'Expense Data'!$M$4:$M$2000,$B285,'Expense Data'!$P$4:$P$2000,5)</f>
        <v>560038.12</v>
      </c>
      <c r="K285" s="144">
        <f>SUMIFS('Expense Data'!$G$4:$G$2000,'Expense Data'!$L$4:$L$2000,$BB285,'Expense Data'!$M$4:$M$2000,$B285,'Expense Data'!$P$4:$P$2000,7)</f>
        <v>408909.51000000007</v>
      </c>
      <c r="L285" s="144">
        <f>SUMIFS('Expense Data'!$G$4:$G$2000,'Expense Data'!$L$4:$L$2000,$BB285,'Expense Data'!$M$4:$M$2000,$B285,'Expense Data'!$P$4:$P$2000,8)</f>
        <v>46859.95</v>
      </c>
      <c r="M285" s="144">
        <f>SUMIFS('Expense Data'!$G$4:$G$2000,'Expense Data'!$L$4:$L$2000,$BB285,'Expense Data'!$M$4:$M$2000,$B285,'Expense Data'!$P$4:$P$2000,9)</f>
        <v>0</v>
      </c>
      <c r="BB285" s="136">
        <f>BB$281</f>
        <v>24</v>
      </c>
    </row>
    <row r="286" spans="1:54" s="136" customFormat="1" ht="12.75">
      <c r="B286" s="132">
        <v>27</v>
      </c>
      <c r="C286" s="133" t="s">
        <v>182</v>
      </c>
      <c r="D286" s="134">
        <f t="shared" si="48"/>
        <v>0</v>
      </c>
      <c r="E286" s="144">
        <f>SUMIFS('Expense Data'!$G$4:$G$2000,'Expense Data'!$L$4:$L$2000,$BB286,'Expense Data'!$M$4:$M$2000,$B286,'Expense Data'!$P$4:$P$2000,0)</f>
        <v>0</v>
      </c>
      <c r="F286" s="135" t="s">
        <v>483</v>
      </c>
      <c r="G286" s="144">
        <f>SUMIFS('Expense Data'!$G$4:$G$2000,'Expense Data'!$L$4:$L$2000,$BB286,'Expense Data'!$M$4:$M$2000,$B286,'Expense Data'!$P$4:$P$2000,2)</f>
        <v>0</v>
      </c>
      <c r="H286" s="144">
        <f>SUMIFS('Expense Data'!$G$4:$G$2000,'Expense Data'!$L$4:$L$2000,$BB286,'Expense Data'!$M$4:$M$2000,$B286,'Expense Data'!$P$4:$P$2000,3)</f>
        <v>0</v>
      </c>
      <c r="I286" s="144">
        <f>SUMIFS('Expense Data'!$G$4:$G$2000,'Expense Data'!$L$4:$L$2000,$BB286,'Expense Data'!$M$4:$M$2000,$B286,'Expense Data'!$P$4:$P$2000,4)</f>
        <v>0</v>
      </c>
      <c r="J286" s="144">
        <f>SUMIFS('Expense Data'!$G$4:$G$2000,'Expense Data'!$L$4:$L$2000,$BB286,'Expense Data'!$M$4:$M$2000,$B286,'Expense Data'!$P$4:$P$2000,5)</f>
        <v>0</v>
      </c>
      <c r="K286" s="144">
        <f>SUMIFS('Expense Data'!$G$4:$G$2000,'Expense Data'!$L$4:$L$2000,$BB286,'Expense Data'!$M$4:$M$2000,$B286,'Expense Data'!$P$4:$P$2000,7)</f>
        <v>0</v>
      </c>
      <c r="L286" s="144">
        <f>SUMIFS('Expense Data'!$G$4:$G$2000,'Expense Data'!$L$4:$L$2000,$BB286,'Expense Data'!$M$4:$M$2000,$B286,'Expense Data'!$P$4:$P$2000,8)</f>
        <v>0</v>
      </c>
      <c r="M286" s="144">
        <f>SUMIFS('Expense Data'!$G$4:$G$2000,'Expense Data'!$L$4:$L$2000,$BB286,'Expense Data'!$M$4:$M$2000,$B286,'Expense Data'!$P$4:$P$2000,9)</f>
        <v>0</v>
      </c>
      <c r="BB286" s="136">
        <f t="shared" ref="BB286:BB291" si="49">BB$281</f>
        <v>24</v>
      </c>
    </row>
    <row r="287" spans="1:54" s="136" customFormat="1" ht="12.75">
      <c r="B287" s="132">
        <v>60</v>
      </c>
      <c r="C287" s="133" t="s">
        <v>190</v>
      </c>
      <c r="D287" s="134">
        <f t="shared" si="48"/>
        <v>0</v>
      </c>
      <c r="E287" s="144">
        <f>SUMIFS('Expense Data'!$G$4:$G$2000,'Expense Data'!$L$4:$L$2000,$BB287,'Expense Data'!$M$4:$M$2000,$B287,'Expense Data'!$P$4:$P$2000,0)</f>
        <v>0</v>
      </c>
      <c r="F287" s="135" t="s">
        <v>483</v>
      </c>
      <c r="G287" s="144">
        <f>SUMIFS('Expense Data'!$G$4:$G$2000,'Expense Data'!$L$4:$L$2000,$BB287,'Expense Data'!$M$4:$M$2000,$B287,'Expense Data'!$P$4:$P$2000,2)</f>
        <v>0</v>
      </c>
      <c r="H287" s="144">
        <f>SUMIFS('Expense Data'!$G$4:$G$2000,'Expense Data'!$L$4:$L$2000,$BB287,'Expense Data'!$M$4:$M$2000,$B287,'Expense Data'!$P$4:$P$2000,3)</f>
        <v>0</v>
      </c>
      <c r="I287" s="144">
        <f>SUMIFS('Expense Data'!$G$4:$G$2000,'Expense Data'!$L$4:$L$2000,$BB287,'Expense Data'!$M$4:$M$2000,$B287,'Expense Data'!$P$4:$P$2000,4)</f>
        <v>0</v>
      </c>
      <c r="J287" s="144">
        <f>SUMIFS('Expense Data'!$G$4:$G$2000,'Expense Data'!$L$4:$L$2000,$BB287,'Expense Data'!$M$4:$M$2000,$B287,'Expense Data'!$P$4:$P$2000,5)</f>
        <v>0</v>
      </c>
      <c r="K287" s="144">
        <f>SUMIFS('Expense Data'!$G$4:$G$2000,'Expense Data'!$L$4:$L$2000,$BB287,'Expense Data'!$M$4:$M$2000,$B287,'Expense Data'!$P$4:$P$2000,7)</f>
        <v>0</v>
      </c>
      <c r="L287" s="144">
        <f>SUMIFS('Expense Data'!$G$4:$G$2000,'Expense Data'!$L$4:$L$2000,$BB287,'Expense Data'!$M$4:$M$2000,$B287,'Expense Data'!$P$4:$P$2000,8)</f>
        <v>0</v>
      </c>
      <c r="M287" s="144">
        <f>SUMIFS('Expense Data'!$G$4:$G$2000,'Expense Data'!$L$4:$L$2000,$BB287,'Expense Data'!$M$4:$M$2000,$B287,'Expense Data'!$P$4:$P$2000,9)</f>
        <v>0</v>
      </c>
      <c r="BB287" s="136">
        <f t="shared" si="49"/>
        <v>24</v>
      </c>
    </row>
    <row r="288" spans="1:54" s="136" customFormat="1" ht="12.75">
      <c r="B288" s="132">
        <v>83</v>
      </c>
      <c r="C288" s="133" t="s">
        <v>124</v>
      </c>
      <c r="D288" s="134">
        <f t="shared" si="48"/>
        <v>0</v>
      </c>
      <c r="E288" s="144">
        <f>SUMIFS('Expense Data'!$G$4:$G$2000,'Expense Data'!$L$4:$L$2000,$BB288,'Expense Data'!$M$4:$M$2000,$B288,'Expense Data'!$P$4:$P$2000,0)</f>
        <v>0</v>
      </c>
      <c r="F288" s="135" t="s">
        <v>483</v>
      </c>
      <c r="G288" s="135" t="s">
        <v>483</v>
      </c>
      <c r="H288" s="135" t="s">
        <v>483</v>
      </c>
      <c r="I288" s="135" t="s">
        <v>483</v>
      </c>
      <c r="J288" s="135" t="s">
        <v>483</v>
      </c>
      <c r="K288" s="144">
        <f>SUMIFS('Expense Data'!$G$4:$G$2000,'Expense Data'!$L$4:$L$2000,$BB288,'Expense Data'!$M$4:$M$2000,$B288,'Expense Data'!$P$4:$P$2000,7)</f>
        <v>0</v>
      </c>
      <c r="L288" s="135" t="s">
        <v>483</v>
      </c>
      <c r="M288" s="135" t="s">
        <v>483</v>
      </c>
      <c r="BB288" s="136">
        <f t="shared" si="49"/>
        <v>24</v>
      </c>
    </row>
    <row r="289" spans="1:54" s="136" customFormat="1" ht="12.75">
      <c r="B289" s="132">
        <v>89</v>
      </c>
      <c r="C289" s="133" t="s">
        <v>542</v>
      </c>
      <c r="D289" s="134">
        <f t="shared" si="48"/>
        <v>0</v>
      </c>
      <c r="E289" s="144">
        <f>SUMIFS('Expense Data'!$G$4:$G$2000,'Expense Data'!$L$4:$L$2000,$BB289,'Expense Data'!$M$4:$M$2000,$B289,'Expense Data'!$P$4:$P$2000,0)</f>
        <v>0</v>
      </c>
      <c r="F289" s="135" t="s">
        <v>483</v>
      </c>
      <c r="G289" s="153" t="s">
        <v>483</v>
      </c>
      <c r="H289" s="156" t="s">
        <v>483</v>
      </c>
      <c r="I289" s="153" t="s">
        <v>483</v>
      </c>
      <c r="J289" s="153" t="s">
        <v>483</v>
      </c>
      <c r="K289" s="153" t="s">
        <v>483</v>
      </c>
      <c r="L289" s="153" t="s">
        <v>483</v>
      </c>
      <c r="M289" s="144">
        <f>SUMIFS('Expense Data'!$G$4:$G$2000,'Expense Data'!$L$4:$L$2000,$BB289,'Expense Data'!$M$4:$M$2000,$B289,'Expense Data'!$P$4:$P$2000,9)</f>
        <v>0</v>
      </c>
      <c r="BB289" s="136">
        <f t="shared" si="49"/>
        <v>24</v>
      </c>
    </row>
    <row r="290" spans="1:54" s="136" customFormat="1" ht="12.75">
      <c r="B290" s="132">
        <v>98</v>
      </c>
      <c r="C290" s="133" t="s">
        <v>127</v>
      </c>
      <c r="D290" s="134">
        <f t="shared" si="48"/>
        <v>0</v>
      </c>
      <c r="E290" s="144">
        <f>SUMIFS('Expense Data'!$G$4:$G$2000,'Expense Data'!$L$4:$L$2000,$BB290,'Expense Data'!$M$4:$M$2000,$B290,'Expense Data'!$P$4:$P$2000,0)</f>
        <v>0</v>
      </c>
      <c r="F290" s="135" t="s">
        <v>483</v>
      </c>
      <c r="G290" s="144">
        <f>SUMIFS('Expense Data'!$G$4:$G$2000,'Expense Data'!$L$4:$L$2000,$BB290,'Expense Data'!$M$4:$M$2000,$B290,'Expense Data'!$P$4:$P$2000,2)</f>
        <v>0</v>
      </c>
      <c r="H290" s="144">
        <f>SUMIFS('Expense Data'!$G$4:$G$2000,'Expense Data'!$L$4:$L$2000,$BB290,'Expense Data'!$M$4:$M$2000,$B290,'Expense Data'!$P$4:$P$2000,3)</f>
        <v>0</v>
      </c>
      <c r="I290" s="144">
        <f>SUMIFS('Expense Data'!$G$4:$G$2000,'Expense Data'!$L$4:$L$2000,$BB290,'Expense Data'!$M$4:$M$2000,$B290,'Expense Data'!$P$4:$P$2000,4)</f>
        <v>0</v>
      </c>
      <c r="J290" s="144">
        <f>SUMIFS('Expense Data'!$G$4:$G$2000,'Expense Data'!$L$4:$L$2000,$BB290,'Expense Data'!$M$4:$M$2000,$B290,'Expense Data'!$P$4:$P$2000,5)</f>
        <v>0</v>
      </c>
      <c r="K290" s="144">
        <f>SUMIFS('Expense Data'!$G$4:$G$2000,'Expense Data'!$L$4:$L$2000,$BB290,'Expense Data'!$M$4:$M$2000,$B290,'Expense Data'!$P$4:$P$2000,7)</f>
        <v>0</v>
      </c>
      <c r="L290" s="144">
        <f>SUMIFS('Expense Data'!$G$4:$G$2000,'Expense Data'!$L$4:$L$2000,$BB290,'Expense Data'!$M$4:$M$2000,$B290,'Expense Data'!$P$4:$P$2000,8)</f>
        <v>0</v>
      </c>
      <c r="M290" s="144">
        <f>SUMIFS('Expense Data'!$G$4:$G$2000,'Expense Data'!$L$4:$L$2000,$BB290,'Expense Data'!$M$4:$M$2000,$B290,'Expense Data'!$P$4:$P$2000,9)</f>
        <v>0</v>
      </c>
      <c r="BB290" s="136">
        <f t="shared" si="49"/>
        <v>24</v>
      </c>
    </row>
    <row r="291" spans="1:54" s="136" customFormat="1" ht="15">
      <c r="B291" s="132">
        <v>99</v>
      </c>
      <c r="C291" s="133" t="s">
        <v>438</v>
      </c>
      <c r="D291" s="119">
        <f>SUM(E291:F291)</f>
        <v>0</v>
      </c>
      <c r="E291" s="144">
        <f>SUMIFS('Expense Data'!$G$4:$G$2000,'Expense Data'!$L$4:$L$2000,$BB291,'Expense Data'!$M$4:$M$2000,$B291,'Expense Data'!$P$4:$P$2000,0)</f>
        <v>0</v>
      </c>
      <c r="F291" s="144">
        <f>SUMIFS('Expense Data'!$G$4:$G$2000,'Expense Data'!$L$4:$L$2000,$BB291,'Expense Data'!$M$4:$M$2000,$B291,'Expense Data'!$P$4:$P$2000,1)</f>
        <v>0</v>
      </c>
      <c r="G291" s="137" t="s">
        <v>483</v>
      </c>
      <c r="H291" s="137" t="s">
        <v>483</v>
      </c>
      <c r="I291" s="137" t="s">
        <v>483</v>
      </c>
      <c r="J291" s="137" t="s">
        <v>483</v>
      </c>
      <c r="K291" s="137" t="s">
        <v>483</v>
      </c>
      <c r="L291" s="137" t="s">
        <v>483</v>
      </c>
      <c r="M291" s="137" t="s">
        <v>483</v>
      </c>
      <c r="BB291" s="136">
        <f t="shared" si="49"/>
        <v>24</v>
      </c>
    </row>
    <row r="292" spans="1:54" s="140" customFormat="1" ht="15">
      <c r="A292" s="136"/>
      <c r="B292" s="146"/>
      <c r="C292" s="122" t="s">
        <v>485</v>
      </c>
      <c r="D292" s="139">
        <f t="shared" ref="D292:M292" si="50">SUM(D285:D291)</f>
        <v>1665674.88</v>
      </c>
      <c r="E292" s="139">
        <f t="shared" si="50"/>
        <v>0</v>
      </c>
      <c r="F292" s="139">
        <f t="shared" si="50"/>
        <v>0</v>
      </c>
      <c r="G292" s="139">
        <f t="shared" si="50"/>
        <v>85458.240000000005</v>
      </c>
      <c r="H292" s="139">
        <f t="shared" si="50"/>
        <v>393995.46</v>
      </c>
      <c r="I292" s="139">
        <f t="shared" si="50"/>
        <v>170413.6</v>
      </c>
      <c r="J292" s="139">
        <f t="shared" si="50"/>
        <v>560038.12</v>
      </c>
      <c r="K292" s="139">
        <f t="shared" si="50"/>
        <v>408909.51000000007</v>
      </c>
      <c r="L292" s="139">
        <f t="shared" si="50"/>
        <v>46859.95</v>
      </c>
      <c r="M292" s="139">
        <f t="shared" si="50"/>
        <v>0</v>
      </c>
    </row>
    <row r="293" spans="1:54" s="136" customFormat="1" ht="12.75">
      <c r="A293" s="140"/>
      <c r="B293" s="132"/>
      <c r="C293" s="133"/>
      <c r="D293" s="133"/>
      <c r="E293" s="133"/>
      <c r="F293" s="133"/>
      <c r="G293" s="133"/>
      <c r="H293" s="133"/>
      <c r="I293" s="133"/>
      <c r="J293" s="133"/>
      <c r="K293" s="133"/>
      <c r="L293" s="133"/>
      <c r="M293" s="133"/>
    </row>
    <row r="294" spans="1:54" s="136" customFormat="1" ht="12.75">
      <c r="B294" s="132"/>
      <c r="C294" s="133"/>
      <c r="D294" s="133"/>
      <c r="E294" s="133"/>
      <c r="F294" s="133"/>
      <c r="G294" s="133"/>
      <c r="H294" s="133"/>
      <c r="I294" s="133"/>
      <c r="J294" s="133"/>
      <c r="K294" s="133"/>
      <c r="L294" s="133"/>
      <c r="M294" s="133"/>
    </row>
    <row r="295" spans="1:54" s="136" customFormat="1" ht="12.75">
      <c r="B295" s="149" t="s">
        <v>496</v>
      </c>
      <c r="C295" s="133"/>
      <c r="D295" s="133"/>
      <c r="E295" s="133"/>
      <c r="F295" s="133"/>
      <c r="G295" s="133"/>
      <c r="H295" s="143"/>
      <c r="I295" s="143" t="s">
        <v>440</v>
      </c>
      <c r="J295" s="133"/>
      <c r="K295" s="133"/>
      <c r="L295" s="133"/>
      <c r="M295" s="133"/>
      <c r="BA295" s="136" t="str">
        <f>LEFT(B295,10)</f>
        <v>PROGRAM 25</v>
      </c>
      <c r="BB295" s="136">
        <f>RIGHT(BA295,2)*1</f>
        <v>25</v>
      </c>
    </row>
    <row r="296" spans="1:54" s="136" customFormat="1" ht="12.75">
      <c r="B296" s="132"/>
      <c r="C296" s="133"/>
      <c r="D296" s="133"/>
      <c r="E296" s="143" t="s">
        <v>467</v>
      </c>
      <c r="F296" s="143" t="s">
        <v>468</v>
      </c>
      <c r="G296" s="143" t="s">
        <v>469</v>
      </c>
      <c r="H296" s="143" t="s">
        <v>470</v>
      </c>
      <c r="I296" s="143" t="s">
        <v>471</v>
      </c>
      <c r="J296" s="129" t="s">
        <v>472</v>
      </c>
      <c r="K296" s="143" t="s">
        <v>473</v>
      </c>
      <c r="L296" s="133"/>
      <c r="M296" s="143" t="s">
        <v>474</v>
      </c>
    </row>
    <row r="297" spans="1:54" s="136" customFormat="1" ht="12.75">
      <c r="B297" s="132"/>
      <c r="C297" s="143" t="s">
        <v>475</v>
      </c>
      <c r="D297" s="143" t="s">
        <v>476</v>
      </c>
      <c r="E297" s="143" t="s">
        <v>477</v>
      </c>
      <c r="F297" s="143" t="s">
        <v>477</v>
      </c>
      <c r="G297" s="143" t="s">
        <v>478</v>
      </c>
      <c r="H297" s="143" t="s">
        <v>478</v>
      </c>
      <c r="I297" s="143" t="s">
        <v>479</v>
      </c>
      <c r="J297" s="129" t="s">
        <v>480</v>
      </c>
      <c r="K297" s="143" t="s">
        <v>481</v>
      </c>
      <c r="L297" s="143" t="s">
        <v>453</v>
      </c>
      <c r="M297" s="143" t="s">
        <v>482</v>
      </c>
    </row>
    <row r="298" spans="1:54"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54" s="136" customFormat="1" ht="12.75">
      <c r="B299" s="132">
        <v>21</v>
      </c>
      <c r="C299" s="133" t="s">
        <v>175</v>
      </c>
      <c r="D299" s="134">
        <f t="shared" ref="D299:D304" si="51">SUM(E299:M299)</f>
        <v>0</v>
      </c>
      <c r="E299" s="144">
        <f>SUMIFS('Expense Data'!$G$4:$G$2000,'Expense Data'!$L$4:$L$2000,$BB299,'Expense Data'!$M$4:$M$2000,$B299,'Expense Data'!$P$4:$P$2000,0)</f>
        <v>0</v>
      </c>
      <c r="F299" s="135" t="s">
        <v>483</v>
      </c>
      <c r="G299" s="144">
        <f>SUMIFS('Expense Data'!$G$4:$G$2000,'Expense Data'!$L$4:$L$2000,$BB299,'Expense Data'!$M$4:$M$2000,$B299,'Expense Data'!$P$4:$P$2000,2)</f>
        <v>0</v>
      </c>
      <c r="H299" s="144">
        <f>SUMIFS('Expense Data'!$G$4:$G$2000,'Expense Data'!$L$4:$L$2000,$BB299,'Expense Data'!$M$4:$M$2000,$B299,'Expense Data'!$P$4:$P$2000,3)</f>
        <v>0</v>
      </c>
      <c r="I299" s="144">
        <f>SUMIFS('Expense Data'!$G$4:$G$2000,'Expense Data'!$L$4:$L$2000,$BB299,'Expense Data'!$M$4:$M$2000,$B299,'Expense Data'!$P$4:$P$2000,4)</f>
        <v>0</v>
      </c>
      <c r="J299" s="144">
        <f>SUMIFS('Expense Data'!$G$4:$G$2000,'Expense Data'!$L$4:$L$2000,$BB299,'Expense Data'!$M$4:$M$2000,$B299,'Expense Data'!$P$4:$P$2000,5)</f>
        <v>0</v>
      </c>
      <c r="K299" s="144">
        <f>SUMIFS('Expense Data'!$G$4:$G$2000,'Expense Data'!$L$4:$L$2000,$BB299,'Expense Data'!$M$4:$M$2000,$B299,'Expense Data'!$P$4:$P$2000,7)</f>
        <v>0</v>
      </c>
      <c r="L299" s="144">
        <f>SUMIFS('Expense Data'!$G$4:$G$2000,'Expense Data'!$L$4:$L$2000,$BB299,'Expense Data'!$M$4:$M$2000,$B299,'Expense Data'!$P$4:$P$2000,8)</f>
        <v>0</v>
      </c>
      <c r="M299" s="144">
        <f>SUMIFS('Expense Data'!$G$4:$G$2000,'Expense Data'!$L$4:$L$2000,$BB299,'Expense Data'!$M$4:$M$2000,$B299,'Expense Data'!$P$4:$P$2000,9)</f>
        <v>0</v>
      </c>
      <c r="BB299" s="136">
        <f>BB$295</f>
        <v>25</v>
      </c>
    </row>
    <row r="300" spans="1:54" s="136" customFormat="1" ht="12.75">
      <c r="B300" s="132">
        <v>27</v>
      </c>
      <c r="C300" s="133" t="s">
        <v>182</v>
      </c>
      <c r="D300" s="134">
        <f t="shared" si="51"/>
        <v>0</v>
      </c>
      <c r="E300" s="144">
        <f>SUMIFS('Expense Data'!$G$4:$G$2000,'Expense Data'!$L$4:$L$2000,$BB300,'Expense Data'!$M$4:$M$2000,$B300,'Expense Data'!$P$4:$P$2000,0)</f>
        <v>0</v>
      </c>
      <c r="F300" s="135" t="s">
        <v>483</v>
      </c>
      <c r="G300" s="144">
        <f>SUMIFS('Expense Data'!$G$4:$G$2000,'Expense Data'!$L$4:$L$2000,$BB300,'Expense Data'!$M$4:$M$2000,$B300,'Expense Data'!$P$4:$P$2000,2)</f>
        <v>0</v>
      </c>
      <c r="H300" s="144">
        <f>SUMIFS('Expense Data'!$G$4:$G$2000,'Expense Data'!$L$4:$L$2000,$BB300,'Expense Data'!$M$4:$M$2000,$B300,'Expense Data'!$P$4:$P$2000,3)</f>
        <v>0</v>
      </c>
      <c r="I300" s="144">
        <f>SUMIFS('Expense Data'!$G$4:$G$2000,'Expense Data'!$L$4:$L$2000,$BB300,'Expense Data'!$M$4:$M$2000,$B300,'Expense Data'!$P$4:$P$2000,4)</f>
        <v>0</v>
      </c>
      <c r="J300" s="144">
        <f>SUMIFS('Expense Data'!$G$4:$G$2000,'Expense Data'!$L$4:$L$2000,$BB300,'Expense Data'!$M$4:$M$2000,$B300,'Expense Data'!$P$4:$P$2000,5)</f>
        <v>0</v>
      </c>
      <c r="K300" s="144">
        <f>SUMIFS('Expense Data'!$G$4:$G$2000,'Expense Data'!$L$4:$L$2000,$BB300,'Expense Data'!$M$4:$M$2000,$B300,'Expense Data'!$P$4:$P$2000,7)</f>
        <v>0</v>
      </c>
      <c r="L300" s="144">
        <f>SUMIFS('Expense Data'!$G$4:$G$2000,'Expense Data'!$L$4:$L$2000,$BB300,'Expense Data'!$M$4:$M$2000,$B300,'Expense Data'!$P$4:$P$2000,8)</f>
        <v>0</v>
      </c>
      <c r="M300" s="144">
        <f>SUMIFS('Expense Data'!$G$4:$G$2000,'Expense Data'!$L$4:$L$2000,$BB300,'Expense Data'!$M$4:$M$2000,$B300,'Expense Data'!$P$4:$P$2000,9)</f>
        <v>0</v>
      </c>
      <c r="BB300" s="136">
        <f t="shared" ref="BB300:BB305" si="52">BB$295</f>
        <v>25</v>
      </c>
    </row>
    <row r="301" spans="1:54" s="136" customFormat="1" ht="12.75">
      <c r="B301" s="132">
        <v>60</v>
      </c>
      <c r="C301" s="133" t="s">
        <v>190</v>
      </c>
      <c r="D301" s="134">
        <f t="shared" si="51"/>
        <v>0</v>
      </c>
      <c r="E301" s="144">
        <f>SUMIFS('Expense Data'!$G$4:$G$2000,'Expense Data'!$L$4:$L$2000,$BB301,'Expense Data'!$M$4:$M$2000,$B301,'Expense Data'!$P$4:$P$2000,0)</f>
        <v>0</v>
      </c>
      <c r="F301" s="135" t="s">
        <v>483</v>
      </c>
      <c r="G301" s="144">
        <f>SUMIFS('Expense Data'!$G$4:$G$2000,'Expense Data'!$L$4:$L$2000,$BB301,'Expense Data'!$M$4:$M$2000,$B301,'Expense Data'!$P$4:$P$2000,2)</f>
        <v>0</v>
      </c>
      <c r="H301" s="144">
        <f>SUMIFS('Expense Data'!$G$4:$G$2000,'Expense Data'!$L$4:$L$2000,$BB301,'Expense Data'!$M$4:$M$2000,$B301,'Expense Data'!$P$4:$P$2000,3)</f>
        <v>0</v>
      </c>
      <c r="I301" s="144">
        <f>SUMIFS('Expense Data'!$G$4:$G$2000,'Expense Data'!$L$4:$L$2000,$BB301,'Expense Data'!$M$4:$M$2000,$B301,'Expense Data'!$P$4:$P$2000,4)</f>
        <v>0</v>
      </c>
      <c r="J301" s="144">
        <f>SUMIFS('Expense Data'!$G$4:$G$2000,'Expense Data'!$L$4:$L$2000,$BB301,'Expense Data'!$M$4:$M$2000,$B301,'Expense Data'!$P$4:$P$2000,5)</f>
        <v>0</v>
      </c>
      <c r="K301" s="144">
        <f>SUMIFS('Expense Data'!$G$4:$G$2000,'Expense Data'!$L$4:$L$2000,$BB301,'Expense Data'!$M$4:$M$2000,$B301,'Expense Data'!$P$4:$P$2000,7)</f>
        <v>0</v>
      </c>
      <c r="L301" s="144">
        <f>SUMIFS('Expense Data'!$G$4:$G$2000,'Expense Data'!$L$4:$L$2000,$BB301,'Expense Data'!$M$4:$M$2000,$B301,'Expense Data'!$P$4:$P$2000,8)</f>
        <v>0</v>
      </c>
      <c r="M301" s="144">
        <f>SUMIFS('Expense Data'!$G$4:$G$2000,'Expense Data'!$L$4:$L$2000,$BB301,'Expense Data'!$M$4:$M$2000,$B301,'Expense Data'!$P$4:$P$2000,9)</f>
        <v>0</v>
      </c>
      <c r="BB301" s="136">
        <f t="shared" si="52"/>
        <v>25</v>
      </c>
    </row>
    <row r="302" spans="1:54" s="136" customFormat="1" ht="12.75">
      <c r="B302" s="132">
        <v>83</v>
      </c>
      <c r="C302" s="133" t="s">
        <v>124</v>
      </c>
      <c r="D302" s="134">
        <f t="shared" si="51"/>
        <v>0</v>
      </c>
      <c r="E302" s="144">
        <f>SUMIFS('Expense Data'!$G$4:$G$2000,'Expense Data'!$L$4:$L$2000,$BB302,'Expense Data'!$M$4:$M$2000,$B302,'Expense Data'!$P$4:$P$2000,0)</f>
        <v>0</v>
      </c>
      <c r="F302" s="135" t="s">
        <v>483</v>
      </c>
      <c r="G302" s="135" t="s">
        <v>483</v>
      </c>
      <c r="H302" s="135" t="s">
        <v>483</v>
      </c>
      <c r="I302" s="135" t="s">
        <v>483</v>
      </c>
      <c r="J302" s="135" t="s">
        <v>483</v>
      </c>
      <c r="K302" s="144">
        <f>SUMIFS('Expense Data'!$G$4:$G$2000,'Expense Data'!$L$4:$L$2000,$BB302,'Expense Data'!$M$4:$M$2000,$B302,'Expense Data'!$P$4:$P$2000,7)</f>
        <v>0</v>
      </c>
      <c r="L302" s="135" t="s">
        <v>483</v>
      </c>
      <c r="M302" s="135" t="s">
        <v>483</v>
      </c>
      <c r="BB302" s="136">
        <f t="shared" si="52"/>
        <v>25</v>
      </c>
    </row>
    <row r="303" spans="1:54" s="136" customFormat="1" ht="12.75">
      <c r="B303" s="132">
        <v>89</v>
      </c>
      <c r="C303" s="133" t="s">
        <v>542</v>
      </c>
      <c r="D303" s="134">
        <f t="shared" si="51"/>
        <v>0</v>
      </c>
      <c r="E303" s="144">
        <f>SUMIFS('Expense Data'!$G$4:$G$2000,'Expense Data'!$L$4:$L$2000,$BB303,'Expense Data'!$M$4:$M$2000,$B303,'Expense Data'!$P$4:$P$2000,0)</f>
        <v>0</v>
      </c>
      <c r="F303" s="135" t="s">
        <v>483</v>
      </c>
      <c r="G303" s="153" t="s">
        <v>483</v>
      </c>
      <c r="H303" s="156" t="s">
        <v>483</v>
      </c>
      <c r="I303" s="153" t="s">
        <v>483</v>
      </c>
      <c r="J303" s="153" t="s">
        <v>483</v>
      </c>
      <c r="K303" s="153" t="s">
        <v>483</v>
      </c>
      <c r="L303" s="153" t="s">
        <v>483</v>
      </c>
      <c r="M303" s="144">
        <f>SUMIFS('Expense Data'!$G$4:$G$2000,'Expense Data'!$L$4:$L$2000,$BB303,'Expense Data'!$M$4:$M$2000,$B303,'Expense Data'!$P$4:$P$2000,9)</f>
        <v>0</v>
      </c>
      <c r="BB303" s="136">
        <f t="shared" si="52"/>
        <v>25</v>
      </c>
    </row>
    <row r="304" spans="1:54" s="136" customFormat="1" ht="12.75">
      <c r="B304" s="132">
        <v>98</v>
      </c>
      <c r="C304" s="133" t="s">
        <v>127</v>
      </c>
      <c r="D304" s="134">
        <f t="shared" si="51"/>
        <v>0</v>
      </c>
      <c r="E304" s="144">
        <f>SUMIFS('Expense Data'!$G$4:$G$2000,'Expense Data'!$L$4:$L$2000,$BB304,'Expense Data'!$M$4:$M$2000,$B304,'Expense Data'!$P$4:$P$2000,0)</f>
        <v>0</v>
      </c>
      <c r="F304" s="135" t="s">
        <v>483</v>
      </c>
      <c r="G304" s="144">
        <f>SUMIFS('Expense Data'!$G$4:$G$2000,'Expense Data'!$L$4:$L$2000,$BB304,'Expense Data'!$M$4:$M$2000,$B304,'Expense Data'!$P$4:$P$2000,2)</f>
        <v>0</v>
      </c>
      <c r="H304" s="144">
        <f>SUMIFS('Expense Data'!$G$4:$G$2000,'Expense Data'!$L$4:$L$2000,$BB304,'Expense Data'!$M$4:$M$2000,$B304,'Expense Data'!$P$4:$P$2000,3)</f>
        <v>0</v>
      </c>
      <c r="I304" s="144">
        <f>SUMIFS('Expense Data'!$G$4:$G$2000,'Expense Data'!$L$4:$L$2000,$BB304,'Expense Data'!$M$4:$M$2000,$B304,'Expense Data'!$P$4:$P$2000,4)</f>
        <v>0</v>
      </c>
      <c r="J304" s="144">
        <f>SUMIFS('Expense Data'!$G$4:$G$2000,'Expense Data'!$L$4:$L$2000,$BB304,'Expense Data'!$M$4:$M$2000,$B304,'Expense Data'!$P$4:$P$2000,5)</f>
        <v>0</v>
      </c>
      <c r="K304" s="144">
        <f>SUMIFS('Expense Data'!$G$4:$G$2000,'Expense Data'!$L$4:$L$2000,$BB304,'Expense Data'!$M$4:$M$2000,$B304,'Expense Data'!$P$4:$P$2000,7)</f>
        <v>0</v>
      </c>
      <c r="L304" s="144">
        <f>SUMIFS('Expense Data'!$G$4:$G$2000,'Expense Data'!$L$4:$L$2000,$BB304,'Expense Data'!$M$4:$M$2000,$B304,'Expense Data'!$P$4:$P$2000,8)</f>
        <v>0</v>
      </c>
      <c r="M304" s="144">
        <f>SUMIFS('Expense Data'!$G$4:$G$2000,'Expense Data'!$L$4:$L$2000,$BB304,'Expense Data'!$M$4:$M$2000,$B304,'Expense Data'!$P$4:$P$2000,9)</f>
        <v>0</v>
      </c>
      <c r="BB304" s="136">
        <f t="shared" si="52"/>
        <v>25</v>
      </c>
    </row>
    <row r="305" spans="1:54" s="136" customFormat="1" ht="15">
      <c r="B305" s="132">
        <v>99</v>
      </c>
      <c r="C305" s="133" t="s">
        <v>438</v>
      </c>
      <c r="D305" s="119">
        <f>SUM(E305:F305)</f>
        <v>0</v>
      </c>
      <c r="E305" s="144">
        <f>SUMIFS('Expense Data'!$G$4:$G$2000,'Expense Data'!$L$4:$L$2000,$BB305,'Expense Data'!$M$4:$M$2000,$B305,'Expense Data'!$P$4:$P$2000,0)</f>
        <v>0</v>
      </c>
      <c r="F305" s="144">
        <f>SUMIFS('Expense Data'!$G$4:$G$2000,'Expense Data'!$L$4:$L$2000,$BB305,'Expense Data'!$M$4:$M$2000,$B305,'Expense Data'!$P$4:$P$2000,1)</f>
        <v>0</v>
      </c>
      <c r="G305" s="137" t="s">
        <v>483</v>
      </c>
      <c r="H305" s="137" t="s">
        <v>483</v>
      </c>
      <c r="I305" s="137" t="s">
        <v>483</v>
      </c>
      <c r="J305" s="137" t="s">
        <v>483</v>
      </c>
      <c r="K305" s="137" t="s">
        <v>483</v>
      </c>
      <c r="L305" s="137" t="s">
        <v>483</v>
      </c>
      <c r="M305" s="137" t="s">
        <v>483</v>
      </c>
      <c r="BB305" s="136">
        <f t="shared" si="52"/>
        <v>25</v>
      </c>
    </row>
    <row r="306" spans="1:54" s="140" customFormat="1" ht="15">
      <c r="A306" s="136"/>
      <c r="B306" s="146"/>
      <c r="C306" s="122" t="s">
        <v>485</v>
      </c>
      <c r="D306" s="139">
        <f t="shared" ref="D306:M306" si="53">SUM(D299:D305)</f>
        <v>0</v>
      </c>
      <c r="E306" s="139">
        <f t="shared" si="53"/>
        <v>0</v>
      </c>
      <c r="F306" s="139">
        <f t="shared" si="53"/>
        <v>0</v>
      </c>
      <c r="G306" s="139">
        <f t="shared" si="53"/>
        <v>0</v>
      </c>
      <c r="H306" s="139">
        <f t="shared" si="53"/>
        <v>0</v>
      </c>
      <c r="I306" s="139">
        <f t="shared" si="53"/>
        <v>0</v>
      </c>
      <c r="J306" s="139">
        <f t="shared" si="53"/>
        <v>0</v>
      </c>
      <c r="K306" s="139">
        <f t="shared" si="53"/>
        <v>0</v>
      </c>
      <c r="L306" s="139">
        <f t="shared" si="53"/>
        <v>0</v>
      </c>
      <c r="M306" s="139">
        <f t="shared" si="53"/>
        <v>0</v>
      </c>
    </row>
    <row r="307" spans="1:54" s="136" customFormat="1" ht="12.75">
      <c r="A307" s="140"/>
      <c r="B307" s="132"/>
      <c r="C307" s="133"/>
      <c r="D307" s="133"/>
      <c r="E307" s="143"/>
      <c r="F307" s="143"/>
      <c r="G307" s="143"/>
      <c r="H307" s="143"/>
      <c r="I307" s="143"/>
      <c r="J307" s="143"/>
      <c r="K307" s="143"/>
      <c r="L307" s="143"/>
      <c r="M307" s="143"/>
    </row>
    <row r="308" spans="1:54" s="136" customFormat="1" ht="12.75">
      <c r="B308" s="132"/>
      <c r="C308" s="133"/>
      <c r="D308" s="133"/>
      <c r="E308" s="133"/>
      <c r="F308" s="133"/>
      <c r="G308" s="133"/>
      <c r="H308" s="133"/>
      <c r="I308" s="133"/>
      <c r="J308" s="133"/>
      <c r="K308" s="133"/>
      <c r="L308" s="133"/>
      <c r="M308" s="133"/>
    </row>
    <row r="309" spans="1:54" s="136" customFormat="1" ht="12.75">
      <c r="B309" s="149" t="s">
        <v>497</v>
      </c>
      <c r="C309" s="133"/>
      <c r="D309" s="133"/>
      <c r="E309" s="133"/>
      <c r="F309" s="133"/>
      <c r="G309" s="133"/>
      <c r="H309" s="133"/>
      <c r="I309" s="143" t="s">
        <v>440</v>
      </c>
      <c r="J309" s="133"/>
      <c r="K309" s="133"/>
      <c r="L309" s="133"/>
      <c r="M309" s="133"/>
      <c r="BA309" s="136" t="str">
        <f>LEFT(B309,10)</f>
        <v>PROGRAM 26</v>
      </c>
      <c r="BB309" s="136">
        <f>RIGHT(BA309,2)*1</f>
        <v>26</v>
      </c>
    </row>
    <row r="310" spans="1:54" s="136" customFormat="1" ht="12.75">
      <c r="B310" s="132"/>
      <c r="C310" s="133"/>
      <c r="D310" s="133"/>
      <c r="E310" s="143" t="s">
        <v>467</v>
      </c>
      <c r="F310" s="143" t="s">
        <v>468</v>
      </c>
      <c r="G310" s="143" t="s">
        <v>469</v>
      </c>
      <c r="H310" s="143" t="s">
        <v>470</v>
      </c>
      <c r="I310" s="143" t="s">
        <v>471</v>
      </c>
      <c r="J310" s="129" t="s">
        <v>472</v>
      </c>
      <c r="K310" s="143" t="s">
        <v>473</v>
      </c>
      <c r="L310" s="133"/>
      <c r="M310" s="143" t="s">
        <v>474</v>
      </c>
    </row>
    <row r="311" spans="1:54" s="136" customFormat="1" ht="12.75">
      <c r="B311" s="132"/>
      <c r="C311" s="143" t="s">
        <v>475</v>
      </c>
      <c r="D311" s="143" t="s">
        <v>476</v>
      </c>
      <c r="E311" s="143" t="s">
        <v>477</v>
      </c>
      <c r="F311" s="143" t="s">
        <v>477</v>
      </c>
      <c r="G311" s="143" t="s">
        <v>478</v>
      </c>
      <c r="H311" s="143" t="s">
        <v>478</v>
      </c>
      <c r="I311" s="143" t="s">
        <v>479</v>
      </c>
      <c r="J311" s="129" t="s">
        <v>480</v>
      </c>
      <c r="K311" s="143" t="s">
        <v>481</v>
      </c>
      <c r="L311" s="143" t="s">
        <v>453</v>
      </c>
      <c r="M311" s="143" t="s">
        <v>482</v>
      </c>
    </row>
    <row r="312" spans="1:54"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54" s="136" customFormat="1" ht="12.75">
      <c r="B313" s="132">
        <v>21</v>
      </c>
      <c r="C313" s="133" t="s">
        <v>175</v>
      </c>
      <c r="D313" s="134">
        <f t="shared" ref="D313:D318" si="54">SUM(E313:M313)</f>
        <v>0</v>
      </c>
      <c r="E313" s="144">
        <f>SUMIFS('Expense Data'!$G$4:$G$2000,'Expense Data'!$L$4:$L$2000,$BB313,'Expense Data'!$M$4:$M$2000,$B313,'Expense Data'!$P$4:$P$2000,0)</f>
        <v>0</v>
      </c>
      <c r="F313" s="135" t="s">
        <v>483</v>
      </c>
      <c r="G313" s="144">
        <f>SUMIFS('Expense Data'!$G$4:$G$2000,'Expense Data'!$L$4:$L$2000,$BB313,'Expense Data'!$M$4:$M$2000,$B313,'Expense Data'!$P$4:$P$2000,2)</f>
        <v>0</v>
      </c>
      <c r="H313" s="144">
        <f>SUMIFS('Expense Data'!$G$4:$G$2000,'Expense Data'!$L$4:$L$2000,$BB313,'Expense Data'!$M$4:$M$2000,$B313,'Expense Data'!$P$4:$P$2000,3)</f>
        <v>0</v>
      </c>
      <c r="I313" s="144">
        <f>SUMIFS('Expense Data'!$G$4:$G$2000,'Expense Data'!$L$4:$L$2000,$BB313,'Expense Data'!$M$4:$M$2000,$B313,'Expense Data'!$P$4:$P$2000,4)</f>
        <v>0</v>
      </c>
      <c r="J313" s="144">
        <f>SUMIFS('Expense Data'!$G$4:$G$2000,'Expense Data'!$L$4:$L$2000,$BB313,'Expense Data'!$M$4:$M$2000,$B313,'Expense Data'!$P$4:$P$2000,5)</f>
        <v>0</v>
      </c>
      <c r="K313" s="144">
        <f>SUMIFS('Expense Data'!$G$4:$G$2000,'Expense Data'!$L$4:$L$2000,$BB313,'Expense Data'!$M$4:$M$2000,$B313,'Expense Data'!$P$4:$P$2000,7)</f>
        <v>0</v>
      </c>
      <c r="L313" s="144">
        <f>SUMIFS('Expense Data'!$G$4:$G$2000,'Expense Data'!$L$4:$L$2000,$BB313,'Expense Data'!$M$4:$M$2000,$B313,'Expense Data'!$P$4:$P$2000,8)</f>
        <v>0</v>
      </c>
      <c r="M313" s="144">
        <f>SUMIFS('Expense Data'!$G$4:$G$2000,'Expense Data'!$L$4:$L$2000,$BB313,'Expense Data'!$M$4:$M$2000,$B313,'Expense Data'!$P$4:$P$2000,9)</f>
        <v>0</v>
      </c>
      <c r="BB313" s="136">
        <f>BB$309</f>
        <v>26</v>
      </c>
    </row>
    <row r="314" spans="1:54" s="136" customFormat="1" ht="12.75">
      <c r="B314" s="132">
        <v>27</v>
      </c>
      <c r="C314" s="133" t="s">
        <v>182</v>
      </c>
      <c r="D314" s="134">
        <f t="shared" si="54"/>
        <v>0</v>
      </c>
      <c r="E314" s="144">
        <f>SUMIFS('Expense Data'!$G$4:$G$2000,'Expense Data'!$L$4:$L$2000,$BB314,'Expense Data'!$M$4:$M$2000,$B314,'Expense Data'!$P$4:$P$2000,0)</f>
        <v>0</v>
      </c>
      <c r="F314" s="135" t="s">
        <v>483</v>
      </c>
      <c r="G314" s="144">
        <f>SUMIFS('Expense Data'!$G$4:$G$2000,'Expense Data'!$L$4:$L$2000,$BB314,'Expense Data'!$M$4:$M$2000,$B314,'Expense Data'!$P$4:$P$2000,2)</f>
        <v>0</v>
      </c>
      <c r="H314" s="144">
        <f>SUMIFS('Expense Data'!$G$4:$G$2000,'Expense Data'!$L$4:$L$2000,$BB314,'Expense Data'!$M$4:$M$2000,$B314,'Expense Data'!$P$4:$P$2000,3)</f>
        <v>0</v>
      </c>
      <c r="I314" s="144">
        <f>SUMIFS('Expense Data'!$G$4:$G$2000,'Expense Data'!$L$4:$L$2000,$BB314,'Expense Data'!$M$4:$M$2000,$B314,'Expense Data'!$P$4:$P$2000,4)</f>
        <v>0</v>
      </c>
      <c r="J314" s="144">
        <f>SUMIFS('Expense Data'!$G$4:$G$2000,'Expense Data'!$L$4:$L$2000,$BB314,'Expense Data'!$M$4:$M$2000,$B314,'Expense Data'!$P$4:$P$2000,5)</f>
        <v>0</v>
      </c>
      <c r="K314" s="144">
        <f>SUMIFS('Expense Data'!$G$4:$G$2000,'Expense Data'!$L$4:$L$2000,$BB314,'Expense Data'!$M$4:$M$2000,$B314,'Expense Data'!$P$4:$P$2000,7)</f>
        <v>0</v>
      </c>
      <c r="L314" s="144">
        <f>SUMIFS('Expense Data'!$G$4:$G$2000,'Expense Data'!$L$4:$L$2000,$BB314,'Expense Data'!$M$4:$M$2000,$B314,'Expense Data'!$P$4:$P$2000,8)</f>
        <v>0</v>
      </c>
      <c r="M314" s="144">
        <f>SUMIFS('Expense Data'!$G$4:$G$2000,'Expense Data'!$L$4:$L$2000,$BB314,'Expense Data'!$M$4:$M$2000,$B314,'Expense Data'!$P$4:$P$2000,9)</f>
        <v>0</v>
      </c>
      <c r="BB314" s="136">
        <f t="shared" ref="BB314:BB319" si="55">BB$309</f>
        <v>26</v>
      </c>
    </row>
    <row r="315" spans="1:54" s="136" customFormat="1" ht="12.75">
      <c r="B315" s="132">
        <v>60</v>
      </c>
      <c r="C315" s="133" t="s">
        <v>190</v>
      </c>
      <c r="D315" s="134">
        <f t="shared" si="54"/>
        <v>0</v>
      </c>
      <c r="E315" s="144">
        <f>SUMIFS('Expense Data'!$G$4:$G$2000,'Expense Data'!$L$4:$L$2000,$BB315,'Expense Data'!$M$4:$M$2000,$B315,'Expense Data'!$P$4:$P$2000,0)</f>
        <v>0</v>
      </c>
      <c r="F315" s="135" t="s">
        <v>483</v>
      </c>
      <c r="G315" s="144">
        <f>SUMIFS('Expense Data'!$G$4:$G$2000,'Expense Data'!$L$4:$L$2000,$BB315,'Expense Data'!$M$4:$M$2000,$B315,'Expense Data'!$P$4:$P$2000,2)</f>
        <v>0</v>
      </c>
      <c r="H315" s="144">
        <f>SUMIFS('Expense Data'!$G$4:$G$2000,'Expense Data'!$L$4:$L$2000,$BB315,'Expense Data'!$M$4:$M$2000,$B315,'Expense Data'!$P$4:$P$2000,3)</f>
        <v>0</v>
      </c>
      <c r="I315" s="144">
        <f>SUMIFS('Expense Data'!$G$4:$G$2000,'Expense Data'!$L$4:$L$2000,$BB315,'Expense Data'!$M$4:$M$2000,$B315,'Expense Data'!$P$4:$P$2000,4)</f>
        <v>0</v>
      </c>
      <c r="J315" s="144">
        <f>SUMIFS('Expense Data'!$G$4:$G$2000,'Expense Data'!$L$4:$L$2000,$BB315,'Expense Data'!$M$4:$M$2000,$B315,'Expense Data'!$P$4:$P$2000,5)</f>
        <v>0</v>
      </c>
      <c r="K315" s="144">
        <f>SUMIFS('Expense Data'!$G$4:$G$2000,'Expense Data'!$L$4:$L$2000,$BB315,'Expense Data'!$M$4:$M$2000,$B315,'Expense Data'!$P$4:$P$2000,7)</f>
        <v>0</v>
      </c>
      <c r="L315" s="144">
        <f>SUMIFS('Expense Data'!$G$4:$G$2000,'Expense Data'!$L$4:$L$2000,$BB315,'Expense Data'!$M$4:$M$2000,$B315,'Expense Data'!$P$4:$P$2000,8)</f>
        <v>0</v>
      </c>
      <c r="M315" s="144">
        <f>SUMIFS('Expense Data'!$G$4:$G$2000,'Expense Data'!$L$4:$L$2000,$BB315,'Expense Data'!$M$4:$M$2000,$B315,'Expense Data'!$P$4:$P$2000,9)</f>
        <v>0</v>
      </c>
      <c r="BB315" s="136">
        <f t="shared" si="55"/>
        <v>26</v>
      </c>
    </row>
    <row r="316" spans="1:54" s="136" customFormat="1" ht="12.75">
      <c r="B316" s="132">
        <v>83</v>
      </c>
      <c r="C316" s="133" t="s">
        <v>124</v>
      </c>
      <c r="D316" s="134">
        <f t="shared" si="54"/>
        <v>0</v>
      </c>
      <c r="E316" s="144">
        <f>SUMIFS('Expense Data'!$G$4:$G$2000,'Expense Data'!$L$4:$L$2000,$BB316,'Expense Data'!$M$4:$M$2000,$B316,'Expense Data'!$P$4:$P$2000,0)</f>
        <v>0</v>
      </c>
      <c r="F316" s="135" t="s">
        <v>483</v>
      </c>
      <c r="G316" s="135" t="s">
        <v>483</v>
      </c>
      <c r="H316" s="135" t="s">
        <v>483</v>
      </c>
      <c r="I316" s="135" t="s">
        <v>483</v>
      </c>
      <c r="J316" s="135" t="s">
        <v>483</v>
      </c>
      <c r="K316" s="144">
        <f>SUMIFS('Expense Data'!$G$4:$G$2000,'Expense Data'!$L$4:$L$2000,$BB316,'Expense Data'!$M$4:$M$2000,$B316,'Expense Data'!$P$4:$P$2000,7)</f>
        <v>0</v>
      </c>
      <c r="L316" s="135" t="s">
        <v>483</v>
      </c>
      <c r="M316" s="135" t="s">
        <v>483</v>
      </c>
      <c r="BB316" s="136">
        <f t="shared" si="55"/>
        <v>26</v>
      </c>
    </row>
    <row r="317" spans="1:54" s="136" customFormat="1" ht="12.75">
      <c r="B317" s="132">
        <v>89</v>
      </c>
      <c r="C317" s="133" t="s">
        <v>542</v>
      </c>
      <c r="D317" s="134">
        <f t="shared" si="54"/>
        <v>0</v>
      </c>
      <c r="E317" s="144">
        <f>SUMIFS('Expense Data'!$G$4:$G$2000,'Expense Data'!$L$4:$L$2000,$BB317,'Expense Data'!$M$4:$M$2000,$B317,'Expense Data'!$P$4:$P$2000,0)</f>
        <v>0</v>
      </c>
      <c r="F317" s="135" t="s">
        <v>483</v>
      </c>
      <c r="G317" s="153" t="s">
        <v>483</v>
      </c>
      <c r="H317" s="156" t="s">
        <v>483</v>
      </c>
      <c r="I317" s="153" t="s">
        <v>483</v>
      </c>
      <c r="J317" s="153" t="s">
        <v>483</v>
      </c>
      <c r="K317" s="153" t="s">
        <v>483</v>
      </c>
      <c r="L317" s="153" t="s">
        <v>483</v>
      </c>
      <c r="M317" s="144">
        <f>SUMIFS('Expense Data'!$G$4:$G$2000,'Expense Data'!$L$4:$L$2000,$BB317,'Expense Data'!$M$4:$M$2000,$B317,'Expense Data'!$P$4:$P$2000,9)</f>
        <v>0</v>
      </c>
      <c r="BB317" s="136">
        <f t="shared" si="55"/>
        <v>26</v>
      </c>
    </row>
    <row r="318" spans="1:54" s="136" customFormat="1" ht="12.75">
      <c r="B318" s="132">
        <v>98</v>
      </c>
      <c r="C318" s="133" t="s">
        <v>127</v>
      </c>
      <c r="D318" s="134">
        <f t="shared" si="54"/>
        <v>0</v>
      </c>
      <c r="E318" s="144">
        <f>SUMIFS('Expense Data'!$G$4:$G$2000,'Expense Data'!$L$4:$L$2000,$BB318,'Expense Data'!$M$4:$M$2000,$B318,'Expense Data'!$P$4:$P$2000,0)</f>
        <v>0</v>
      </c>
      <c r="F318" s="135" t="s">
        <v>483</v>
      </c>
      <c r="G318" s="144">
        <f>SUMIFS('Expense Data'!$G$4:$G$2000,'Expense Data'!$L$4:$L$2000,$BB318,'Expense Data'!$M$4:$M$2000,$B318,'Expense Data'!$P$4:$P$2000,2)</f>
        <v>0</v>
      </c>
      <c r="H318" s="144">
        <f>SUMIFS('Expense Data'!$G$4:$G$2000,'Expense Data'!$L$4:$L$2000,$BB318,'Expense Data'!$M$4:$M$2000,$B318,'Expense Data'!$P$4:$P$2000,3)</f>
        <v>0</v>
      </c>
      <c r="I318" s="144">
        <f>SUMIFS('Expense Data'!$G$4:$G$2000,'Expense Data'!$L$4:$L$2000,$BB318,'Expense Data'!$M$4:$M$2000,$B318,'Expense Data'!$P$4:$P$2000,4)</f>
        <v>0</v>
      </c>
      <c r="J318" s="144">
        <f>SUMIFS('Expense Data'!$G$4:$G$2000,'Expense Data'!$L$4:$L$2000,$BB318,'Expense Data'!$M$4:$M$2000,$B318,'Expense Data'!$P$4:$P$2000,5)</f>
        <v>0</v>
      </c>
      <c r="K318" s="144">
        <f>SUMIFS('Expense Data'!$G$4:$G$2000,'Expense Data'!$L$4:$L$2000,$BB318,'Expense Data'!$M$4:$M$2000,$B318,'Expense Data'!$P$4:$P$2000,7)</f>
        <v>0</v>
      </c>
      <c r="L318" s="144">
        <f>SUMIFS('Expense Data'!$G$4:$G$2000,'Expense Data'!$L$4:$L$2000,$BB318,'Expense Data'!$M$4:$M$2000,$B318,'Expense Data'!$P$4:$P$2000,8)</f>
        <v>0</v>
      </c>
      <c r="M318" s="144">
        <f>SUMIFS('Expense Data'!$G$4:$G$2000,'Expense Data'!$L$4:$L$2000,$BB318,'Expense Data'!$M$4:$M$2000,$B318,'Expense Data'!$P$4:$P$2000,9)</f>
        <v>0</v>
      </c>
      <c r="BB318" s="136">
        <f t="shared" si="55"/>
        <v>26</v>
      </c>
    </row>
    <row r="319" spans="1:54" s="136" customFormat="1" ht="15">
      <c r="B319" s="132">
        <v>99</v>
      </c>
      <c r="C319" s="133" t="s">
        <v>438</v>
      </c>
      <c r="D319" s="119">
        <f>SUM(E319:F319)</f>
        <v>0</v>
      </c>
      <c r="E319" s="144">
        <f>SUMIFS('Expense Data'!$G$4:$G$2000,'Expense Data'!$L$4:$L$2000,$BB319,'Expense Data'!$M$4:$M$2000,$B319,'Expense Data'!$P$4:$P$2000,0)</f>
        <v>0</v>
      </c>
      <c r="F319" s="144">
        <f>SUMIFS('Expense Data'!$G$4:$G$2000,'Expense Data'!$L$4:$L$2000,$BB319,'Expense Data'!$M$4:$M$2000,$B319,'Expense Data'!$P$4:$P$2000,1)</f>
        <v>0</v>
      </c>
      <c r="G319" s="137" t="s">
        <v>483</v>
      </c>
      <c r="H319" s="137" t="s">
        <v>483</v>
      </c>
      <c r="I319" s="137" t="s">
        <v>483</v>
      </c>
      <c r="J319" s="137" t="s">
        <v>483</v>
      </c>
      <c r="K319" s="137" t="s">
        <v>483</v>
      </c>
      <c r="L319" s="137" t="s">
        <v>483</v>
      </c>
      <c r="M319" s="137" t="s">
        <v>483</v>
      </c>
      <c r="BB319" s="136">
        <f t="shared" si="55"/>
        <v>26</v>
      </c>
    </row>
    <row r="320" spans="1:54" s="140" customFormat="1" ht="15">
      <c r="A320" s="136"/>
      <c r="B320" s="146"/>
      <c r="C320" s="122" t="s">
        <v>485</v>
      </c>
      <c r="D320" s="139">
        <f t="shared" ref="D320:M320" si="56">SUM(D313:D319)</f>
        <v>0</v>
      </c>
      <c r="E320" s="139">
        <f t="shared" si="56"/>
        <v>0</v>
      </c>
      <c r="F320" s="139">
        <f t="shared" si="56"/>
        <v>0</v>
      </c>
      <c r="G320" s="139">
        <f t="shared" si="56"/>
        <v>0</v>
      </c>
      <c r="H320" s="139">
        <f t="shared" si="56"/>
        <v>0</v>
      </c>
      <c r="I320" s="139">
        <f t="shared" si="56"/>
        <v>0</v>
      </c>
      <c r="J320" s="139">
        <f t="shared" si="56"/>
        <v>0</v>
      </c>
      <c r="K320" s="139">
        <f t="shared" si="56"/>
        <v>0</v>
      </c>
      <c r="L320" s="139">
        <f t="shared" si="56"/>
        <v>0</v>
      </c>
      <c r="M320" s="139">
        <f t="shared" si="56"/>
        <v>0</v>
      </c>
    </row>
    <row r="321" spans="1:54" s="136" customFormat="1" ht="12.75">
      <c r="A321" s="140"/>
      <c r="B321" s="132"/>
      <c r="C321" s="133"/>
      <c r="D321" s="133"/>
      <c r="E321" s="133"/>
      <c r="F321" s="133"/>
      <c r="G321" s="133"/>
      <c r="H321" s="133"/>
      <c r="I321" s="133"/>
      <c r="J321" s="133"/>
      <c r="K321" s="133"/>
      <c r="L321" s="133"/>
      <c r="M321" s="133"/>
    </row>
    <row r="322" spans="1:54" s="136" customFormat="1" ht="12.75">
      <c r="B322" s="132"/>
      <c r="C322" s="133"/>
      <c r="D322" s="133"/>
      <c r="E322" s="133"/>
      <c r="F322" s="133"/>
      <c r="G322" s="133"/>
      <c r="H322" s="133"/>
      <c r="I322" s="133"/>
      <c r="J322" s="133"/>
      <c r="K322" s="133"/>
      <c r="L322" s="133"/>
      <c r="M322" s="133"/>
    </row>
    <row r="323" spans="1:54" s="136" customFormat="1" ht="12.75">
      <c r="B323" s="149" t="s">
        <v>498</v>
      </c>
      <c r="C323" s="133"/>
      <c r="D323" s="133"/>
      <c r="E323" s="133"/>
      <c r="F323" s="133"/>
      <c r="G323" s="133"/>
      <c r="H323" s="133"/>
      <c r="I323" s="143" t="s">
        <v>440</v>
      </c>
      <c r="J323" s="133"/>
      <c r="K323" s="133"/>
      <c r="L323" s="133"/>
      <c r="M323" s="133"/>
      <c r="BA323" s="136" t="str">
        <f>LEFT(B323,10)</f>
        <v>PROGRAM 27</v>
      </c>
      <c r="BB323" s="136">
        <f>RIGHT(BA323,2)*1</f>
        <v>27</v>
      </c>
    </row>
    <row r="324" spans="1:54" s="136" customFormat="1" ht="12.75">
      <c r="B324" s="132"/>
      <c r="C324" s="133"/>
      <c r="D324" s="133"/>
      <c r="E324" s="143" t="s">
        <v>467</v>
      </c>
      <c r="F324" s="143" t="s">
        <v>468</v>
      </c>
      <c r="G324" s="143" t="s">
        <v>469</v>
      </c>
      <c r="H324" s="143" t="s">
        <v>470</v>
      </c>
      <c r="I324" s="143" t="s">
        <v>471</v>
      </c>
      <c r="J324" s="129" t="s">
        <v>472</v>
      </c>
      <c r="K324" s="143" t="s">
        <v>473</v>
      </c>
      <c r="L324" s="133"/>
      <c r="M324" s="143" t="s">
        <v>474</v>
      </c>
    </row>
    <row r="325" spans="1:54" s="136" customFormat="1" ht="12.75">
      <c r="B325" s="132"/>
      <c r="C325" s="143" t="s">
        <v>475</v>
      </c>
      <c r="D325" s="143" t="s">
        <v>476</v>
      </c>
      <c r="E325" s="143" t="s">
        <v>477</v>
      </c>
      <c r="F325" s="143" t="s">
        <v>477</v>
      </c>
      <c r="G325" s="143" t="s">
        <v>478</v>
      </c>
      <c r="H325" s="143" t="s">
        <v>478</v>
      </c>
      <c r="I325" s="143" t="s">
        <v>479</v>
      </c>
      <c r="J325" s="129" t="s">
        <v>480</v>
      </c>
      <c r="K325" s="143" t="s">
        <v>481</v>
      </c>
      <c r="L325" s="143" t="s">
        <v>453</v>
      </c>
      <c r="M325" s="143" t="s">
        <v>482</v>
      </c>
    </row>
    <row r="326" spans="1:54" s="136" customFormat="1" ht="12.75">
      <c r="B326" s="132"/>
      <c r="C326" s="133"/>
      <c r="D326" s="133"/>
      <c r="E326" s="143" t="s">
        <v>499</v>
      </c>
      <c r="F326" s="143" t="s">
        <v>500</v>
      </c>
      <c r="G326" s="143" t="s">
        <v>501</v>
      </c>
      <c r="H326" s="143" t="s">
        <v>502</v>
      </c>
      <c r="I326" s="143" t="s">
        <v>503</v>
      </c>
      <c r="J326" s="143" t="s">
        <v>504</v>
      </c>
      <c r="K326" s="143" t="s">
        <v>450</v>
      </c>
      <c r="L326" s="143" t="s">
        <v>452</v>
      </c>
      <c r="M326" s="143" t="s">
        <v>454</v>
      </c>
    </row>
    <row r="327" spans="1:54" s="136" customFormat="1" ht="12.75">
      <c r="B327" s="132">
        <v>21</v>
      </c>
      <c r="C327" s="133" t="s">
        <v>175</v>
      </c>
      <c r="D327" s="134">
        <f t="shared" ref="D327:D332" si="57">SUM(E327:M327)</f>
        <v>0</v>
      </c>
      <c r="E327" s="144">
        <f>SUMIFS('Expense Data'!$G$4:$G$2000,'Expense Data'!$L$4:$L$2000,$BB327,'Expense Data'!$M$4:$M$2000,$B327,'Expense Data'!$P$4:$P$2000,0)</f>
        <v>0</v>
      </c>
      <c r="F327" s="135" t="s">
        <v>483</v>
      </c>
      <c r="G327" s="144">
        <f>SUMIFS('Expense Data'!$G$4:$G$2000,'Expense Data'!$L$4:$L$2000,$BB327,'Expense Data'!$M$4:$M$2000,$B327,'Expense Data'!$P$4:$P$2000,2)</f>
        <v>0</v>
      </c>
      <c r="H327" s="144">
        <f>SUMIFS('Expense Data'!$G$4:$G$2000,'Expense Data'!$L$4:$L$2000,$BB327,'Expense Data'!$M$4:$M$2000,$B327,'Expense Data'!$P$4:$P$2000,3)</f>
        <v>0</v>
      </c>
      <c r="I327" s="144">
        <f>SUMIFS('Expense Data'!$G$4:$G$2000,'Expense Data'!$L$4:$L$2000,$BB327,'Expense Data'!$M$4:$M$2000,$B327,'Expense Data'!$P$4:$P$2000,4)</f>
        <v>0</v>
      </c>
      <c r="J327" s="144">
        <f>SUMIFS('Expense Data'!$G$4:$G$2000,'Expense Data'!$L$4:$L$2000,$BB327,'Expense Data'!$M$4:$M$2000,$B327,'Expense Data'!$P$4:$P$2000,5)</f>
        <v>0</v>
      </c>
      <c r="K327" s="144">
        <f>SUMIFS('Expense Data'!$G$4:$G$2000,'Expense Data'!$L$4:$L$2000,$BB327,'Expense Data'!$M$4:$M$2000,$B327,'Expense Data'!$P$4:$P$2000,7)</f>
        <v>0</v>
      </c>
      <c r="L327" s="144">
        <f>SUMIFS('Expense Data'!$G$4:$G$2000,'Expense Data'!$L$4:$L$2000,$BB327,'Expense Data'!$M$4:$M$2000,$B327,'Expense Data'!$P$4:$P$2000,8)</f>
        <v>0</v>
      </c>
      <c r="M327" s="144">
        <f>SUMIFS('Expense Data'!$G$4:$G$2000,'Expense Data'!$L$4:$L$2000,$BB327,'Expense Data'!$M$4:$M$2000,$B327,'Expense Data'!$P$4:$P$2000,9)</f>
        <v>0</v>
      </c>
      <c r="BB327" s="136">
        <f>BB$323</f>
        <v>27</v>
      </c>
    </row>
    <row r="328" spans="1:54" s="136" customFormat="1" ht="12.75">
      <c r="B328" s="132">
        <v>27</v>
      </c>
      <c r="C328" s="133" t="s">
        <v>182</v>
      </c>
      <c r="D328" s="134">
        <f t="shared" si="57"/>
        <v>0</v>
      </c>
      <c r="E328" s="144">
        <f>SUMIFS('Expense Data'!$G$4:$G$2000,'Expense Data'!$L$4:$L$2000,$BB328,'Expense Data'!$M$4:$M$2000,$B328,'Expense Data'!$P$4:$P$2000,0)</f>
        <v>0</v>
      </c>
      <c r="F328" s="135" t="s">
        <v>483</v>
      </c>
      <c r="G328" s="144">
        <f>SUMIFS('Expense Data'!$G$4:$G$2000,'Expense Data'!$L$4:$L$2000,$BB328,'Expense Data'!$M$4:$M$2000,$B328,'Expense Data'!$P$4:$P$2000,2)</f>
        <v>0</v>
      </c>
      <c r="H328" s="144">
        <f>SUMIFS('Expense Data'!$G$4:$G$2000,'Expense Data'!$L$4:$L$2000,$BB328,'Expense Data'!$M$4:$M$2000,$B328,'Expense Data'!$P$4:$P$2000,3)</f>
        <v>0</v>
      </c>
      <c r="I328" s="144">
        <f>SUMIFS('Expense Data'!$G$4:$G$2000,'Expense Data'!$L$4:$L$2000,$BB328,'Expense Data'!$M$4:$M$2000,$B328,'Expense Data'!$P$4:$P$2000,4)</f>
        <v>0</v>
      </c>
      <c r="J328" s="144">
        <f>SUMIFS('Expense Data'!$G$4:$G$2000,'Expense Data'!$L$4:$L$2000,$BB328,'Expense Data'!$M$4:$M$2000,$B328,'Expense Data'!$P$4:$P$2000,5)</f>
        <v>0</v>
      </c>
      <c r="K328" s="144">
        <f>SUMIFS('Expense Data'!$G$4:$G$2000,'Expense Data'!$L$4:$L$2000,$BB328,'Expense Data'!$M$4:$M$2000,$B328,'Expense Data'!$P$4:$P$2000,7)</f>
        <v>0</v>
      </c>
      <c r="L328" s="144">
        <f>SUMIFS('Expense Data'!$G$4:$G$2000,'Expense Data'!$L$4:$L$2000,$BB328,'Expense Data'!$M$4:$M$2000,$B328,'Expense Data'!$P$4:$P$2000,8)</f>
        <v>0</v>
      </c>
      <c r="M328" s="144">
        <f>SUMIFS('Expense Data'!$G$4:$G$2000,'Expense Data'!$L$4:$L$2000,$BB328,'Expense Data'!$M$4:$M$2000,$B328,'Expense Data'!$P$4:$P$2000,9)</f>
        <v>0</v>
      </c>
      <c r="BB328" s="136">
        <f t="shared" ref="BB328:BB333" si="58">BB$323</f>
        <v>27</v>
      </c>
    </row>
    <row r="329" spans="1:54" s="136" customFormat="1" ht="12.75">
      <c r="B329" s="132">
        <v>60</v>
      </c>
      <c r="C329" s="133" t="s">
        <v>190</v>
      </c>
      <c r="D329" s="134">
        <f t="shared" si="57"/>
        <v>0</v>
      </c>
      <c r="E329" s="144">
        <f>SUMIFS('Expense Data'!$G$4:$G$2000,'Expense Data'!$L$4:$L$2000,$BB329,'Expense Data'!$M$4:$M$2000,$B329,'Expense Data'!$P$4:$P$2000,0)</f>
        <v>0</v>
      </c>
      <c r="F329" s="135" t="s">
        <v>483</v>
      </c>
      <c r="G329" s="144">
        <f>SUMIFS('Expense Data'!$G$4:$G$2000,'Expense Data'!$L$4:$L$2000,$BB329,'Expense Data'!$M$4:$M$2000,$B329,'Expense Data'!$P$4:$P$2000,2)</f>
        <v>0</v>
      </c>
      <c r="H329" s="144">
        <f>SUMIFS('Expense Data'!$G$4:$G$2000,'Expense Data'!$L$4:$L$2000,$BB329,'Expense Data'!$M$4:$M$2000,$B329,'Expense Data'!$P$4:$P$2000,3)</f>
        <v>0</v>
      </c>
      <c r="I329" s="144">
        <f>SUMIFS('Expense Data'!$G$4:$G$2000,'Expense Data'!$L$4:$L$2000,$BB329,'Expense Data'!$M$4:$M$2000,$B329,'Expense Data'!$P$4:$P$2000,4)</f>
        <v>0</v>
      </c>
      <c r="J329" s="144">
        <f>SUMIFS('Expense Data'!$G$4:$G$2000,'Expense Data'!$L$4:$L$2000,$BB329,'Expense Data'!$M$4:$M$2000,$B329,'Expense Data'!$P$4:$P$2000,5)</f>
        <v>0</v>
      </c>
      <c r="K329" s="144">
        <f>SUMIFS('Expense Data'!$G$4:$G$2000,'Expense Data'!$L$4:$L$2000,$BB329,'Expense Data'!$M$4:$M$2000,$B329,'Expense Data'!$P$4:$P$2000,7)</f>
        <v>0</v>
      </c>
      <c r="L329" s="144">
        <f>SUMIFS('Expense Data'!$G$4:$G$2000,'Expense Data'!$L$4:$L$2000,$BB329,'Expense Data'!$M$4:$M$2000,$B329,'Expense Data'!$P$4:$P$2000,8)</f>
        <v>0</v>
      </c>
      <c r="M329" s="144">
        <f>SUMIFS('Expense Data'!$G$4:$G$2000,'Expense Data'!$L$4:$L$2000,$BB329,'Expense Data'!$M$4:$M$2000,$B329,'Expense Data'!$P$4:$P$2000,9)</f>
        <v>0</v>
      </c>
      <c r="BB329" s="136">
        <f t="shared" si="58"/>
        <v>27</v>
      </c>
    </row>
    <row r="330" spans="1:54" s="136" customFormat="1" ht="12.75">
      <c r="B330" s="132">
        <v>83</v>
      </c>
      <c r="C330" s="133" t="s">
        <v>124</v>
      </c>
      <c r="D330" s="134">
        <f t="shared" si="57"/>
        <v>0</v>
      </c>
      <c r="E330" s="144">
        <f>SUMIFS('Expense Data'!$G$4:$G$2000,'Expense Data'!$L$4:$L$2000,$BB330,'Expense Data'!$M$4:$M$2000,$B330,'Expense Data'!$P$4:$P$2000,0)</f>
        <v>0</v>
      </c>
      <c r="F330" s="135" t="s">
        <v>483</v>
      </c>
      <c r="G330" s="135" t="s">
        <v>483</v>
      </c>
      <c r="H330" s="135" t="s">
        <v>483</v>
      </c>
      <c r="I330" s="135" t="s">
        <v>483</v>
      </c>
      <c r="J330" s="135" t="s">
        <v>483</v>
      </c>
      <c r="K330" s="144">
        <f>SUMIFS('Expense Data'!$G$4:$G$2000,'Expense Data'!$L$4:$L$2000,$BB330,'Expense Data'!$M$4:$M$2000,$B330,'Expense Data'!$P$4:$P$2000,7)</f>
        <v>0</v>
      </c>
      <c r="L330" s="135" t="s">
        <v>483</v>
      </c>
      <c r="M330" s="135" t="s">
        <v>483</v>
      </c>
      <c r="BB330" s="136">
        <f t="shared" si="58"/>
        <v>27</v>
      </c>
    </row>
    <row r="331" spans="1:54" s="136" customFormat="1" ht="12.75">
      <c r="B331" s="132">
        <v>89</v>
      </c>
      <c r="C331" s="133" t="s">
        <v>542</v>
      </c>
      <c r="D331" s="134">
        <f t="shared" si="57"/>
        <v>0</v>
      </c>
      <c r="E331" s="144">
        <f>SUMIFS('Expense Data'!$G$4:$G$2000,'Expense Data'!$L$4:$L$2000,$BB331,'Expense Data'!$M$4:$M$2000,$B331,'Expense Data'!$P$4:$P$2000,0)</f>
        <v>0</v>
      </c>
      <c r="F331" s="135" t="s">
        <v>483</v>
      </c>
      <c r="G331" s="153" t="s">
        <v>483</v>
      </c>
      <c r="H331" s="156" t="s">
        <v>483</v>
      </c>
      <c r="I331" s="153" t="s">
        <v>483</v>
      </c>
      <c r="J331" s="153" t="s">
        <v>483</v>
      </c>
      <c r="K331" s="153" t="s">
        <v>483</v>
      </c>
      <c r="L331" s="153" t="s">
        <v>483</v>
      </c>
      <c r="M331" s="144">
        <f>SUMIFS('Expense Data'!$G$4:$G$2000,'Expense Data'!$L$4:$L$2000,$BB331,'Expense Data'!$M$4:$M$2000,$B331,'Expense Data'!$P$4:$P$2000,9)</f>
        <v>0</v>
      </c>
      <c r="BB331" s="136">
        <f t="shared" si="58"/>
        <v>27</v>
      </c>
    </row>
    <row r="332" spans="1:54" s="136" customFormat="1" ht="12.75">
      <c r="B332" s="132">
        <v>98</v>
      </c>
      <c r="C332" s="133" t="s">
        <v>127</v>
      </c>
      <c r="D332" s="134">
        <f t="shared" si="57"/>
        <v>0</v>
      </c>
      <c r="E332" s="144">
        <f>SUMIFS('Expense Data'!$G$4:$G$2000,'Expense Data'!$L$4:$L$2000,$BB332,'Expense Data'!$M$4:$M$2000,$B332,'Expense Data'!$P$4:$P$2000,0)</f>
        <v>0</v>
      </c>
      <c r="F332" s="135" t="s">
        <v>483</v>
      </c>
      <c r="G332" s="144">
        <f>SUMIFS('Expense Data'!$G$4:$G$2000,'Expense Data'!$L$4:$L$2000,$BB332,'Expense Data'!$M$4:$M$2000,$B332,'Expense Data'!$P$4:$P$2000,2)</f>
        <v>0</v>
      </c>
      <c r="H332" s="144">
        <f>SUMIFS('Expense Data'!$G$4:$G$2000,'Expense Data'!$L$4:$L$2000,$BB332,'Expense Data'!$M$4:$M$2000,$B332,'Expense Data'!$P$4:$P$2000,3)</f>
        <v>0</v>
      </c>
      <c r="I332" s="144">
        <f>SUMIFS('Expense Data'!$G$4:$G$2000,'Expense Data'!$L$4:$L$2000,$BB332,'Expense Data'!$M$4:$M$2000,$B332,'Expense Data'!$P$4:$P$2000,4)</f>
        <v>0</v>
      </c>
      <c r="J332" s="144">
        <f>SUMIFS('Expense Data'!$G$4:$G$2000,'Expense Data'!$L$4:$L$2000,$BB332,'Expense Data'!$M$4:$M$2000,$B332,'Expense Data'!$P$4:$P$2000,5)</f>
        <v>0</v>
      </c>
      <c r="K332" s="144">
        <f>SUMIFS('Expense Data'!$G$4:$G$2000,'Expense Data'!$L$4:$L$2000,$BB332,'Expense Data'!$M$4:$M$2000,$B332,'Expense Data'!$P$4:$P$2000,7)</f>
        <v>0</v>
      </c>
      <c r="L332" s="144">
        <f>SUMIFS('Expense Data'!$G$4:$G$2000,'Expense Data'!$L$4:$L$2000,$BB332,'Expense Data'!$M$4:$M$2000,$B332,'Expense Data'!$P$4:$P$2000,8)</f>
        <v>0</v>
      </c>
      <c r="M332" s="144">
        <f>SUMIFS('Expense Data'!$G$4:$G$2000,'Expense Data'!$L$4:$L$2000,$BB332,'Expense Data'!$M$4:$M$2000,$B332,'Expense Data'!$P$4:$P$2000,9)</f>
        <v>0</v>
      </c>
      <c r="BB332" s="136">
        <f t="shared" si="58"/>
        <v>27</v>
      </c>
    </row>
    <row r="333" spans="1:54" s="136" customFormat="1" ht="15">
      <c r="B333" s="132">
        <v>99</v>
      </c>
      <c r="C333" s="133" t="s">
        <v>438</v>
      </c>
      <c r="D333" s="119">
        <f>SUM(E333:F333)</f>
        <v>0</v>
      </c>
      <c r="E333" s="144">
        <f>SUMIFS('Expense Data'!$G$4:$G$2000,'Expense Data'!$L$4:$L$2000,$BB333,'Expense Data'!$M$4:$M$2000,$B333,'Expense Data'!$P$4:$P$2000,0)</f>
        <v>0</v>
      </c>
      <c r="F333" s="144">
        <f>SUMIFS('Expense Data'!$G$4:$G$2000,'Expense Data'!$L$4:$L$2000,$BB333,'Expense Data'!$M$4:$M$2000,$B333,'Expense Data'!$P$4:$P$2000,1)</f>
        <v>0</v>
      </c>
      <c r="G333" s="137" t="s">
        <v>483</v>
      </c>
      <c r="H333" s="137" t="s">
        <v>483</v>
      </c>
      <c r="I333" s="137" t="s">
        <v>483</v>
      </c>
      <c r="J333" s="137" t="s">
        <v>483</v>
      </c>
      <c r="K333" s="137" t="s">
        <v>483</v>
      </c>
      <c r="L333" s="137" t="s">
        <v>483</v>
      </c>
      <c r="M333" s="137" t="s">
        <v>483</v>
      </c>
      <c r="BB333" s="136">
        <f t="shared" si="58"/>
        <v>27</v>
      </c>
    </row>
    <row r="334" spans="1:54" s="140" customFormat="1" ht="15">
      <c r="A334" s="136"/>
      <c r="B334" s="146"/>
      <c r="C334" s="122" t="s">
        <v>485</v>
      </c>
      <c r="D334" s="139">
        <f t="shared" ref="D334:M334" si="59">SUM(D327:D333)</f>
        <v>0</v>
      </c>
      <c r="E334" s="139">
        <f t="shared" si="59"/>
        <v>0</v>
      </c>
      <c r="F334" s="139">
        <f t="shared" si="59"/>
        <v>0</v>
      </c>
      <c r="G334" s="139">
        <f t="shared" si="59"/>
        <v>0</v>
      </c>
      <c r="H334" s="139">
        <f t="shared" si="59"/>
        <v>0</v>
      </c>
      <c r="I334" s="139">
        <f t="shared" si="59"/>
        <v>0</v>
      </c>
      <c r="J334" s="139">
        <f t="shared" si="59"/>
        <v>0</v>
      </c>
      <c r="K334" s="139">
        <f t="shared" si="59"/>
        <v>0</v>
      </c>
      <c r="L334" s="139">
        <f t="shared" si="59"/>
        <v>0</v>
      </c>
      <c r="M334" s="139">
        <f t="shared" si="59"/>
        <v>0</v>
      </c>
    </row>
    <row r="335" spans="1:54" s="136" customFormat="1" ht="12.75">
      <c r="A335" s="140"/>
      <c r="B335" s="132"/>
      <c r="C335" s="133"/>
      <c r="D335" s="133"/>
      <c r="E335" s="133"/>
      <c r="F335" s="133"/>
      <c r="G335" s="133"/>
      <c r="H335" s="133"/>
      <c r="I335" s="133"/>
      <c r="J335" s="133"/>
      <c r="K335" s="133"/>
      <c r="L335" s="133"/>
      <c r="M335" s="133"/>
    </row>
    <row r="336" spans="1:54" s="136" customFormat="1" ht="12.75">
      <c r="B336" s="132"/>
      <c r="C336" s="133"/>
      <c r="D336" s="133"/>
      <c r="E336" s="133"/>
      <c r="F336" s="133"/>
      <c r="G336" s="133"/>
      <c r="H336" s="133"/>
      <c r="I336" s="133"/>
      <c r="J336" s="133"/>
      <c r="K336" s="133"/>
      <c r="L336" s="133"/>
      <c r="M336" s="133"/>
    </row>
    <row r="337" spans="1:54" s="136" customFormat="1" ht="12.75">
      <c r="B337" s="149" t="s">
        <v>505</v>
      </c>
      <c r="C337" s="133"/>
      <c r="D337" s="133"/>
      <c r="E337" s="133"/>
      <c r="F337" s="133"/>
      <c r="G337" s="133"/>
      <c r="H337" s="133"/>
      <c r="I337" s="143" t="s">
        <v>440</v>
      </c>
      <c r="J337" s="133"/>
      <c r="K337" s="133"/>
      <c r="L337" s="133"/>
      <c r="M337" s="133"/>
      <c r="BA337" s="136" t="str">
        <f>LEFT(B337,10)</f>
        <v>PROGRAM 28</v>
      </c>
      <c r="BB337" s="136">
        <f>RIGHT(BA337,2)*1</f>
        <v>28</v>
      </c>
    </row>
    <row r="338" spans="1:54" s="136" customFormat="1" ht="12.75">
      <c r="B338" s="132"/>
      <c r="C338" s="133"/>
      <c r="D338" s="133"/>
      <c r="E338" s="143" t="s">
        <v>467</v>
      </c>
      <c r="F338" s="143" t="s">
        <v>468</v>
      </c>
      <c r="G338" s="143" t="s">
        <v>469</v>
      </c>
      <c r="H338" s="143" t="s">
        <v>470</v>
      </c>
      <c r="I338" s="143" t="s">
        <v>471</v>
      </c>
      <c r="J338" s="129" t="s">
        <v>472</v>
      </c>
      <c r="K338" s="143" t="s">
        <v>473</v>
      </c>
      <c r="L338" s="133"/>
      <c r="M338" s="143" t="s">
        <v>474</v>
      </c>
    </row>
    <row r="339" spans="1:54" s="136" customFormat="1" ht="12.75">
      <c r="B339" s="132"/>
      <c r="C339" s="143" t="s">
        <v>475</v>
      </c>
      <c r="D339" s="143" t="s">
        <v>476</v>
      </c>
      <c r="E339" s="143" t="s">
        <v>477</v>
      </c>
      <c r="F339" s="143" t="s">
        <v>477</v>
      </c>
      <c r="G339" s="143" t="s">
        <v>478</v>
      </c>
      <c r="H339" s="143" t="s">
        <v>478</v>
      </c>
      <c r="I339" s="143" t="s">
        <v>479</v>
      </c>
      <c r="J339" s="129" t="s">
        <v>480</v>
      </c>
      <c r="K339" s="143" t="s">
        <v>481</v>
      </c>
      <c r="L339" s="143" t="s">
        <v>453</v>
      </c>
      <c r="M339" s="143" t="s">
        <v>482</v>
      </c>
    </row>
    <row r="340" spans="1:54"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54" s="136" customFormat="1" ht="12.75">
      <c r="B341" s="132">
        <v>21</v>
      </c>
      <c r="C341" s="133" t="s">
        <v>175</v>
      </c>
      <c r="D341" s="134">
        <f t="shared" ref="D341:D346" si="60">SUM(E341:M341)</f>
        <v>36283.99</v>
      </c>
      <c r="E341" s="144">
        <f>SUMIFS('Expense Data'!$G$4:$G$2000,'Expense Data'!$L$4:$L$2000,$BB341,'Expense Data'!$M$4:$M$2000,$B341,'Expense Data'!$P$4:$P$2000,0)</f>
        <v>0</v>
      </c>
      <c r="F341" s="135" t="s">
        <v>483</v>
      </c>
      <c r="G341" s="144">
        <f>SUMIFS('Expense Data'!$G$4:$G$2000,'Expense Data'!$L$4:$L$2000,$BB341,'Expense Data'!$M$4:$M$2000,$B341,'Expense Data'!$P$4:$P$2000,2)</f>
        <v>0</v>
      </c>
      <c r="H341" s="144">
        <f>SUMIFS('Expense Data'!$G$4:$G$2000,'Expense Data'!$L$4:$L$2000,$BB341,'Expense Data'!$M$4:$M$2000,$B341,'Expense Data'!$P$4:$P$2000,3)</f>
        <v>10738.08</v>
      </c>
      <c r="I341" s="144">
        <f>SUMIFS('Expense Data'!$G$4:$G$2000,'Expense Data'!$L$4:$L$2000,$BB341,'Expense Data'!$M$4:$M$2000,$B341,'Expense Data'!$P$4:$P$2000,4)</f>
        <v>5308.8200000000006</v>
      </c>
      <c r="J341" s="144">
        <f>SUMIFS('Expense Data'!$G$4:$G$2000,'Expense Data'!$L$4:$L$2000,$BB341,'Expense Data'!$M$4:$M$2000,$B341,'Expense Data'!$P$4:$P$2000,5)</f>
        <v>8190.86</v>
      </c>
      <c r="K341" s="144">
        <f>SUMIFS('Expense Data'!$G$4:$G$2000,'Expense Data'!$L$4:$L$2000,$BB341,'Expense Data'!$M$4:$M$2000,$B341,'Expense Data'!$P$4:$P$2000,7)</f>
        <v>11648.380000000001</v>
      </c>
      <c r="L341" s="144">
        <f>SUMIFS('Expense Data'!$G$4:$G$2000,'Expense Data'!$L$4:$L$2000,$BB341,'Expense Data'!$M$4:$M$2000,$B341,'Expense Data'!$P$4:$P$2000,8)</f>
        <v>397.85</v>
      </c>
      <c r="M341" s="144">
        <f>SUMIFS('Expense Data'!$G$4:$G$2000,'Expense Data'!$L$4:$L$2000,$BB341,'Expense Data'!$M$4:$M$2000,$B341,'Expense Data'!$P$4:$P$2000,9)</f>
        <v>0</v>
      </c>
      <c r="BB341" s="136">
        <f>BB$337</f>
        <v>28</v>
      </c>
    </row>
    <row r="342" spans="1:54" s="136" customFormat="1" ht="12.75">
      <c r="B342" s="132">
        <v>27</v>
      </c>
      <c r="C342" s="133" t="s">
        <v>182</v>
      </c>
      <c r="D342" s="134">
        <f t="shared" si="60"/>
        <v>0</v>
      </c>
      <c r="E342" s="144">
        <f>SUMIFS('Expense Data'!$G$4:$G$2000,'Expense Data'!$L$4:$L$2000,$BB342,'Expense Data'!$M$4:$M$2000,$B342,'Expense Data'!$P$4:$P$2000,0)</f>
        <v>0</v>
      </c>
      <c r="F342" s="135" t="s">
        <v>483</v>
      </c>
      <c r="G342" s="144">
        <f>SUMIFS('Expense Data'!$G$4:$G$2000,'Expense Data'!$L$4:$L$2000,$BB342,'Expense Data'!$M$4:$M$2000,$B342,'Expense Data'!$P$4:$P$2000,2)</f>
        <v>0</v>
      </c>
      <c r="H342" s="144">
        <f>SUMIFS('Expense Data'!$G$4:$G$2000,'Expense Data'!$L$4:$L$2000,$BB342,'Expense Data'!$M$4:$M$2000,$B342,'Expense Data'!$P$4:$P$2000,3)</f>
        <v>0</v>
      </c>
      <c r="I342" s="144">
        <f>SUMIFS('Expense Data'!$G$4:$G$2000,'Expense Data'!$L$4:$L$2000,$BB342,'Expense Data'!$M$4:$M$2000,$B342,'Expense Data'!$P$4:$P$2000,4)</f>
        <v>0</v>
      </c>
      <c r="J342" s="144">
        <f>SUMIFS('Expense Data'!$G$4:$G$2000,'Expense Data'!$L$4:$L$2000,$BB342,'Expense Data'!$M$4:$M$2000,$B342,'Expense Data'!$P$4:$P$2000,5)</f>
        <v>0</v>
      </c>
      <c r="K342" s="144">
        <f>SUMIFS('Expense Data'!$G$4:$G$2000,'Expense Data'!$L$4:$L$2000,$BB342,'Expense Data'!$M$4:$M$2000,$B342,'Expense Data'!$P$4:$P$2000,7)</f>
        <v>0</v>
      </c>
      <c r="L342" s="144">
        <f>SUMIFS('Expense Data'!$G$4:$G$2000,'Expense Data'!$L$4:$L$2000,$BB342,'Expense Data'!$M$4:$M$2000,$B342,'Expense Data'!$P$4:$P$2000,8)</f>
        <v>0</v>
      </c>
      <c r="M342" s="144">
        <f>SUMIFS('Expense Data'!$G$4:$G$2000,'Expense Data'!$L$4:$L$2000,$BB342,'Expense Data'!$M$4:$M$2000,$B342,'Expense Data'!$P$4:$P$2000,9)</f>
        <v>0</v>
      </c>
      <c r="BB342" s="136">
        <f t="shared" ref="BB342:BB347" si="61">BB$337</f>
        <v>28</v>
      </c>
    </row>
    <row r="343" spans="1:54" s="136" customFormat="1" ht="12.75">
      <c r="B343" s="132">
        <v>60</v>
      </c>
      <c r="C343" s="133" t="s">
        <v>190</v>
      </c>
      <c r="D343" s="134">
        <f t="shared" si="60"/>
        <v>0</v>
      </c>
      <c r="E343" s="144">
        <f>SUMIFS('Expense Data'!$G$4:$G$2000,'Expense Data'!$L$4:$L$2000,$BB343,'Expense Data'!$M$4:$M$2000,$B343,'Expense Data'!$P$4:$P$2000,0)</f>
        <v>0</v>
      </c>
      <c r="F343" s="135" t="s">
        <v>483</v>
      </c>
      <c r="G343" s="144">
        <f>SUMIFS('Expense Data'!$G$4:$G$2000,'Expense Data'!$L$4:$L$2000,$BB343,'Expense Data'!$M$4:$M$2000,$B343,'Expense Data'!$P$4:$P$2000,2)</f>
        <v>0</v>
      </c>
      <c r="H343" s="144">
        <f>SUMIFS('Expense Data'!$G$4:$G$2000,'Expense Data'!$L$4:$L$2000,$BB343,'Expense Data'!$M$4:$M$2000,$B343,'Expense Data'!$P$4:$P$2000,3)</f>
        <v>0</v>
      </c>
      <c r="I343" s="144">
        <f>SUMIFS('Expense Data'!$G$4:$G$2000,'Expense Data'!$L$4:$L$2000,$BB343,'Expense Data'!$M$4:$M$2000,$B343,'Expense Data'!$P$4:$P$2000,4)</f>
        <v>0</v>
      </c>
      <c r="J343" s="144">
        <f>SUMIFS('Expense Data'!$G$4:$G$2000,'Expense Data'!$L$4:$L$2000,$BB343,'Expense Data'!$M$4:$M$2000,$B343,'Expense Data'!$P$4:$P$2000,5)</f>
        <v>0</v>
      </c>
      <c r="K343" s="144">
        <f>SUMIFS('Expense Data'!$G$4:$G$2000,'Expense Data'!$L$4:$L$2000,$BB343,'Expense Data'!$M$4:$M$2000,$B343,'Expense Data'!$P$4:$P$2000,7)</f>
        <v>0</v>
      </c>
      <c r="L343" s="144">
        <f>SUMIFS('Expense Data'!$G$4:$G$2000,'Expense Data'!$L$4:$L$2000,$BB343,'Expense Data'!$M$4:$M$2000,$B343,'Expense Data'!$P$4:$P$2000,8)</f>
        <v>0</v>
      </c>
      <c r="M343" s="144">
        <f>SUMIFS('Expense Data'!$G$4:$G$2000,'Expense Data'!$L$4:$L$2000,$BB343,'Expense Data'!$M$4:$M$2000,$B343,'Expense Data'!$P$4:$P$2000,9)</f>
        <v>0</v>
      </c>
      <c r="BB343" s="136">
        <f t="shared" si="61"/>
        <v>28</v>
      </c>
    </row>
    <row r="344" spans="1:54" s="136" customFormat="1" ht="12.75">
      <c r="B344" s="132">
        <v>83</v>
      </c>
      <c r="C344" s="133" t="s">
        <v>124</v>
      </c>
      <c r="D344" s="134">
        <f t="shared" si="60"/>
        <v>0</v>
      </c>
      <c r="E344" s="144">
        <f>SUMIFS('Expense Data'!$G$4:$G$2000,'Expense Data'!$L$4:$L$2000,$BB344,'Expense Data'!$M$4:$M$2000,$B344,'Expense Data'!$P$4:$P$2000,0)</f>
        <v>0</v>
      </c>
      <c r="F344" s="135" t="s">
        <v>483</v>
      </c>
      <c r="G344" s="135" t="s">
        <v>483</v>
      </c>
      <c r="H344" s="135" t="s">
        <v>483</v>
      </c>
      <c r="I344" s="135" t="s">
        <v>483</v>
      </c>
      <c r="J344" s="135" t="s">
        <v>483</v>
      </c>
      <c r="K344" s="144">
        <f>SUMIFS('Expense Data'!$G$4:$G$2000,'Expense Data'!$L$4:$L$2000,$BB344,'Expense Data'!$M$4:$M$2000,$B344,'Expense Data'!$P$4:$P$2000,7)</f>
        <v>0</v>
      </c>
      <c r="L344" s="135" t="s">
        <v>483</v>
      </c>
      <c r="M344" s="135" t="s">
        <v>483</v>
      </c>
      <c r="BB344" s="136">
        <f t="shared" si="61"/>
        <v>28</v>
      </c>
    </row>
    <row r="345" spans="1:54" s="136" customFormat="1" ht="12.75">
      <c r="B345" s="132">
        <v>89</v>
      </c>
      <c r="C345" s="133" t="s">
        <v>542</v>
      </c>
      <c r="D345" s="134">
        <f t="shared" si="60"/>
        <v>0</v>
      </c>
      <c r="E345" s="144">
        <f>SUMIFS('Expense Data'!$G$4:$G$2000,'Expense Data'!$L$4:$L$2000,$BB345,'Expense Data'!$M$4:$M$2000,$B345,'Expense Data'!$P$4:$P$2000,0)</f>
        <v>0</v>
      </c>
      <c r="F345" s="135" t="s">
        <v>483</v>
      </c>
      <c r="G345" s="153" t="s">
        <v>483</v>
      </c>
      <c r="H345" s="156" t="s">
        <v>483</v>
      </c>
      <c r="I345" s="153" t="s">
        <v>483</v>
      </c>
      <c r="J345" s="153" t="s">
        <v>483</v>
      </c>
      <c r="K345" s="153" t="s">
        <v>483</v>
      </c>
      <c r="L345" s="153" t="s">
        <v>483</v>
      </c>
      <c r="M345" s="144">
        <f>SUMIFS('Expense Data'!$G$4:$G$2000,'Expense Data'!$L$4:$L$2000,$BB345,'Expense Data'!$M$4:$M$2000,$B345,'Expense Data'!$P$4:$P$2000,9)</f>
        <v>0</v>
      </c>
      <c r="BB345" s="136">
        <f t="shared" si="61"/>
        <v>28</v>
      </c>
    </row>
    <row r="346" spans="1:54" s="136" customFormat="1" ht="12.75">
      <c r="B346" s="132">
        <v>98</v>
      </c>
      <c r="C346" s="133" t="s">
        <v>127</v>
      </c>
      <c r="D346" s="134">
        <f t="shared" si="60"/>
        <v>0</v>
      </c>
      <c r="E346" s="144">
        <f>SUMIFS('Expense Data'!$G$4:$G$2000,'Expense Data'!$L$4:$L$2000,$BB346,'Expense Data'!$M$4:$M$2000,$B346,'Expense Data'!$P$4:$P$2000,0)</f>
        <v>0</v>
      </c>
      <c r="F346" s="135" t="s">
        <v>483</v>
      </c>
      <c r="G346" s="144">
        <f>SUMIFS('Expense Data'!$G$4:$G$2000,'Expense Data'!$L$4:$L$2000,$BB346,'Expense Data'!$M$4:$M$2000,$B346,'Expense Data'!$P$4:$P$2000,2)</f>
        <v>0</v>
      </c>
      <c r="H346" s="144">
        <f>SUMIFS('Expense Data'!$G$4:$G$2000,'Expense Data'!$L$4:$L$2000,$BB346,'Expense Data'!$M$4:$M$2000,$B346,'Expense Data'!$P$4:$P$2000,3)</f>
        <v>0</v>
      </c>
      <c r="I346" s="144">
        <f>SUMIFS('Expense Data'!$G$4:$G$2000,'Expense Data'!$L$4:$L$2000,$BB346,'Expense Data'!$M$4:$M$2000,$B346,'Expense Data'!$P$4:$P$2000,4)</f>
        <v>0</v>
      </c>
      <c r="J346" s="144">
        <f>SUMIFS('Expense Data'!$G$4:$G$2000,'Expense Data'!$L$4:$L$2000,$BB346,'Expense Data'!$M$4:$M$2000,$B346,'Expense Data'!$P$4:$P$2000,5)</f>
        <v>0</v>
      </c>
      <c r="K346" s="144">
        <f>SUMIFS('Expense Data'!$G$4:$G$2000,'Expense Data'!$L$4:$L$2000,$BB346,'Expense Data'!$M$4:$M$2000,$B346,'Expense Data'!$P$4:$P$2000,7)</f>
        <v>0</v>
      </c>
      <c r="L346" s="144">
        <f>SUMIFS('Expense Data'!$G$4:$G$2000,'Expense Data'!$L$4:$L$2000,$BB346,'Expense Data'!$M$4:$M$2000,$B346,'Expense Data'!$P$4:$P$2000,8)</f>
        <v>0</v>
      </c>
      <c r="M346" s="144">
        <f>SUMIFS('Expense Data'!$G$4:$G$2000,'Expense Data'!$L$4:$L$2000,$BB346,'Expense Data'!$M$4:$M$2000,$B346,'Expense Data'!$P$4:$P$2000,9)</f>
        <v>0</v>
      </c>
      <c r="BB346" s="136">
        <f t="shared" si="61"/>
        <v>28</v>
      </c>
    </row>
    <row r="347" spans="1:54" s="136" customFormat="1" ht="15">
      <c r="B347" s="132">
        <v>99</v>
      </c>
      <c r="C347" s="133" t="s">
        <v>438</v>
      </c>
      <c r="D347" s="119">
        <f>SUM(E347:F347)</f>
        <v>0</v>
      </c>
      <c r="E347" s="144">
        <f>SUMIFS('Expense Data'!$G$4:$G$2000,'Expense Data'!$L$4:$L$2000,$BB347,'Expense Data'!$M$4:$M$2000,$B347,'Expense Data'!$P$4:$P$2000,0)</f>
        <v>0</v>
      </c>
      <c r="F347" s="144">
        <f>SUMIFS('Expense Data'!$G$4:$G$2000,'Expense Data'!$L$4:$L$2000,$BB347,'Expense Data'!$M$4:$M$2000,$B347,'Expense Data'!$P$4:$P$2000,1)</f>
        <v>0</v>
      </c>
      <c r="G347" s="137" t="s">
        <v>483</v>
      </c>
      <c r="H347" s="137" t="s">
        <v>483</v>
      </c>
      <c r="I347" s="137" t="s">
        <v>483</v>
      </c>
      <c r="J347" s="137" t="s">
        <v>483</v>
      </c>
      <c r="K347" s="137" t="s">
        <v>483</v>
      </c>
      <c r="L347" s="137" t="s">
        <v>483</v>
      </c>
      <c r="M347" s="137" t="s">
        <v>483</v>
      </c>
      <c r="BB347" s="136">
        <f t="shared" si="61"/>
        <v>28</v>
      </c>
    </row>
    <row r="348" spans="1:54" s="140" customFormat="1" ht="15">
      <c r="A348" s="136"/>
      <c r="B348" s="146"/>
      <c r="C348" s="122" t="s">
        <v>485</v>
      </c>
      <c r="D348" s="139">
        <f t="shared" ref="D348:M348" si="62">SUM(D341:D347)</f>
        <v>36283.99</v>
      </c>
      <c r="E348" s="139">
        <f t="shared" si="62"/>
        <v>0</v>
      </c>
      <c r="F348" s="139">
        <f t="shared" si="62"/>
        <v>0</v>
      </c>
      <c r="G348" s="139">
        <f t="shared" si="62"/>
        <v>0</v>
      </c>
      <c r="H348" s="139">
        <f t="shared" si="62"/>
        <v>10738.08</v>
      </c>
      <c r="I348" s="139">
        <f t="shared" si="62"/>
        <v>5308.8200000000006</v>
      </c>
      <c r="J348" s="139">
        <f t="shared" si="62"/>
        <v>8190.86</v>
      </c>
      <c r="K348" s="139">
        <f t="shared" si="62"/>
        <v>11648.380000000001</v>
      </c>
      <c r="L348" s="139">
        <f t="shared" si="62"/>
        <v>397.85</v>
      </c>
      <c r="M348" s="139">
        <f t="shared" si="62"/>
        <v>0</v>
      </c>
    </row>
    <row r="349" spans="1:54" s="136" customFormat="1" ht="12.75">
      <c r="A349" s="140"/>
      <c r="B349" s="151"/>
      <c r="C349" s="133"/>
      <c r="D349" s="133"/>
      <c r="E349" s="133"/>
      <c r="F349" s="133"/>
      <c r="G349" s="133"/>
      <c r="H349" s="133"/>
      <c r="I349" s="133"/>
      <c r="J349" s="133"/>
      <c r="K349" s="133"/>
      <c r="L349" s="133"/>
      <c r="M349" s="133"/>
    </row>
    <row r="350" spans="1:54" s="136" customFormat="1" ht="12.75">
      <c r="B350" s="132"/>
      <c r="C350" s="133"/>
      <c r="D350" s="133"/>
      <c r="E350" s="133"/>
      <c r="F350" s="133"/>
      <c r="G350" s="133"/>
      <c r="H350" s="133"/>
      <c r="I350" s="133"/>
      <c r="J350" s="133"/>
      <c r="K350" s="133"/>
      <c r="L350" s="133"/>
      <c r="M350" s="133"/>
    </row>
    <row r="351" spans="1:54" s="136" customFormat="1" ht="12.75">
      <c r="B351" s="149" t="s">
        <v>506</v>
      </c>
      <c r="C351" s="133"/>
      <c r="D351" s="133"/>
      <c r="E351" s="133"/>
      <c r="F351" s="133"/>
      <c r="G351" s="133"/>
      <c r="H351" s="133"/>
      <c r="I351" s="143" t="s">
        <v>440</v>
      </c>
      <c r="J351" s="133"/>
      <c r="K351" s="133"/>
      <c r="L351" s="133"/>
      <c r="M351" s="133"/>
      <c r="BA351" s="136" t="str">
        <f>LEFT(B351,10)</f>
        <v>PROGRAM 30</v>
      </c>
      <c r="BB351" s="136">
        <f>RIGHT(BA351,2)*1</f>
        <v>30</v>
      </c>
    </row>
    <row r="352" spans="1:54" s="136" customFormat="1" ht="12.75">
      <c r="B352" s="132"/>
      <c r="C352" s="133"/>
      <c r="D352" s="133"/>
      <c r="E352" s="143" t="s">
        <v>467</v>
      </c>
      <c r="F352" s="143" t="s">
        <v>468</v>
      </c>
      <c r="G352" s="143" t="s">
        <v>469</v>
      </c>
      <c r="H352" s="143" t="s">
        <v>470</v>
      </c>
      <c r="I352" s="143" t="s">
        <v>471</v>
      </c>
      <c r="J352" s="129" t="s">
        <v>472</v>
      </c>
      <c r="K352" s="143" t="s">
        <v>473</v>
      </c>
      <c r="L352" s="133"/>
      <c r="M352" s="143" t="s">
        <v>474</v>
      </c>
    </row>
    <row r="353" spans="1:54" s="136" customFormat="1" ht="12.75">
      <c r="B353" s="132"/>
      <c r="C353" s="143" t="s">
        <v>475</v>
      </c>
      <c r="D353" s="143" t="s">
        <v>476</v>
      </c>
      <c r="E353" s="143" t="s">
        <v>477</v>
      </c>
      <c r="F353" s="143" t="s">
        <v>477</v>
      </c>
      <c r="G353" s="143" t="s">
        <v>478</v>
      </c>
      <c r="H353" s="143" t="s">
        <v>478</v>
      </c>
      <c r="I353" s="143" t="s">
        <v>479</v>
      </c>
      <c r="J353" s="129" t="s">
        <v>480</v>
      </c>
      <c r="K353" s="143" t="s">
        <v>481</v>
      </c>
      <c r="L353" s="143" t="s">
        <v>453</v>
      </c>
      <c r="M353" s="143" t="s">
        <v>482</v>
      </c>
    </row>
    <row r="354" spans="1:54"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54" s="136" customFormat="1" ht="12.75">
      <c r="B355" s="132">
        <v>21</v>
      </c>
      <c r="C355" s="133" t="s">
        <v>175</v>
      </c>
      <c r="D355" s="134">
        <f t="shared" ref="D355:D360" si="63">SUM(E355:M355)</f>
        <v>7160.5800000000008</v>
      </c>
      <c r="E355" s="144">
        <f>SUMIFS('Expense Data'!$G$4:$G$2000,'Expense Data'!$L$4:$L$2000,$BB355,'Expense Data'!$M$4:$M$2000,$B355,'Expense Data'!$P$4:$P$2000,0)</f>
        <v>0</v>
      </c>
      <c r="F355" s="135" t="s">
        <v>483</v>
      </c>
      <c r="G355" s="144">
        <f>SUMIFS('Expense Data'!$G$4:$G$2000,'Expense Data'!$L$4:$L$2000,$BB355,'Expense Data'!$M$4:$M$2000,$B355,'Expense Data'!$P$4:$P$2000,2)</f>
        <v>0</v>
      </c>
      <c r="H355" s="144">
        <f>SUMIFS('Expense Data'!$G$4:$G$2000,'Expense Data'!$L$4:$L$2000,$BB355,'Expense Data'!$M$4:$M$2000,$B355,'Expense Data'!$P$4:$P$2000,3)</f>
        <v>1839.32</v>
      </c>
      <c r="I355" s="144">
        <f>SUMIFS('Expense Data'!$G$4:$G$2000,'Expense Data'!$L$4:$L$2000,$BB355,'Expense Data'!$M$4:$M$2000,$B355,'Expense Data'!$P$4:$P$2000,4)</f>
        <v>638.46000000000015</v>
      </c>
      <c r="J355" s="144">
        <f>SUMIFS('Expense Data'!$G$4:$G$2000,'Expense Data'!$L$4:$L$2000,$BB355,'Expense Data'!$M$4:$M$2000,$B355,'Expense Data'!$P$4:$P$2000,5)</f>
        <v>1566.38</v>
      </c>
      <c r="K355" s="144">
        <f>SUMIFS('Expense Data'!$G$4:$G$2000,'Expense Data'!$L$4:$L$2000,$BB355,'Expense Data'!$M$4:$M$2000,$B355,'Expense Data'!$P$4:$P$2000,7)</f>
        <v>2010.53</v>
      </c>
      <c r="L355" s="144">
        <f>SUMIFS('Expense Data'!$G$4:$G$2000,'Expense Data'!$L$4:$L$2000,$BB355,'Expense Data'!$M$4:$M$2000,$B355,'Expense Data'!$P$4:$P$2000,8)</f>
        <v>1105.8900000000001</v>
      </c>
      <c r="M355" s="144">
        <f>SUMIFS('Expense Data'!$G$4:$G$2000,'Expense Data'!$L$4:$L$2000,$BB355,'Expense Data'!$M$4:$M$2000,$B355,'Expense Data'!$P$4:$P$2000,9)</f>
        <v>0</v>
      </c>
      <c r="BB355" s="136">
        <f>BB$351</f>
        <v>30</v>
      </c>
    </row>
    <row r="356" spans="1:54" s="136" customFormat="1" ht="12.75">
      <c r="B356" s="132">
        <v>27</v>
      </c>
      <c r="C356" s="133" t="s">
        <v>182</v>
      </c>
      <c r="D356" s="134">
        <f t="shared" si="63"/>
        <v>0</v>
      </c>
      <c r="E356" s="144">
        <f>SUMIFS('Expense Data'!$G$4:$G$2000,'Expense Data'!$L$4:$L$2000,$BB356,'Expense Data'!$M$4:$M$2000,$B356,'Expense Data'!$P$4:$P$2000,0)</f>
        <v>0</v>
      </c>
      <c r="F356" s="135" t="s">
        <v>483</v>
      </c>
      <c r="G356" s="144">
        <f>SUMIFS('Expense Data'!$G$4:$G$2000,'Expense Data'!$L$4:$L$2000,$BB356,'Expense Data'!$M$4:$M$2000,$B356,'Expense Data'!$P$4:$P$2000,2)</f>
        <v>0</v>
      </c>
      <c r="H356" s="144">
        <f>SUMIFS('Expense Data'!$G$4:$G$2000,'Expense Data'!$L$4:$L$2000,$BB356,'Expense Data'!$M$4:$M$2000,$B356,'Expense Data'!$P$4:$P$2000,3)</f>
        <v>0</v>
      </c>
      <c r="I356" s="144">
        <f>SUMIFS('Expense Data'!$G$4:$G$2000,'Expense Data'!$L$4:$L$2000,$BB356,'Expense Data'!$M$4:$M$2000,$B356,'Expense Data'!$P$4:$P$2000,4)</f>
        <v>0</v>
      </c>
      <c r="J356" s="144">
        <f>SUMIFS('Expense Data'!$G$4:$G$2000,'Expense Data'!$L$4:$L$2000,$BB356,'Expense Data'!$M$4:$M$2000,$B356,'Expense Data'!$P$4:$P$2000,5)</f>
        <v>0</v>
      </c>
      <c r="K356" s="144">
        <f>SUMIFS('Expense Data'!$G$4:$G$2000,'Expense Data'!$L$4:$L$2000,$BB356,'Expense Data'!$M$4:$M$2000,$B356,'Expense Data'!$P$4:$P$2000,7)</f>
        <v>0</v>
      </c>
      <c r="L356" s="144">
        <f>SUMIFS('Expense Data'!$G$4:$G$2000,'Expense Data'!$L$4:$L$2000,$BB356,'Expense Data'!$M$4:$M$2000,$B356,'Expense Data'!$P$4:$P$2000,8)</f>
        <v>0</v>
      </c>
      <c r="M356" s="144">
        <f>SUMIFS('Expense Data'!$G$4:$G$2000,'Expense Data'!$L$4:$L$2000,$BB356,'Expense Data'!$M$4:$M$2000,$B356,'Expense Data'!$P$4:$P$2000,9)</f>
        <v>0</v>
      </c>
      <c r="BB356" s="136">
        <f t="shared" ref="BB356:BB361" si="64">BB$351</f>
        <v>30</v>
      </c>
    </row>
    <row r="357" spans="1:54" s="136" customFormat="1" ht="12.75">
      <c r="B357" s="132">
        <v>60</v>
      </c>
      <c r="C357" s="133" t="s">
        <v>190</v>
      </c>
      <c r="D357" s="134">
        <f t="shared" si="63"/>
        <v>0</v>
      </c>
      <c r="E357" s="144">
        <f>SUMIFS('Expense Data'!$G$4:$G$2000,'Expense Data'!$L$4:$L$2000,$BB357,'Expense Data'!$M$4:$M$2000,$B357,'Expense Data'!$P$4:$P$2000,0)</f>
        <v>0</v>
      </c>
      <c r="F357" s="135" t="s">
        <v>483</v>
      </c>
      <c r="G357" s="144">
        <f>SUMIFS('Expense Data'!$G$4:$G$2000,'Expense Data'!$L$4:$L$2000,$BB357,'Expense Data'!$M$4:$M$2000,$B357,'Expense Data'!$P$4:$P$2000,2)</f>
        <v>0</v>
      </c>
      <c r="H357" s="144">
        <f>SUMIFS('Expense Data'!$G$4:$G$2000,'Expense Data'!$L$4:$L$2000,$BB357,'Expense Data'!$M$4:$M$2000,$B357,'Expense Data'!$P$4:$P$2000,3)</f>
        <v>0</v>
      </c>
      <c r="I357" s="144">
        <f>SUMIFS('Expense Data'!$G$4:$G$2000,'Expense Data'!$L$4:$L$2000,$BB357,'Expense Data'!$M$4:$M$2000,$B357,'Expense Data'!$P$4:$P$2000,4)</f>
        <v>0</v>
      </c>
      <c r="J357" s="144">
        <f>SUMIFS('Expense Data'!$G$4:$G$2000,'Expense Data'!$L$4:$L$2000,$BB357,'Expense Data'!$M$4:$M$2000,$B357,'Expense Data'!$P$4:$P$2000,5)</f>
        <v>0</v>
      </c>
      <c r="K357" s="144">
        <f>SUMIFS('Expense Data'!$G$4:$G$2000,'Expense Data'!$L$4:$L$2000,$BB357,'Expense Data'!$M$4:$M$2000,$B357,'Expense Data'!$P$4:$P$2000,7)</f>
        <v>0</v>
      </c>
      <c r="L357" s="144">
        <f>SUMIFS('Expense Data'!$G$4:$G$2000,'Expense Data'!$L$4:$L$2000,$BB357,'Expense Data'!$M$4:$M$2000,$B357,'Expense Data'!$P$4:$P$2000,8)</f>
        <v>0</v>
      </c>
      <c r="M357" s="144">
        <f>SUMIFS('Expense Data'!$G$4:$G$2000,'Expense Data'!$L$4:$L$2000,$BB357,'Expense Data'!$M$4:$M$2000,$B357,'Expense Data'!$P$4:$P$2000,9)</f>
        <v>0</v>
      </c>
      <c r="BB357" s="136">
        <f t="shared" si="64"/>
        <v>30</v>
      </c>
    </row>
    <row r="358" spans="1:54" s="136" customFormat="1" ht="12.75">
      <c r="B358" s="132">
        <v>83</v>
      </c>
      <c r="C358" s="133" t="s">
        <v>124</v>
      </c>
      <c r="D358" s="134">
        <f t="shared" si="63"/>
        <v>0</v>
      </c>
      <c r="E358" s="144">
        <f>SUMIFS('Expense Data'!$G$4:$G$2000,'Expense Data'!$L$4:$L$2000,$BB358,'Expense Data'!$M$4:$M$2000,$B358,'Expense Data'!$P$4:$P$2000,0)</f>
        <v>0</v>
      </c>
      <c r="F358" s="135" t="s">
        <v>483</v>
      </c>
      <c r="G358" s="135" t="s">
        <v>483</v>
      </c>
      <c r="H358" s="135" t="s">
        <v>483</v>
      </c>
      <c r="I358" s="135" t="s">
        <v>483</v>
      </c>
      <c r="J358" s="135" t="s">
        <v>483</v>
      </c>
      <c r="K358" s="144">
        <f>SUMIFS('Expense Data'!$G$4:$G$2000,'Expense Data'!$L$4:$L$2000,$BB358,'Expense Data'!$M$4:$M$2000,$B358,'Expense Data'!$P$4:$P$2000,7)</f>
        <v>0</v>
      </c>
      <c r="L358" s="135" t="s">
        <v>483</v>
      </c>
      <c r="M358" s="135" t="s">
        <v>483</v>
      </c>
      <c r="BB358" s="136">
        <f t="shared" si="64"/>
        <v>30</v>
      </c>
    </row>
    <row r="359" spans="1:54" s="136" customFormat="1" ht="12.75">
      <c r="B359" s="132">
        <v>89</v>
      </c>
      <c r="C359" s="133" t="s">
        <v>542</v>
      </c>
      <c r="D359" s="134">
        <f t="shared" si="63"/>
        <v>0</v>
      </c>
      <c r="E359" s="144">
        <f>SUMIFS('Expense Data'!$G$4:$G$2000,'Expense Data'!$L$4:$L$2000,$BB359,'Expense Data'!$M$4:$M$2000,$B359,'Expense Data'!$P$4:$P$2000,0)</f>
        <v>0</v>
      </c>
      <c r="F359" s="135" t="s">
        <v>483</v>
      </c>
      <c r="G359" s="153" t="s">
        <v>483</v>
      </c>
      <c r="H359" s="156" t="s">
        <v>483</v>
      </c>
      <c r="I359" s="153" t="s">
        <v>483</v>
      </c>
      <c r="J359" s="153" t="s">
        <v>483</v>
      </c>
      <c r="K359" s="153" t="s">
        <v>483</v>
      </c>
      <c r="L359" s="153" t="s">
        <v>483</v>
      </c>
      <c r="M359" s="144">
        <f>SUMIFS('Expense Data'!$G$4:$G$2000,'Expense Data'!$L$4:$L$2000,$BB359,'Expense Data'!$M$4:$M$2000,$B359,'Expense Data'!$P$4:$P$2000,9)</f>
        <v>0</v>
      </c>
      <c r="BB359" s="136">
        <f t="shared" si="64"/>
        <v>30</v>
      </c>
    </row>
    <row r="360" spans="1:54" s="136" customFormat="1" ht="12.75">
      <c r="B360" s="132">
        <v>98</v>
      </c>
      <c r="C360" s="133" t="s">
        <v>127</v>
      </c>
      <c r="D360" s="134">
        <f t="shared" si="63"/>
        <v>0</v>
      </c>
      <c r="E360" s="144">
        <f>SUMIFS('Expense Data'!$G$4:$G$2000,'Expense Data'!$L$4:$L$2000,$BB360,'Expense Data'!$M$4:$M$2000,$B360,'Expense Data'!$P$4:$P$2000,0)</f>
        <v>0</v>
      </c>
      <c r="F360" s="135" t="s">
        <v>483</v>
      </c>
      <c r="G360" s="144">
        <f>SUMIFS('Expense Data'!$G$4:$G$2000,'Expense Data'!$L$4:$L$2000,$BB360,'Expense Data'!$M$4:$M$2000,$B360,'Expense Data'!$P$4:$P$2000,2)</f>
        <v>0</v>
      </c>
      <c r="H360" s="144">
        <f>SUMIFS('Expense Data'!$G$4:$G$2000,'Expense Data'!$L$4:$L$2000,$BB360,'Expense Data'!$M$4:$M$2000,$B360,'Expense Data'!$P$4:$P$2000,3)</f>
        <v>0</v>
      </c>
      <c r="I360" s="144">
        <f>SUMIFS('Expense Data'!$G$4:$G$2000,'Expense Data'!$L$4:$L$2000,$BB360,'Expense Data'!$M$4:$M$2000,$B360,'Expense Data'!$P$4:$P$2000,4)</f>
        <v>0</v>
      </c>
      <c r="J360" s="144">
        <f>SUMIFS('Expense Data'!$G$4:$G$2000,'Expense Data'!$L$4:$L$2000,$BB360,'Expense Data'!$M$4:$M$2000,$B360,'Expense Data'!$P$4:$P$2000,5)</f>
        <v>0</v>
      </c>
      <c r="K360" s="144">
        <f>SUMIFS('Expense Data'!$G$4:$G$2000,'Expense Data'!$L$4:$L$2000,$BB360,'Expense Data'!$M$4:$M$2000,$B360,'Expense Data'!$P$4:$P$2000,7)</f>
        <v>0</v>
      </c>
      <c r="L360" s="144">
        <f>SUMIFS('Expense Data'!$G$4:$G$2000,'Expense Data'!$L$4:$L$2000,$BB360,'Expense Data'!$M$4:$M$2000,$B360,'Expense Data'!$P$4:$P$2000,8)</f>
        <v>0</v>
      </c>
      <c r="M360" s="144">
        <f>SUMIFS('Expense Data'!$G$4:$G$2000,'Expense Data'!$L$4:$L$2000,$BB360,'Expense Data'!$M$4:$M$2000,$B360,'Expense Data'!$P$4:$P$2000,9)</f>
        <v>0</v>
      </c>
      <c r="BB360" s="136">
        <f t="shared" si="64"/>
        <v>30</v>
      </c>
    </row>
    <row r="361" spans="1:54" s="136" customFormat="1" ht="15">
      <c r="B361" s="132">
        <v>99</v>
      </c>
      <c r="C361" s="133" t="s">
        <v>438</v>
      </c>
      <c r="D361" s="119">
        <f>SUM(E361:F361)</f>
        <v>0</v>
      </c>
      <c r="E361" s="144">
        <f>SUMIFS('Expense Data'!$G$4:$G$2000,'Expense Data'!$L$4:$L$2000,$BB361,'Expense Data'!$M$4:$M$2000,$B361,'Expense Data'!$P$4:$P$2000,0)</f>
        <v>0</v>
      </c>
      <c r="F361" s="144">
        <f>SUMIFS('Expense Data'!$G$4:$G$2000,'Expense Data'!$L$4:$L$2000,$BB361,'Expense Data'!$M$4:$M$2000,$B361,'Expense Data'!$P$4:$P$2000,1)</f>
        <v>0</v>
      </c>
      <c r="G361" s="137" t="s">
        <v>483</v>
      </c>
      <c r="H361" s="137" t="s">
        <v>483</v>
      </c>
      <c r="I361" s="137" t="s">
        <v>483</v>
      </c>
      <c r="J361" s="137" t="s">
        <v>483</v>
      </c>
      <c r="K361" s="137" t="s">
        <v>483</v>
      </c>
      <c r="L361" s="137" t="s">
        <v>483</v>
      </c>
      <c r="M361" s="137" t="s">
        <v>483</v>
      </c>
      <c r="BB361" s="136">
        <f t="shared" si="64"/>
        <v>30</v>
      </c>
    </row>
    <row r="362" spans="1:54" s="140" customFormat="1" ht="15">
      <c r="A362" s="136"/>
      <c r="B362" s="146"/>
      <c r="C362" s="122" t="s">
        <v>485</v>
      </c>
      <c r="D362" s="139">
        <f t="shared" ref="D362:M362" si="65">SUM(D355:D361)</f>
        <v>7160.5800000000008</v>
      </c>
      <c r="E362" s="139">
        <f t="shared" si="65"/>
        <v>0</v>
      </c>
      <c r="F362" s="139">
        <f t="shared" si="65"/>
        <v>0</v>
      </c>
      <c r="G362" s="139">
        <f t="shared" si="65"/>
        <v>0</v>
      </c>
      <c r="H362" s="139">
        <f t="shared" si="65"/>
        <v>1839.32</v>
      </c>
      <c r="I362" s="139">
        <f t="shared" si="65"/>
        <v>638.46000000000015</v>
      </c>
      <c r="J362" s="139">
        <f t="shared" si="65"/>
        <v>1566.38</v>
      </c>
      <c r="K362" s="139">
        <f t="shared" si="65"/>
        <v>2010.53</v>
      </c>
      <c r="L362" s="139">
        <f t="shared" si="65"/>
        <v>1105.8900000000001</v>
      </c>
      <c r="M362" s="139">
        <f t="shared" si="65"/>
        <v>0</v>
      </c>
    </row>
    <row r="363" spans="1:54" s="136" customFormat="1" ht="12.75">
      <c r="A363" s="140"/>
      <c r="B363" s="151"/>
      <c r="C363" s="133"/>
      <c r="D363" s="133"/>
      <c r="E363" s="133"/>
      <c r="F363" s="133"/>
      <c r="G363" s="133"/>
      <c r="H363" s="133"/>
      <c r="I363" s="133"/>
      <c r="J363" s="133"/>
      <c r="K363" s="133"/>
      <c r="L363" s="133"/>
      <c r="M363" s="133"/>
    </row>
    <row r="364" spans="1:54" s="136" customFormat="1" ht="12.75">
      <c r="B364" s="132"/>
      <c r="C364" s="133"/>
      <c r="D364" s="133"/>
      <c r="E364" s="133"/>
      <c r="F364" s="133"/>
      <c r="G364" s="133"/>
      <c r="H364" s="133"/>
      <c r="I364" s="133"/>
      <c r="J364" s="133"/>
      <c r="K364" s="133"/>
      <c r="L364" s="133"/>
      <c r="M364" s="133"/>
    </row>
    <row r="365" spans="1:54" s="136" customFormat="1" ht="12.75">
      <c r="B365" s="149" t="s">
        <v>507</v>
      </c>
      <c r="C365" s="133"/>
      <c r="D365" s="133"/>
      <c r="E365" s="133"/>
      <c r="F365" s="133"/>
      <c r="G365" s="133"/>
      <c r="H365" s="133"/>
      <c r="I365" s="143" t="s">
        <v>440</v>
      </c>
      <c r="J365" s="133"/>
      <c r="K365" s="133"/>
      <c r="L365" s="133"/>
      <c r="M365" s="133"/>
      <c r="BA365" s="136" t="str">
        <f>LEFT(B365,10)</f>
        <v>PROGRAM 32</v>
      </c>
      <c r="BB365" s="136">
        <f>RIGHT(BA365,2)*1</f>
        <v>32</v>
      </c>
    </row>
    <row r="366" spans="1:54" s="136" customFormat="1" ht="12.75">
      <c r="B366" s="132"/>
      <c r="C366" s="133"/>
      <c r="D366" s="133"/>
      <c r="E366" s="143" t="s">
        <v>467</v>
      </c>
      <c r="F366" s="143" t="s">
        <v>468</v>
      </c>
      <c r="G366" s="143" t="s">
        <v>469</v>
      </c>
      <c r="H366" s="143" t="s">
        <v>470</v>
      </c>
      <c r="I366" s="143" t="s">
        <v>471</v>
      </c>
      <c r="J366" s="129" t="s">
        <v>472</v>
      </c>
      <c r="K366" s="143" t="s">
        <v>473</v>
      </c>
      <c r="L366" s="133"/>
      <c r="M366" s="143" t="s">
        <v>474</v>
      </c>
    </row>
    <row r="367" spans="1:54" s="136" customFormat="1" ht="12.75">
      <c r="B367" s="132"/>
      <c r="C367" s="143" t="s">
        <v>475</v>
      </c>
      <c r="D367" s="143" t="s">
        <v>476</v>
      </c>
      <c r="E367" s="143" t="s">
        <v>477</v>
      </c>
      <c r="F367" s="143" t="s">
        <v>477</v>
      </c>
      <c r="G367" s="143" t="s">
        <v>478</v>
      </c>
      <c r="H367" s="143" t="s">
        <v>478</v>
      </c>
      <c r="I367" s="143" t="s">
        <v>479</v>
      </c>
      <c r="J367" s="129" t="s">
        <v>480</v>
      </c>
      <c r="K367" s="143" t="s">
        <v>481</v>
      </c>
      <c r="L367" s="143" t="s">
        <v>453</v>
      </c>
      <c r="M367" s="143" t="s">
        <v>482</v>
      </c>
    </row>
    <row r="368" spans="1:54"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54" s="136" customFormat="1" ht="12.75">
      <c r="B369" s="132">
        <v>21</v>
      </c>
      <c r="C369" s="133" t="s">
        <v>175</v>
      </c>
      <c r="D369" s="134">
        <f t="shared" ref="D369:D374" si="66">SUM(E369:M369)</f>
        <v>127269.39</v>
      </c>
      <c r="E369" s="144">
        <f>SUMIFS('Expense Data'!$G$4:$G$2000,'Expense Data'!$L$4:$L$2000,$BB369,'Expense Data'!$M$4:$M$2000,$B369,'Expense Data'!$P$4:$P$2000,0)</f>
        <v>0</v>
      </c>
      <c r="F369" s="135" t="s">
        <v>483</v>
      </c>
      <c r="G369" s="144">
        <f>SUMIFS('Expense Data'!$G$4:$G$2000,'Expense Data'!$L$4:$L$2000,$BB369,'Expense Data'!$M$4:$M$2000,$B369,'Expense Data'!$P$4:$P$2000,2)</f>
        <v>0</v>
      </c>
      <c r="H369" s="144">
        <f>SUMIFS('Expense Data'!$G$4:$G$2000,'Expense Data'!$L$4:$L$2000,$BB369,'Expense Data'!$M$4:$M$2000,$B369,'Expense Data'!$P$4:$P$2000,3)</f>
        <v>96492.800000000003</v>
      </c>
      <c r="I369" s="144">
        <f>SUMIFS('Expense Data'!$G$4:$G$2000,'Expense Data'!$L$4:$L$2000,$BB369,'Expense Data'!$M$4:$M$2000,$B369,'Expense Data'!$P$4:$P$2000,4)</f>
        <v>30776.59</v>
      </c>
      <c r="J369" s="144">
        <f>SUMIFS('Expense Data'!$G$4:$G$2000,'Expense Data'!$L$4:$L$2000,$BB369,'Expense Data'!$M$4:$M$2000,$B369,'Expense Data'!$P$4:$P$2000,5)</f>
        <v>0</v>
      </c>
      <c r="K369" s="144">
        <f>SUMIFS('Expense Data'!$G$4:$G$2000,'Expense Data'!$L$4:$L$2000,$BB369,'Expense Data'!$M$4:$M$2000,$B369,'Expense Data'!$P$4:$P$2000,7)</f>
        <v>0</v>
      </c>
      <c r="L369" s="144">
        <f>SUMIFS('Expense Data'!$G$4:$G$2000,'Expense Data'!$L$4:$L$2000,$BB369,'Expense Data'!$M$4:$M$2000,$B369,'Expense Data'!$P$4:$P$2000,8)</f>
        <v>0</v>
      </c>
      <c r="M369" s="144">
        <f>SUMIFS('Expense Data'!$G$4:$G$2000,'Expense Data'!$L$4:$L$2000,$BB369,'Expense Data'!$M$4:$M$2000,$B369,'Expense Data'!$P$4:$P$2000,9)</f>
        <v>0</v>
      </c>
      <c r="BB369" s="136">
        <f>BB$365</f>
        <v>32</v>
      </c>
    </row>
    <row r="370" spans="1:54" s="136" customFormat="1" ht="12.75">
      <c r="B370" s="132">
        <v>27</v>
      </c>
      <c r="C370" s="133" t="s">
        <v>182</v>
      </c>
      <c r="D370" s="134">
        <f t="shared" si="66"/>
        <v>779664.59000000008</v>
      </c>
      <c r="E370" s="144">
        <f>SUMIFS('Expense Data'!$G$4:$G$2000,'Expense Data'!$L$4:$L$2000,$BB370,'Expense Data'!$M$4:$M$2000,$B370,'Expense Data'!$P$4:$P$2000,0)</f>
        <v>0</v>
      </c>
      <c r="F370" s="135" t="s">
        <v>483</v>
      </c>
      <c r="G370" s="144">
        <f>SUMIFS('Expense Data'!$G$4:$G$2000,'Expense Data'!$L$4:$L$2000,$BB370,'Expense Data'!$M$4:$M$2000,$B370,'Expense Data'!$P$4:$P$2000,2)</f>
        <v>544603.78</v>
      </c>
      <c r="H370" s="144">
        <f>SUMIFS('Expense Data'!$G$4:$G$2000,'Expense Data'!$L$4:$L$2000,$BB370,'Expense Data'!$M$4:$M$2000,$B370,'Expense Data'!$P$4:$P$2000,3)</f>
        <v>3535</v>
      </c>
      <c r="I370" s="144">
        <f>SUMIFS('Expense Data'!$G$4:$G$2000,'Expense Data'!$L$4:$L$2000,$BB370,'Expense Data'!$M$4:$M$2000,$B370,'Expense Data'!$P$4:$P$2000,4)</f>
        <v>229503.28999999998</v>
      </c>
      <c r="J370" s="144">
        <f>SUMIFS('Expense Data'!$G$4:$G$2000,'Expense Data'!$L$4:$L$2000,$BB370,'Expense Data'!$M$4:$M$2000,$B370,'Expense Data'!$P$4:$P$2000,5)</f>
        <v>0</v>
      </c>
      <c r="K370" s="144">
        <f>SUMIFS('Expense Data'!$G$4:$G$2000,'Expense Data'!$L$4:$L$2000,$BB370,'Expense Data'!$M$4:$M$2000,$B370,'Expense Data'!$P$4:$P$2000,7)</f>
        <v>1821.1</v>
      </c>
      <c r="L370" s="144">
        <f>SUMIFS('Expense Data'!$G$4:$G$2000,'Expense Data'!$L$4:$L$2000,$BB370,'Expense Data'!$M$4:$M$2000,$B370,'Expense Data'!$P$4:$P$2000,8)</f>
        <v>201.42</v>
      </c>
      <c r="M370" s="144">
        <f>SUMIFS('Expense Data'!$G$4:$G$2000,'Expense Data'!$L$4:$L$2000,$BB370,'Expense Data'!$M$4:$M$2000,$B370,'Expense Data'!$P$4:$P$2000,9)</f>
        <v>0</v>
      </c>
      <c r="BB370" s="136">
        <f t="shared" ref="BB370:BB375" si="67">BB$365</f>
        <v>32</v>
      </c>
    </row>
    <row r="371" spans="1:54" s="136" customFormat="1" ht="12.75">
      <c r="B371" s="132">
        <v>60</v>
      </c>
      <c r="C371" s="133" t="s">
        <v>190</v>
      </c>
      <c r="D371" s="134">
        <f t="shared" si="66"/>
        <v>0</v>
      </c>
      <c r="E371" s="144">
        <f>SUMIFS('Expense Data'!$G$4:$G$2000,'Expense Data'!$L$4:$L$2000,$BB371,'Expense Data'!$M$4:$M$2000,$B371,'Expense Data'!$P$4:$P$2000,0)</f>
        <v>0</v>
      </c>
      <c r="F371" s="135" t="s">
        <v>483</v>
      </c>
      <c r="G371" s="144">
        <f>SUMIFS('Expense Data'!$G$4:$G$2000,'Expense Data'!$L$4:$L$2000,$BB371,'Expense Data'!$M$4:$M$2000,$B371,'Expense Data'!$P$4:$P$2000,2)</f>
        <v>0</v>
      </c>
      <c r="H371" s="144">
        <f>SUMIFS('Expense Data'!$G$4:$G$2000,'Expense Data'!$L$4:$L$2000,$BB371,'Expense Data'!$M$4:$M$2000,$B371,'Expense Data'!$P$4:$P$2000,3)</f>
        <v>0</v>
      </c>
      <c r="I371" s="144">
        <f>SUMIFS('Expense Data'!$G$4:$G$2000,'Expense Data'!$L$4:$L$2000,$BB371,'Expense Data'!$M$4:$M$2000,$B371,'Expense Data'!$P$4:$P$2000,4)</f>
        <v>0</v>
      </c>
      <c r="J371" s="144">
        <f>SUMIFS('Expense Data'!$G$4:$G$2000,'Expense Data'!$L$4:$L$2000,$BB371,'Expense Data'!$M$4:$M$2000,$B371,'Expense Data'!$P$4:$P$2000,5)</f>
        <v>0</v>
      </c>
      <c r="K371" s="144">
        <f>SUMIFS('Expense Data'!$G$4:$G$2000,'Expense Data'!$L$4:$L$2000,$BB371,'Expense Data'!$M$4:$M$2000,$B371,'Expense Data'!$P$4:$P$2000,7)</f>
        <v>0</v>
      </c>
      <c r="L371" s="144">
        <f>SUMIFS('Expense Data'!$G$4:$G$2000,'Expense Data'!$L$4:$L$2000,$BB371,'Expense Data'!$M$4:$M$2000,$B371,'Expense Data'!$P$4:$P$2000,8)</f>
        <v>0</v>
      </c>
      <c r="M371" s="144">
        <f>SUMIFS('Expense Data'!$G$4:$G$2000,'Expense Data'!$L$4:$L$2000,$BB371,'Expense Data'!$M$4:$M$2000,$B371,'Expense Data'!$P$4:$P$2000,9)</f>
        <v>0</v>
      </c>
      <c r="BB371" s="136">
        <f t="shared" si="67"/>
        <v>32</v>
      </c>
    </row>
    <row r="372" spans="1:54" s="136" customFormat="1" ht="12.75">
      <c r="B372" s="132">
        <v>83</v>
      </c>
      <c r="C372" s="133" t="s">
        <v>124</v>
      </c>
      <c r="D372" s="134">
        <f t="shared" si="66"/>
        <v>0</v>
      </c>
      <c r="E372" s="144">
        <f>SUMIFS('Expense Data'!$G$4:$G$2000,'Expense Data'!$L$4:$L$2000,$BB372,'Expense Data'!$M$4:$M$2000,$B372,'Expense Data'!$P$4:$P$2000,0)</f>
        <v>0</v>
      </c>
      <c r="F372" s="135" t="s">
        <v>483</v>
      </c>
      <c r="G372" s="135" t="s">
        <v>483</v>
      </c>
      <c r="H372" s="135" t="s">
        <v>483</v>
      </c>
      <c r="I372" s="135" t="s">
        <v>483</v>
      </c>
      <c r="J372" s="135" t="s">
        <v>483</v>
      </c>
      <c r="K372" s="144">
        <f>SUMIFS('Expense Data'!$G$4:$G$2000,'Expense Data'!$L$4:$L$2000,$BB372,'Expense Data'!$M$4:$M$2000,$B372,'Expense Data'!$P$4:$P$2000,7)</f>
        <v>0</v>
      </c>
      <c r="L372" s="135" t="s">
        <v>483</v>
      </c>
      <c r="M372" s="135" t="s">
        <v>483</v>
      </c>
      <c r="BB372" s="136">
        <f t="shared" si="67"/>
        <v>32</v>
      </c>
    </row>
    <row r="373" spans="1:54" s="136" customFormat="1" ht="12.75">
      <c r="B373" s="132">
        <v>89</v>
      </c>
      <c r="C373" s="133" t="s">
        <v>542</v>
      </c>
      <c r="D373" s="134">
        <f t="shared" si="66"/>
        <v>0</v>
      </c>
      <c r="E373" s="144">
        <f>SUMIFS('Expense Data'!$G$4:$G$2000,'Expense Data'!$L$4:$L$2000,$BB373,'Expense Data'!$M$4:$M$2000,$B373,'Expense Data'!$P$4:$P$2000,0)</f>
        <v>0</v>
      </c>
      <c r="F373" s="135" t="s">
        <v>483</v>
      </c>
      <c r="G373" s="153" t="s">
        <v>483</v>
      </c>
      <c r="H373" s="156" t="s">
        <v>483</v>
      </c>
      <c r="I373" s="153" t="s">
        <v>483</v>
      </c>
      <c r="J373" s="153" t="s">
        <v>483</v>
      </c>
      <c r="K373" s="153" t="s">
        <v>483</v>
      </c>
      <c r="L373" s="153" t="s">
        <v>483</v>
      </c>
      <c r="M373" s="144">
        <f>SUMIFS('Expense Data'!$G$4:$G$2000,'Expense Data'!$L$4:$L$2000,$BB373,'Expense Data'!$M$4:$M$2000,$B373,'Expense Data'!$P$4:$P$2000,9)</f>
        <v>0</v>
      </c>
      <c r="BB373" s="136">
        <f t="shared" si="67"/>
        <v>32</v>
      </c>
    </row>
    <row r="374" spans="1:54" s="136" customFormat="1" ht="12.75">
      <c r="B374" s="132">
        <v>98</v>
      </c>
      <c r="C374" s="133" t="s">
        <v>127</v>
      </c>
      <c r="D374" s="134">
        <f t="shared" si="66"/>
        <v>0</v>
      </c>
      <c r="E374" s="144">
        <f>SUMIFS('Expense Data'!$G$4:$G$2000,'Expense Data'!$L$4:$L$2000,$BB374,'Expense Data'!$M$4:$M$2000,$B374,'Expense Data'!$P$4:$P$2000,0)</f>
        <v>0</v>
      </c>
      <c r="F374" s="135" t="s">
        <v>483</v>
      </c>
      <c r="G374" s="144">
        <f>SUMIFS('Expense Data'!$G$4:$G$2000,'Expense Data'!$L$4:$L$2000,$BB374,'Expense Data'!$M$4:$M$2000,$B374,'Expense Data'!$P$4:$P$2000,2)</f>
        <v>0</v>
      </c>
      <c r="H374" s="144">
        <f>SUMIFS('Expense Data'!$G$4:$G$2000,'Expense Data'!$L$4:$L$2000,$BB374,'Expense Data'!$M$4:$M$2000,$B374,'Expense Data'!$P$4:$P$2000,3)</f>
        <v>0</v>
      </c>
      <c r="I374" s="144">
        <f>SUMIFS('Expense Data'!$G$4:$G$2000,'Expense Data'!$L$4:$L$2000,$BB374,'Expense Data'!$M$4:$M$2000,$B374,'Expense Data'!$P$4:$P$2000,4)</f>
        <v>0</v>
      </c>
      <c r="J374" s="144">
        <f>SUMIFS('Expense Data'!$G$4:$G$2000,'Expense Data'!$L$4:$L$2000,$BB374,'Expense Data'!$M$4:$M$2000,$B374,'Expense Data'!$P$4:$P$2000,5)</f>
        <v>0</v>
      </c>
      <c r="K374" s="144">
        <f>SUMIFS('Expense Data'!$G$4:$G$2000,'Expense Data'!$L$4:$L$2000,$BB374,'Expense Data'!$M$4:$M$2000,$B374,'Expense Data'!$P$4:$P$2000,7)</f>
        <v>0</v>
      </c>
      <c r="L374" s="144">
        <f>SUMIFS('Expense Data'!$G$4:$G$2000,'Expense Data'!$L$4:$L$2000,$BB374,'Expense Data'!$M$4:$M$2000,$B374,'Expense Data'!$P$4:$P$2000,8)</f>
        <v>0</v>
      </c>
      <c r="M374" s="144">
        <f>SUMIFS('Expense Data'!$G$4:$G$2000,'Expense Data'!$L$4:$L$2000,$BB374,'Expense Data'!$M$4:$M$2000,$B374,'Expense Data'!$P$4:$P$2000,9)</f>
        <v>0</v>
      </c>
      <c r="BB374" s="136">
        <f t="shared" si="67"/>
        <v>32</v>
      </c>
    </row>
    <row r="375" spans="1:54" s="136" customFormat="1" ht="15">
      <c r="B375" s="132">
        <v>99</v>
      </c>
      <c r="C375" s="133" t="s">
        <v>438</v>
      </c>
      <c r="D375" s="119">
        <f>SUM(E375:F375)</f>
        <v>0</v>
      </c>
      <c r="E375" s="144">
        <f>SUMIFS('Expense Data'!$G$4:$G$2000,'Expense Data'!$L$4:$L$2000,$BB375,'Expense Data'!$M$4:$M$2000,$B375,'Expense Data'!$P$4:$P$2000,0)</f>
        <v>0</v>
      </c>
      <c r="F375" s="144">
        <f>SUMIFS('Expense Data'!$G$4:$G$2000,'Expense Data'!$L$4:$L$2000,$BB375,'Expense Data'!$M$4:$M$2000,$B375,'Expense Data'!$P$4:$P$2000,1)</f>
        <v>0</v>
      </c>
      <c r="G375" s="137" t="s">
        <v>483</v>
      </c>
      <c r="H375" s="137" t="s">
        <v>483</v>
      </c>
      <c r="I375" s="137" t="s">
        <v>483</v>
      </c>
      <c r="J375" s="137" t="s">
        <v>483</v>
      </c>
      <c r="K375" s="137" t="s">
        <v>483</v>
      </c>
      <c r="L375" s="137" t="s">
        <v>483</v>
      </c>
      <c r="M375" s="137" t="s">
        <v>483</v>
      </c>
      <c r="BB375" s="136">
        <f t="shared" si="67"/>
        <v>32</v>
      </c>
    </row>
    <row r="376" spans="1:54" s="140" customFormat="1" ht="15">
      <c r="A376" s="136"/>
      <c r="B376" s="146"/>
      <c r="C376" s="122" t="s">
        <v>485</v>
      </c>
      <c r="D376" s="139">
        <f t="shared" ref="D376:M376" si="68">SUM(D369:D375)</f>
        <v>906933.9800000001</v>
      </c>
      <c r="E376" s="139">
        <f t="shared" si="68"/>
        <v>0</v>
      </c>
      <c r="F376" s="139">
        <f t="shared" si="68"/>
        <v>0</v>
      </c>
      <c r="G376" s="139">
        <f t="shared" si="68"/>
        <v>544603.78</v>
      </c>
      <c r="H376" s="139">
        <f t="shared" si="68"/>
        <v>100027.8</v>
      </c>
      <c r="I376" s="139">
        <f t="shared" si="68"/>
        <v>260279.87999999998</v>
      </c>
      <c r="J376" s="139">
        <f t="shared" si="68"/>
        <v>0</v>
      </c>
      <c r="K376" s="139">
        <f t="shared" si="68"/>
        <v>1821.1</v>
      </c>
      <c r="L376" s="139">
        <f t="shared" si="68"/>
        <v>201.42</v>
      </c>
      <c r="M376" s="139">
        <f t="shared" si="68"/>
        <v>0</v>
      </c>
    </row>
    <row r="377" spans="1:54" s="136" customFormat="1" ht="12.75">
      <c r="A377" s="140"/>
      <c r="B377" s="151"/>
      <c r="C377" s="133"/>
      <c r="D377" s="133"/>
      <c r="E377" s="133"/>
      <c r="F377" s="133"/>
      <c r="G377" s="133"/>
      <c r="H377" s="133"/>
      <c r="I377" s="133"/>
      <c r="J377" s="133"/>
      <c r="K377" s="133"/>
      <c r="L377" s="133"/>
      <c r="M377" s="133"/>
    </row>
    <row r="378" spans="1:54" s="136" customFormat="1" ht="12.75">
      <c r="B378" s="132"/>
      <c r="C378" s="133"/>
      <c r="D378" s="133"/>
      <c r="E378" s="133"/>
      <c r="F378" s="133"/>
      <c r="G378" s="133"/>
      <c r="H378" s="133"/>
      <c r="I378" s="133"/>
      <c r="J378" s="133"/>
      <c r="K378" s="133"/>
      <c r="L378" s="133"/>
      <c r="M378" s="133"/>
    </row>
    <row r="379" spans="1:54" s="136" customFormat="1" ht="12.75">
      <c r="B379" s="149" t="s">
        <v>508</v>
      </c>
      <c r="C379" s="133"/>
      <c r="D379" s="133"/>
      <c r="E379" s="133"/>
      <c r="F379" s="133"/>
      <c r="G379" s="133"/>
      <c r="H379" s="133"/>
      <c r="I379" s="143" t="s">
        <v>440</v>
      </c>
      <c r="J379" s="133"/>
      <c r="K379" s="133"/>
      <c r="L379" s="133"/>
      <c r="M379" s="133"/>
      <c r="BA379" s="136" t="str">
        <f>LEFT(B379,10)</f>
        <v>PROGRAM 34</v>
      </c>
      <c r="BB379" s="136">
        <f>RIGHT(BA379,2)*1</f>
        <v>34</v>
      </c>
    </row>
    <row r="380" spans="1:54" s="136" customFormat="1" ht="12.75">
      <c r="B380" s="132"/>
      <c r="C380" s="133"/>
      <c r="D380" s="133"/>
      <c r="E380" s="143" t="s">
        <v>467</v>
      </c>
      <c r="F380" s="143" t="s">
        <v>468</v>
      </c>
      <c r="G380" s="143" t="s">
        <v>469</v>
      </c>
      <c r="H380" s="143" t="s">
        <v>470</v>
      </c>
      <c r="I380" s="143" t="s">
        <v>471</v>
      </c>
      <c r="J380" s="129" t="s">
        <v>472</v>
      </c>
      <c r="K380" s="143" t="s">
        <v>473</v>
      </c>
      <c r="L380" s="133"/>
      <c r="M380" s="143" t="s">
        <v>474</v>
      </c>
    </row>
    <row r="381" spans="1:54" s="136" customFormat="1" ht="12.75">
      <c r="B381" s="132"/>
      <c r="C381" s="143" t="s">
        <v>475</v>
      </c>
      <c r="D381" s="143" t="s">
        <v>476</v>
      </c>
      <c r="E381" s="143" t="s">
        <v>477</v>
      </c>
      <c r="F381" s="143" t="s">
        <v>477</v>
      </c>
      <c r="G381" s="143" t="s">
        <v>478</v>
      </c>
      <c r="H381" s="143" t="s">
        <v>478</v>
      </c>
      <c r="I381" s="143" t="s">
        <v>479</v>
      </c>
      <c r="J381" s="129" t="s">
        <v>480</v>
      </c>
      <c r="K381" s="143" t="s">
        <v>481</v>
      </c>
      <c r="L381" s="143" t="s">
        <v>453</v>
      </c>
      <c r="M381" s="143" t="s">
        <v>482</v>
      </c>
    </row>
    <row r="382" spans="1:54"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54" s="136" customFormat="1" ht="12.75">
      <c r="B383" s="132">
        <v>20</v>
      </c>
      <c r="C383" s="133" t="s">
        <v>699</v>
      </c>
      <c r="D383" s="134">
        <f t="shared" ref="D383:D394" si="69">SUM(E383:M383)</f>
        <v>0</v>
      </c>
      <c r="E383" s="144">
        <f>SUMIFS('Expense Data'!$G$4:$G$2000,'Expense Data'!$L$4:$L$2000,$BB383,'Expense Data'!$M$4:$M$2000,$B383,'Expense Data'!$P$4:$P$2000,0)</f>
        <v>0</v>
      </c>
      <c r="F383" s="135" t="s">
        <v>483</v>
      </c>
      <c r="G383" s="144">
        <f>SUMIFS('Expense Data'!$G$4:$G$2000,'Expense Data'!$L$4:$L$2000,$BB383,'Expense Data'!$M$4:$M$2000,$B383,'Expense Data'!$P$4:$P$2000,2)</f>
        <v>0</v>
      </c>
      <c r="H383" s="144">
        <f>SUMIFS('Expense Data'!$G$4:$G$2000,'Expense Data'!$L$4:$L$2000,$BB383,'Expense Data'!$M$4:$M$2000,$B383,'Expense Data'!$P$4:$P$2000,3)</f>
        <v>0</v>
      </c>
      <c r="I383" s="144">
        <f>SUMIFS('Expense Data'!$G$4:$G$2000,'Expense Data'!$L$4:$L$2000,$BB383,'Expense Data'!$M$4:$M$2000,$B383,'Expense Data'!$P$4:$P$2000,4)</f>
        <v>0</v>
      </c>
      <c r="J383" s="144">
        <f>SUMIFS('Expense Data'!$G$4:$G$2000,'Expense Data'!$L$4:$L$2000,$BB383,'Expense Data'!$M$4:$M$2000,$B383,'Expense Data'!$P$4:$P$2000,5)</f>
        <v>0</v>
      </c>
      <c r="K383" s="144">
        <f>SUMIFS('Expense Data'!$G$4:$G$2000,'Expense Data'!$L$4:$L$2000,$BB383,'Expense Data'!$M$4:$M$2000,$B383,'Expense Data'!$P$4:$P$2000,7)</f>
        <v>0</v>
      </c>
      <c r="L383" s="144">
        <f>SUMIFS('Expense Data'!$G$4:$G$2000,'Expense Data'!$L$4:$L$2000,$BB383,'Expense Data'!$M$4:$M$2000,$B383,'Expense Data'!$P$4:$P$2000,8)</f>
        <v>0</v>
      </c>
      <c r="M383" s="144">
        <f>SUMIFS('Expense Data'!$G$4:$G$2000,'Expense Data'!$L$4:$L$2000,$BB383,'Expense Data'!$M$4:$M$2000,$B383,'Expense Data'!$P$4:$P$2000,9)</f>
        <v>0</v>
      </c>
      <c r="BB383" s="136">
        <f>BB$379</f>
        <v>34</v>
      </c>
    </row>
    <row r="384" spans="1:54" s="136" customFormat="1" ht="12.75">
      <c r="B384" s="132">
        <v>21</v>
      </c>
      <c r="C384" s="133" t="s">
        <v>175</v>
      </c>
      <c r="D384" s="134">
        <f t="shared" ref="D384:D391" si="70">SUM(E384:M384)</f>
        <v>36506.26</v>
      </c>
      <c r="E384" s="144">
        <f>SUMIFS('Expense Data'!$G$4:$G$2000,'Expense Data'!$L$4:$L$2000,$BB384,'Expense Data'!$M$4:$M$2000,$B384,'Expense Data'!$P$4:$P$2000,0)</f>
        <v>0</v>
      </c>
      <c r="F384" s="135" t="s">
        <v>483</v>
      </c>
      <c r="G384" s="144">
        <f>SUMIFS('Expense Data'!$G$4:$G$2000,'Expense Data'!$L$4:$L$2000,$BB384,'Expense Data'!$M$4:$M$2000,$B384,'Expense Data'!$P$4:$P$2000,2)</f>
        <v>0</v>
      </c>
      <c r="H384" s="144">
        <f>SUMIFS('Expense Data'!$G$4:$G$2000,'Expense Data'!$L$4:$L$2000,$BB384,'Expense Data'!$M$4:$M$2000,$B384,'Expense Data'!$P$4:$P$2000,3)</f>
        <v>2927.06</v>
      </c>
      <c r="I384" s="144">
        <f>SUMIFS('Expense Data'!$G$4:$G$2000,'Expense Data'!$L$4:$L$2000,$BB384,'Expense Data'!$M$4:$M$2000,$B384,'Expense Data'!$P$4:$P$2000,4)</f>
        <v>1126.3899999999999</v>
      </c>
      <c r="J384" s="144">
        <f>SUMIFS('Expense Data'!$G$4:$G$2000,'Expense Data'!$L$4:$L$2000,$BB384,'Expense Data'!$M$4:$M$2000,$B384,'Expense Data'!$P$4:$P$2000,5)</f>
        <v>1605.52</v>
      </c>
      <c r="K384" s="144">
        <f>SUMIFS('Expense Data'!$G$4:$G$2000,'Expense Data'!$L$4:$L$2000,$BB384,'Expense Data'!$M$4:$M$2000,$B384,'Expense Data'!$P$4:$P$2000,7)</f>
        <v>29780.68</v>
      </c>
      <c r="L384" s="144">
        <f>SUMIFS('Expense Data'!$G$4:$G$2000,'Expense Data'!$L$4:$L$2000,$BB384,'Expense Data'!$M$4:$M$2000,$B384,'Expense Data'!$P$4:$P$2000,8)</f>
        <v>1066.6099999999999</v>
      </c>
      <c r="M384" s="144">
        <f>SUMIFS('Expense Data'!$G$4:$G$2000,'Expense Data'!$L$4:$L$2000,$BB384,'Expense Data'!$M$4:$M$2000,$B384,'Expense Data'!$P$4:$P$2000,9)</f>
        <v>0</v>
      </c>
      <c r="BB384" s="136">
        <f t="shared" ref="BB384:BB394" si="71">BB$379</f>
        <v>34</v>
      </c>
    </row>
    <row r="385" spans="1:54" s="136" customFormat="1" ht="12.75">
      <c r="B385" s="132">
        <v>26</v>
      </c>
      <c r="C385" s="133" t="s">
        <v>700</v>
      </c>
      <c r="D385" s="134">
        <f t="shared" si="70"/>
        <v>0</v>
      </c>
      <c r="E385" s="144">
        <f>SUMIFS('Expense Data'!$G$4:$G$2000,'Expense Data'!$L$4:$L$2000,$BB385,'Expense Data'!$M$4:$M$2000,$B385,'Expense Data'!$P$4:$P$2000,0)</f>
        <v>0</v>
      </c>
      <c r="F385" s="135" t="s">
        <v>483</v>
      </c>
      <c r="G385" s="144">
        <f>SUMIFS('Expense Data'!$G$4:$G$2000,'Expense Data'!$L$4:$L$2000,$BB385,'Expense Data'!$M$4:$M$2000,$B385,'Expense Data'!$P$4:$P$2000,2)</f>
        <v>0</v>
      </c>
      <c r="H385" s="144">
        <f>SUMIFS('Expense Data'!$G$4:$G$2000,'Expense Data'!$L$4:$L$2000,$BB385,'Expense Data'!$M$4:$M$2000,$B385,'Expense Data'!$P$4:$P$2000,3)</f>
        <v>0</v>
      </c>
      <c r="I385" s="144">
        <f>SUMIFS('Expense Data'!$G$4:$G$2000,'Expense Data'!$L$4:$L$2000,$BB385,'Expense Data'!$M$4:$M$2000,$B385,'Expense Data'!$P$4:$P$2000,4)</f>
        <v>0</v>
      </c>
      <c r="J385" s="144">
        <f>SUMIFS('Expense Data'!$G$4:$G$2000,'Expense Data'!$L$4:$L$2000,$BB385,'Expense Data'!$M$4:$M$2000,$B385,'Expense Data'!$P$4:$P$2000,5)</f>
        <v>0</v>
      </c>
      <c r="K385" s="144">
        <f>SUMIFS('Expense Data'!$G$4:$G$2000,'Expense Data'!$L$4:$L$2000,$BB385,'Expense Data'!$M$4:$M$2000,$B385,'Expense Data'!$P$4:$P$2000,7)</f>
        <v>0</v>
      </c>
      <c r="L385" s="144">
        <f>SUMIFS('Expense Data'!$G$4:$G$2000,'Expense Data'!$L$4:$L$2000,$BB385,'Expense Data'!$M$4:$M$2000,$B385,'Expense Data'!$P$4:$P$2000,8)</f>
        <v>0</v>
      </c>
      <c r="M385" s="144">
        <f>SUMIFS('Expense Data'!$G$4:$G$2000,'Expense Data'!$L$4:$L$2000,$BB385,'Expense Data'!$M$4:$M$2000,$B385,'Expense Data'!$P$4:$P$2000,9)</f>
        <v>0</v>
      </c>
      <c r="BB385" s="136">
        <f t="shared" si="71"/>
        <v>34</v>
      </c>
    </row>
    <row r="386" spans="1:54" s="136" customFormat="1" ht="12.75">
      <c r="B386" s="132">
        <v>27</v>
      </c>
      <c r="C386" s="133" t="s">
        <v>182</v>
      </c>
      <c r="D386" s="134">
        <f t="shared" si="70"/>
        <v>21326.85</v>
      </c>
      <c r="E386" s="144">
        <f>SUMIFS('Expense Data'!$G$4:$G$2000,'Expense Data'!$L$4:$L$2000,$BB386,'Expense Data'!$M$4:$M$2000,$B386,'Expense Data'!$P$4:$P$2000,0)</f>
        <v>0</v>
      </c>
      <c r="F386" s="135" t="s">
        <v>483</v>
      </c>
      <c r="G386" s="144">
        <f>SUMIFS('Expense Data'!$G$4:$G$2000,'Expense Data'!$L$4:$L$2000,$BB386,'Expense Data'!$M$4:$M$2000,$B386,'Expense Data'!$P$4:$P$2000,2)</f>
        <v>14034.04</v>
      </c>
      <c r="H386" s="144">
        <f>SUMIFS('Expense Data'!$G$4:$G$2000,'Expense Data'!$L$4:$L$2000,$BB386,'Expense Data'!$M$4:$M$2000,$B386,'Expense Data'!$P$4:$P$2000,3)</f>
        <v>0</v>
      </c>
      <c r="I386" s="144">
        <f>SUMIFS('Expense Data'!$G$4:$G$2000,'Expense Data'!$L$4:$L$2000,$BB386,'Expense Data'!$M$4:$M$2000,$B386,'Expense Data'!$P$4:$P$2000,4)</f>
        <v>7292.8099999999995</v>
      </c>
      <c r="J386" s="144">
        <f>SUMIFS('Expense Data'!$G$4:$G$2000,'Expense Data'!$L$4:$L$2000,$BB386,'Expense Data'!$M$4:$M$2000,$B386,'Expense Data'!$P$4:$P$2000,5)</f>
        <v>0</v>
      </c>
      <c r="K386" s="144">
        <f>SUMIFS('Expense Data'!$G$4:$G$2000,'Expense Data'!$L$4:$L$2000,$BB386,'Expense Data'!$M$4:$M$2000,$B386,'Expense Data'!$P$4:$P$2000,7)</f>
        <v>0</v>
      </c>
      <c r="L386" s="144">
        <f>SUMIFS('Expense Data'!$G$4:$G$2000,'Expense Data'!$L$4:$L$2000,$BB386,'Expense Data'!$M$4:$M$2000,$B386,'Expense Data'!$P$4:$P$2000,8)</f>
        <v>0</v>
      </c>
      <c r="M386" s="144">
        <f>SUMIFS('Expense Data'!$G$4:$G$2000,'Expense Data'!$L$4:$L$2000,$BB386,'Expense Data'!$M$4:$M$2000,$B386,'Expense Data'!$P$4:$P$2000,9)</f>
        <v>0</v>
      </c>
      <c r="BB386" s="136">
        <f t="shared" si="71"/>
        <v>34</v>
      </c>
    </row>
    <row r="387" spans="1:54" s="136" customFormat="1" ht="12.75">
      <c r="B387" s="132">
        <v>41</v>
      </c>
      <c r="C387" s="133" t="s">
        <v>701</v>
      </c>
      <c r="D387" s="134">
        <f t="shared" si="70"/>
        <v>0</v>
      </c>
      <c r="E387" s="144">
        <f>SUMIFS('Expense Data'!$G$4:$G$2000,'Expense Data'!$L$4:$L$2000,$BB387,'Expense Data'!$M$4:$M$2000,$B387,'Expense Data'!$P$4:$P$2000,0)</f>
        <v>0</v>
      </c>
      <c r="F387" s="135" t="s">
        <v>483</v>
      </c>
      <c r="G387" s="144">
        <f>SUMIFS('Expense Data'!$G$4:$G$2000,'Expense Data'!$L$4:$L$2000,$BB387,'Expense Data'!$M$4:$M$2000,$B387,'Expense Data'!$P$4:$P$2000,2)</f>
        <v>0</v>
      </c>
      <c r="H387" s="144">
        <f>SUMIFS('Expense Data'!$G$4:$G$2000,'Expense Data'!$L$4:$L$2000,$BB387,'Expense Data'!$M$4:$M$2000,$B387,'Expense Data'!$P$4:$P$2000,3)</f>
        <v>0</v>
      </c>
      <c r="I387" s="144">
        <f>SUMIFS('Expense Data'!$G$4:$G$2000,'Expense Data'!$L$4:$L$2000,$BB387,'Expense Data'!$M$4:$M$2000,$B387,'Expense Data'!$P$4:$P$2000,4)</f>
        <v>0</v>
      </c>
      <c r="J387" s="144">
        <f>SUMIFS('Expense Data'!$G$4:$G$2000,'Expense Data'!$L$4:$L$2000,$BB387,'Expense Data'!$M$4:$M$2000,$B387,'Expense Data'!$P$4:$P$2000,5)</f>
        <v>0</v>
      </c>
      <c r="K387" s="144">
        <f>SUMIFS('Expense Data'!$G$4:$G$2000,'Expense Data'!$L$4:$L$2000,$BB387,'Expense Data'!$M$4:$M$2000,$B387,'Expense Data'!$P$4:$P$2000,7)</f>
        <v>0</v>
      </c>
      <c r="L387" s="144">
        <f>SUMIFS('Expense Data'!$G$4:$G$2000,'Expense Data'!$L$4:$L$2000,$BB387,'Expense Data'!$M$4:$M$2000,$B387,'Expense Data'!$P$4:$P$2000,8)</f>
        <v>0</v>
      </c>
      <c r="M387" s="144">
        <f>SUMIFS('Expense Data'!$G$4:$G$2000,'Expense Data'!$L$4:$L$2000,$BB387,'Expense Data'!$M$4:$M$2000,$B387,'Expense Data'!$P$4:$P$2000,9)</f>
        <v>0</v>
      </c>
      <c r="BB387" s="136">
        <f t="shared" si="71"/>
        <v>34</v>
      </c>
    </row>
    <row r="388" spans="1:54" s="136" customFormat="1" ht="12.75">
      <c r="B388" s="132">
        <v>42</v>
      </c>
      <c r="C388" s="133" t="s">
        <v>702</v>
      </c>
      <c r="D388" s="134">
        <f t="shared" si="70"/>
        <v>0</v>
      </c>
      <c r="E388" s="144">
        <f>SUMIFS('Expense Data'!$G$4:$G$2000,'Expense Data'!$L$4:$L$2000,$BB388,'Expense Data'!$M$4:$M$2000,$B388,'Expense Data'!$P$4:$P$2000,0)</f>
        <v>0</v>
      </c>
      <c r="F388" s="135" t="s">
        <v>483</v>
      </c>
      <c r="G388" s="135" t="s">
        <v>483</v>
      </c>
      <c r="H388" s="135" t="s">
        <v>483</v>
      </c>
      <c r="I388" s="135" t="s">
        <v>483</v>
      </c>
      <c r="J388" s="144">
        <f>SUMIFS('Expense Data'!$G$4:$G$2000,'Expense Data'!$L$4:$L$2000,$BB388,'Expense Data'!$M$4:$M$2000,$B388,'Expense Data'!$P$4:$P$2000,5)</f>
        <v>0</v>
      </c>
      <c r="K388" s="144">
        <f>SUMIFS('Expense Data'!$G$4:$G$2000,'Expense Data'!$L$4:$L$2000,$BB388,'Expense Data'!$M$4:$M$2000,$B388,'Expense Data'!$P$4:$P$2000,7)</f>
        <v>0</v>
      </c>
      <c r="L388" s="135" t="s">
        <v>483</v>
      </c>
      <c r="M388" s="135" t="s">
        <v>483</v>
      </c>
      <c r="BB388" s="136">
        <f t="shared" si="71"/>
        <v>34</v>
      </c>
    </row>
    <row r="389" spans="1:54" s="136" customFormat="1" ht="12.75">
      <c r="B389" s="132">
        <v>44</v>
      </c>
      <c r="C389" s="133" t="s">
        <v>703</v>
      </c>
      <c r="D389" s="134">
        <f t="shared" si="70"/>
        <v>0</v>
      </c>
      <c r="E389" s="144">
        <f>SUMIFS('Expense Data'!$G$4:$G$2000,'Expense Data'!$L$4:$L$2000,$BB389,'Expense Data'!$M$4:$M$2000,$B389,'Expense Data'!$P$4:$P$2000,0)</f>
        <v>0</v>
      </c>
      <c r="F389" s="135" t="s">
        <v>483</v>
      </c>
      <c r="G389" s="135" t="s">
        <v>483</v>
      </c>
      <c r="H389" s="144">
        <f>SUMIFS('Expense Data'!$G$4:$G$2000,'Expense Data'!$L$4:$L$2000,$BB389,'Expense Data'!$M$4:$M$2000,$B389,'Expense Data'!$P$4:$P$2000,3)</f>
        <v>0</v>
      </c>
      <c r="I389" s="144">
        <f>SUMIFS('Expense Data'!$G$4:$G$2000,'Expense Data'!$L$4:$L$2000,$BB389,'Expense Data'!$M$4:$M$2000,$B389,'Expense Data'!$P$4:$P$2000,4)</f>
        <v>0</v>
      </c>
      <c r="J389" s="144">
        <f>SUMIFS('Expense Data'!$G$4:$G$2000,'Expense Data'!$L$4:$L$2000,$BB389,'Expense Data'!$M$4:$M$2000,$B389,'Expense Data'!$P$4:$P$2000,5)</f>
        <v>0</v>
      </c>
      <c r="K389" s="144">
        <f>SUMIFS('Expense Data'!$G$4:$G$2000,'Expense Data'!$L$4:$L$2000,$BB389,'Expense Data'!$M$4:$M$2000,$B389,'Expense Data'!$P$4:$P$2000,7)</f>
        <v>0</v>
      </c>
      <c r="L389" s="144">
        <f>SUMIFS('Expense Data'!$G$4:$G$2000,'Expense Data'!$L$4:$L$2000,$BB389,'Expense Data'!$M$4:$M$2000,$B389,'Expense Data'!$P$4:$P$2000,8)</f>
        <v>0</v>
      </c>
      <c r="M389" s="144">
        <f>SUMIFS('Expense Data'!$G$4:$G$2000,'Expense Data'!$L$4:$L$2000,$BB389,'Expense Data'!$M$4:$M$2000,$B389,'Expense Data'!$P$4:$P$2000,9)</f>
        <v>0</v>
      </c>
      <c r="BB389" s="136">
        <f t="shared" si="71"/>
        <v>34</v>
      </c>
    </row>
    <row r="390" spans="1:54" s="136" customFormat="1" ht="12.75">
      <c r="B390" s="132">
        <v>60</v>
      </c>
      <c r="C390" s="133" t="s">
        <v>190</v>
      </c>
      <c r="D390" s="134">
        <f t="shared" si="70"/>
        <v>0</v>
      </c>
      <c r="E390" s="144">
        <f>SUMIFS('Expense Data'!$G$4:$G$2000,'Expense Data'!$L$4:$L$2000,$BB390,'Expense Data'!$M$4:$M$2000,$B390,'Expense Data'!$P$4:$P$2000,0)</f>
        <v>0</v>
      </c>
      <c r="F390" s="135" t="s">
        <v>483</v>
      </c>
      <c r="G390" s="144">
        <f>SUMIFS('Expense Data'!$G$4:$G$2000,'Expense Data'!$L$4:$L$2000,$BB390,'Expense Data'!$M$4:$M$2000,$B390,'Expense Data'!$P$4:$P$2000,2)</f>
        <v>0</v>
      </c>
      <c r="H390" s="144">
        <f>SUMIFS('Expense Data'!$G$4:$G$2000,'Expense Data'!$L$4:$L$2000,$BB390,'Expense Data'!$M$4:$M$2000,$B390,'Expense Data'!$P$4:$P$2000,3)</f>
        <v>0</v>
      </c>
      <c r="I390" s="144">
        <f>SUMIFS('Expense Data'!$G$4:$G$2000,'Expense Data'!$L$4:$L$2000,$BB390,'Expense Data'!$M$4:$M$2000,$B390,'Expense Data'!$P$4:$P$2000,4)</f>
        <v>0</v>
      </c>
      <c r="J390" s="144">
        <f>SUMIFS('Expense Data'!$G$4:$G$2000,'Expense Data'!$L$4:$L$2000,$BB390,'Expense Data'!$M$4:$M$2000,$B390,'Expense Data'!$P$4:$P$2000,5)</f>
        <v>0</v>
      </c>
      <c r="K390" s="144">
        <f>SUMIFS('Expense Data'!$G$4:$G$2000,'Expense Data'!$L$4:$L$2000,$BB390,'Expense Data'!$M$4:$M$2000,$B390,'Expense Data'!$P$4:$P$2000,7)</f>
        <v>0</v>
      </c>
      <c r="L390" s="144">
        <f>SUMIFS('Expense Data'!$G$4:$G$2000,'Expense Data'!$L$4:$L$2000,$BB390,'Expense Data'!$M$4:$M$2000,$B390,'Expense Data'!$P$4:$P$2000,8)</f>
        <v>0</v>
      </c>
      <c r="M390" s="144">
        <f>SUMIFS('Expense Data'!$G$4:$G$2000,'Expense Data'!$L$4:$L$2000,$BB390,'Expense Data'!$M$4:$M$2000,$B390,'Expense Data'!$P$4:$P$2000,9)</f>
        <v>0</v>
      </c>
      <c r="BB390" s="136">
        <f t="shared" si="71"/>
        <v>34</v>
      </c>
    </row>
    <row r="391" spans="1:54" s="136" customFormat="1" ht="12.75">
      <c r="A391" s="133"/>
      <c r="B391" s="132">
        <v>72</v>
      </c>
      <c r="C391" s="133" t="s">
        <v>698</v>
      </c>
      <c r="D391" s="134">
        <f t="shared" si="70"/>
        <v>0</v>
      </c>
      <c r="E391" s="144">
        <f>SUMIFS('Expense Data'!$G$4:$G$2000,'Expense Data'!$L$4:$L$2000,$BB391,'Expense Data'!$M$4:$M$2000,$B391,'Expense Data'!$P$4:$P$2000,0)</f>
        <v>0</v>
      </c>
      <c r="F391" s="135" t="s">
        <v>483</v>
      </c>
      <c r="G391" s="144">
        <f>SUMIFS('Expense Data'!$G$4:$G$2000,'Expense Data'!$L$4:$L$2000,$BB391,'Expense Data'!$M$4:$M$2000,$B391,'Expense Data'!$P$4:$P$2000,2)</f>
        <v>0</v>
      </c>
      <c r="H391" s="144">
        <f>SUMIFS('Expense Data'!$G$4:$G$2000,'Expense Data'!$L$4:$L$2000,$BB391,'Expense Data'!$M$4:$M$2000,$B391,'Expense Data'!$P$4:$P$2000,3)</f>
        <v>0</v>
      </c>
      <c r="I391" s="144">
        <f>SUMIFS('Expense Data'!$G$4:$G$2000,'Expense Data'!$L$4:$L$2000,$BB391,'Expense Data'!$M$4:$M$2000,$B391,'Expense Data'!$P$4:$P$2000,4)</f>
        <v>0</v>
      </c>
      <c r="J391" s="144">
        <f>SUMIFS('Expense Data'!$G$4:$G$2000,'Expense Data'!$L$4:$L$2000,$BB391,'Expense Data'!$M$4:$M$2000,$B391,'Expense Data'!$P$4:$P$2000,5)</f>
        <v>0</v>
      </c>
      <c r="K391" s="144">
        <f>SUMIFS('Expense Data'!$G$4:$G$2000,'Expense Data'!$L$4:$L$2000,$BB391,'Expense Data'!$M$4:$M$2000,$B391,'Expense Data'!$P$4:$P$2000,7)</f>
        <v>0</v>
      </c>
      <c r="L391" s="144">
        <f>SUMIFS('Expense Data'!$G$4:$G$2000,'Expense Data'!$L$4:$L$2000,$BB391,'Expense Data'!$M$4:$M$2000,$B391,'Expense Data'!$P$4:$P$2000,8)</f>
        <v>0</v>
      </c>
      <c r="M391" s="144">
        <f>SUMIFS('Expense Data'!$G$4:$G$2000,'Expense Data'!$L$4:$L$2000,$BB391,'Expense Data'!$M$4:$M$2000,$B391,'Expense Data'!$P$4:$P$2000,9)</f>
        <v>0</v>
      </c>
      <c r="BB391" s="136">
        <f t="shared" si="71"/>
        <v>34</v>
      </c>
    </row>
    <row r="392" spans="1:54" s="136" customFormat="1" ht="12.75">
      <c r="B392" s="132">
        <v>83</v>
      </c>
      <c r="C392" s="133" t="s">
        <v>124</v>
      </c>
      <c r="D392" s="134">
        <f t="shared" si="69"/>
        <v>0</v>
      </c>
      <c r="E392" s="144">
        <f>SUMIFS('Expense Data'!$G$4:$G$2000,'Expense Data'!$L$4:$L$2000,$BB392,'Expense Data'!$M$4:$M$2000,$B392,'Expense Data'!$P$4:$P$2000,0)</f>
        <v>0</v>
      </c>
      <c r="F392" s="135" t="s">
        <v>483</v>
      </c>
      <c r="G392" s="135" t="s">
        <v>483</v>
      </c>
      <c r="H392" s="135" t="s">
        <v>483</v>
      </c>
      <c r="I392" s="135" t="s">
        <v>483</v>
      </c>
      <c r="J392" s="135" t="s">
        <v>483</v>
      </c>
      <c r="K392" s="144">
        <f>SUMIFS('Expense Data'!$G$4:$G$2000,'Expense Data'!$L$4:$L$2000,$BB392,'Expense Data'!$M$4:$M$2000,$B392,'Expense Data'!$P$4:$P$2000,7)</f>
        <v>0</v>
      </c>
      <c r="L392" s="135" t="s">
        <v>483</v>
      </c>
      <c r="M392" s="135" t="s">
        <v>483</v>
      </c>
      <c r="BB392" s="136">
        <f t="shared" si="71"/>
        <v>34</v>
      </c>
    </row>
    <row r="393" spans="1:54" s="136" customFormat="1" ht="12.75">
      <c r="B393" s="132">
        <v>89</v>
      </c>
      <c r="C393" s="133" t="s">
        <v>542</v>
      </c>
      <c r="D393" s="134">
        <f t="shared" si="69"/>
        <v>0</v>
      </c>
      <c r="E393" s="144">
        <f>SUMIFS('Expense Data'!$G$4:$G$2000,'Expense Data'!$L$4:$L$2000,$BB393,'Expense Data'!$M$4:$M$2000,$B393,'Expense Data'!$P$4:$P$2000,0)</f>
        <v>0</v>
      </c>
      <c r="F393" s="135" t="s">
        <v>483</v>
      </c>
      <c r="G393" s="153" t="s">
        <v>483</v>
      </c>
      <c r="H393" s="156" t="s">
        <v>483</v>
      </c>
      <c r="I393" s="153" t="s">
        <v>483</v>
      </c>
      <c r="J393" s="153" t="s">
        <v>483</v>
      </c>
      <c r="K393" s="153" t="s">
        <v>483</v>
      </c>
      <c r="L393" s="153" t="s">
        <v>483</v>
      </c>
      <c r="M393" s="144">
        <f>SUMIFS('Expense Data'!$G$4:$G$2000,'Expense Data'!$L$4:$L$2000,$BB393,'Expense Data'!$M$4:$M$2000,$B393,'Expense Data'!$P$4:$P$2000,9)</f>
        <v>0</v>
      </c>
      <c r="BB393" s="136">
        <f t="shared" si="71"/>
        <v>34</v>
      </c>
    </row>
    <row r="394" spans="1:54" s="136" customFormat="1" ht="12.75">
      <c r="B394" s="132">
        <v>98</v>
      </c>
      <c r="C394" s="133" t="s">
        <v>127</v>
      </c>
      <c r="D394" s="134">
        <f t="shared" si="69"/>
        <v>10.89</v>
      </c>
      <c r="E394" s="144">
        <f>SUMIFS('Expense Data'!$G$4:$G$2000,'Expense Data'!$L$4:$L$2000,$BB394,'Expense Data'!$M$4:$M$2000,$B394,'Expense Data'!$P$4:$P$2000,0)</f>
        <v>0</v>
      </c>
      <c r="F394" s="135" t="s">
        <v>483</v>
      </c>
      <c r="G394" s="144">
        <f>SUMIFS('Expense Data'!$G$4:$G$2000,'Expense Data'!$L$4:$L$2000,$BB394,'Expense Data'!$M$4:$M$2000,$B394,'Expense Data'!$P$4:$P$2000,2)</f>
        <v>0</v>
      </c>
      <c r="H394" s="144">
        <f>SUMIFS('Expense Data'!$G$4:$G$2000,'Expense Data'!$L$4:$L$2000,$BB394,'Expense Data'!$M$4:$M$2000,$B394,'Expense Data'!$P$4:$P$2000,3)</f>
        <v>0</v>
      </c>
      <c r="I394" s="144">
        <f>SUMIFS('Expense Data'!$G$4:$G$2000,'Expense Data'!$L$4:$L$2000,$BB394,'Expense Data'!$M$4:$M$2000,$B394,'Expense Data'!$P$4:$P$2000,4)</f>
        <v>0</v>
      </c>
      <c r="J394" s="144">
        <f>SUMIFS('Expense Data'!$G$4:$G$2000,'Expense Data'!$L$4:$L$2000,$BB394,'Expense Data'!$M$4:$M$2000,$B394,'Expense Data'!$P$4:$P$2000,5)</f>
        <v>0</v>
      </c>
      <c r="K394" s="144">
        <f>SUMIFS('Expense Data'!$G$4:$G$2000,'Expense Data'!$L$4:$L$2000,$BB394,'Expense Data'!$M$4:$M$2000,$B394,'Expense Data'!$P$4:$P$2000,7)</f>
        <v>0</v>
      </c>
      <c r="L394" s="144">
        <f>SUMIFS('Expense Data'!$G$4:$G$2000,'Expense Data'!$L$4:$L$2000,$BB394,'Expense Data'!$M$4:$M$2000,$B394,'Expense Data'!$P$4:$P$2000,8)</f>
        <v>10.89</v>
      </c>
      <c r="M394" s="144">
        <f>SUMIFS('Expense Data'!$G$4:$G$2000,'Expense Data'!$L$4:$L$2000,$BB394,'Expense Data'!$M$4:$M$2000,$B394,'Expense Data'!$P$4:$P$2000,9)</f>
        <v>0</v>
      </c>
      <c r="BB394" s="136">
        <f t="shared" si="71"/>
        <v>34</v>
      </c>
    </row>
    <row r="395" spans="1:54" s="136" customFormat="1" ht="15">
      <c r="B395" s="132">
        <v>99</v>
      </c>
      <c r="C395" s="133" t="s">
        <v>438</v>
      </c>
      <c r="D395" s="119">
        <f>SUM(E395:F395)</f>
        <v>0</v>
      </c>
      <c r="E395" s="144">
        <f>SUMIFS('Expense Data'!$G$4:$G$2000,'Expense Data'!$L$4:$L$2000,$BB395,'Expense Data'!$M$4:$M$2000,$B395,'Expense Data'!$P$4:$P$2000,0)</f>
        <v>0</v>
      </c>
      <c r="F395" s="144">
        <f>SUMIFS('Expense Data'!$G$4:$G$2000,'Expense Data'!$L$4:$L$2000,$BB395,'Expense Data'!$M$4:$M$2000,$B395,'Expense Data'!$P$4:$P$2000,1)</f>
        <v>0</v>
      </c>
      <c r="G395" s="137" t="s">
        <v>483</v>
      </c>
      <c r="H395" s="137" t="s">
        <v>483</v>
      </c>
      <c r="I395" s="137" t="s">
        <v>483</v>
      </c>
      <c r="J395" s="137" t="s">
        <v>483</v>
      </c>
      <c r="K395" s="137" t="s">
        <v>483</v>
      </c>
      <c r="L395" s="137" t="s">
        <v>483</v>
      </c>
      <c r="M395" s="137" t="s">
        <v>483</v>
      </c>
      <c r="BB395" s="136">
        <f>BB$379</f>
        <v>34</v>
      </c>
    </row>
    <row r="396" spans="1:54" s="140" customFormat="1" ht="15">
      <c r="A396" s="136"/>
      <c r="B396" s="146"/>
      <c r="C396" s="122" t="s">
        <v>485</v>
      </c>
      <c r="D396" s="139">
        <f t="shared" ref="D396:M396" si="72">SUM(D383:D395)</f>
        <v>57844</v>
      </c>
      <c r="E396" s="139">
        <f t="shared" si="72"/>
        <v>0</v>
      </c>
      <c r="F396" s="139">
        <f t="shared" si="72"/>
        <v>0</v>
      </c>
      <c r="G396" s="139">
        <f t="shared" si="72"/>
        <v>14034.04</v>
      </c>
      <c r="H396" s="139">
        <f t="shared" si="72"/>
        <v>2927.06</v>
      </c>
      <c r="I396" s="139">
        <f t="shared" si="72"/>
        <v>8419.1999999999989</v>
      </c>
      <c r="J396" s="139">
        <f t="shared" si="72"/>
        <v>1605.52</v>
      </c>
      <c r="K396" s="139">
        <f t="shared" si="72"/>
        <v>29780.68</v>
      </c>
      <c r="L396" s="139">
        <f t="shared" si="72"/>
        <v>1077.5</v>
      </c>
      <c r="M396" s="139">
        <f t="shared" si="72"/>
        <v>0</v>
      </c>
    </row>
    <row r="397" spans="1:54" s="136" customFormat="1" ht="12.75">
      <c r="A397" s="140"/>
      <c r="B397" s="151"/>
      <c r="C397" s="133"/>
      <c r="D397" s="133"/>
      <c r="E397" s="133"/>
      <c r="F397" s="133"/>
      <c r="G397" s="133"/>
      <c r="H397" s="133"/>
      <c r="I397" s="133"/>
      <c r="J397" s="133"/>
      <c r="K397" s="133"/>
      <c r="L397" s="133"/>
      <c r="M397" s="133"/>
    </row>
    <row r="398" spans="1:54" s="136" customFormat="1" ht="12.75">
      <c r="B398" s="132"/>
      <c r="C398" s="133"/>
      <c r="D398" s="133"/>
      <c r="E398" s="133"/>
      <c r="F398" s="133"/>
      <c r="G398" s="133"/>
      <c r="H398" s="133"/>
      <c r="I398" s="133"/>
      <c r="J398" s="133"/>
      <c r="K398" s="133"/>
      <c r="L398" s="133"/>
      <c r="M398" s="133"/>
    </row>
    <row r="399" spans="1:54" s="136" customFormat="1" ht="12.75">
      <c r="B399" s="149" t="s">
        <v>509</v>
      </c>
      <c r="C399" s="133"/>
      <c r="D399" s="133"/>
      <c r="E399" s="133"/>
      <c r="F399" s="133"/>
      <c r="G399" s="133"/>
      <c r="H399" s="133"/>
      <c r="I399" s="143" t="s">
        <v>440</v>
      </c>
      <c r="J399" s="133"/>
      <c r="K399" s="133"/>
      <c r="L399" s="133"/>
      <c r="M399" s="133"/>
      <c r="BA399" s="136" t="str">
        <f>LEFT(B399,10)</f>
        <v>PROGRAM 36</v>
      </c>
      <c r="BB399" s="136">
        <f>RIGHT(BA399,2)*1</f>
        <v>36</v>
      </c>
    </row>
    <row r="400" spans="1:54" s="136" customFormat="1" ht="12.75">
      <c r="B400" s="132"/>
      <c r="C400" s="133"/>
      <c r="D400" s="133"/>
      <c r="E400" s="143" t="s">
        <v>467</v>
      </c>
      <c r="F400" s="143" t="s">
        <v>468</v>
      </c>
      <c r="G400" s="143" t="s">
        <v>469</v>
      </c>
      <c r="H400" s="143" t="s">
        <v>470</v>
      </c>
      <c r="I400" s="143" t="s">
        <v>471</v>
      </c>
      <c r="J400" s="129" t="s">
        <v>472</v>
      </c>
      <c r="K400" s="143" t="s">
        <v>473</v>
      </c>
      <c r="L400" s="133"/>
      <c r="M400" s="143" t="s">
        <v>474</v>
      </c>
    </row>
    <row r="401" spans="1:54" s="136" customFormat="1" ht="12.75">
      <c r="B401" s="132"/>
      <c r="C401" s="143" t="s">
        <v>475</v>
      </c>
      <c r="D401" s="143" t="s">
        <v>476</v>
      </c>
      <c r="E401" s="143" t="s">
        <v>477</v>
      </c>
      <c r="F401" s="143" t="s">
        <v>477</v>
      </c>
      <c r="G401" s="143" t="s">
        <v>478</v>
      </c>
      <c r="H401" s="143" t="s">
        <v>478</v>
      </c>
      <c r="I401" s="143" t="s">
        <v>479</v>
      </c>
      <c r="J401" s="129" t="s">
        <v>480</v>
      </c>
      <c r="K401" s="143" t="s">
        <v>481</v>
      </c>
      <c r="L401" s="143" t="s">
        <v>453</v>
      </c>
      <c r="M401" s="143" t="s">
        <v>482</v>
      </c>
    </row>
    <row r="402" spans="1:54"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54" s="136" customFormat="1" ht="12.75">
      <c r="B403" s="132">
        <v>21</v>
      </c>
      <c r="C403" s="133" t="s">
        <v>175</v>
      </c>
      <c r="D403" s="134">
        <f t="shared" ref="D403:D408" si="73">SUM(E403:M403)</f>
        <v>0</v>
      </c>
      <c r="E403" s="144">
        <f>SUMIFS('Expense Data'!$G$4:$G$2000,'Expense Data'!$L$4:$L$2000,$BB403,'Expense Data'!$M$4:$M$2000,$B403,'Expense Data'!$P$4:$P$2000,0)</f>
        <v>0</v>
      </c>
      <c r="F403" s="135" t="s">
        <v>483</v>
      </c>
      <c r="G403" s="144">
        <f>SUMIFS('Expense Data'!$G$4:$G$2000,'Expense Data'!$L$4:$L$2000,$BB403,'Expense Data'!$M$4:$M$2000,$B403,'Expense Data'!$P$4:$P$2000,2)</f>
        <v>0</v>
      </c>
      <c r="H403" s="144">
        <f>SUMIFS('Expense Data'!$G$4:$G$2000,'Expense Data'!$L$4:$L$2000,$BB403,'Expense Data'!$M$4:$M$2000,$B403,'Expense Data'!$P$4:$P$2000,3)</f>
        <v>0</v>
      </c>
      <c r="I403" s="144">
        <f>SUMIFS('Expense Data'!$G$4:$G$2000,'Expense Data'!$L$4:$L$2000,$BB403,'Expense Data'!$M$4:$M$2000,$B403,'Expense Data'!$P$4:$P$2000,4)</f>
        <v>0</v>
      </c>
      <c r="J403" s="144">
        <f>SUMIFS('Expense Data'!$G$4:$G$2000,'Expense Data'!$L$4:$L$2000,$BB403,'Expense Data'!$M$4:$M$2000,$B403,'Expense Data'!$P$4:$P$2000,5)</f>
        <v>0</v>
      </c>
      <c r="K403" s="144">
        <f>SUMIFS('Expense Data'!$G$4:$G$2000,'Expense Data'!$L$4:$L$2000,$BB403,'Expense Data'!$M$4:$M$2000,$B403,'Expense Data'!$P$4:$P$2000,7)</f>
        <v>0</v>
      </c>
      <c r="L403" s="144">
        <f>SUMIFS('Expense Data'!$G$4:$G$2000,'Expense Data'!$L$4:$L$2000,$BB403,'Expense Data'!$M$4:$M$2000,$B403,'Expense Data'!$P$4:$P$2000,8)</f>
        <v>0</v>
      </c>
      <c r="M403" s="144">
        <f>SUMIFS('Expense Data'!$G$4:$G$2000,'Expense Data'!$L$4:$L$2000,$BB403,'Expense Data'!$M$4:$M$2000,$B403,'Expense Data'!$P$4:$P$2000,9)</f>
        <v>0</v>
      </c>
      <c r="BB403" s="136">
        <f>BB$399</f>
        <v>36</v>
      </c>
    </row>
    <row r="404" spans="1:54" s="136" customFormat="1" ht="12.75">
      <c r="B404" s="132">
        <v>27</v>
      </c>
      <c r="C404" s="133" t="s">
        <v>182</v>
      </c>
      <c r="D404" s="134">
        <f t="shared" si="73"/>
        <v>0</v>
      </c>
      <c r="E404" s="144">
        <f>SUMIFS('Expense Data'!$G$4:$G$2000,'Expense Data'!$L$4:$L$2000,$BB404,'Expense Data'!$M$4:$M$2000,$B404,'Expense Data'!$P$4:$P$2000,0)</f>
        <v>0</v>
      </c>
      <c r="F404" s="135" t="s">
        <v>483</v>
      </c>
      <c r="G404" s="144">
        <f>SUMIFS('Expense Data'!$G$4:$G$2000,'Expense Data'!$L$4:$L$2000,$BB404,'Expense Data'!$M$4:$M$2000,$B404,'Expense Data'!$P$4:$P$2000,2)</f>
        <v>0</v>
      </c>
      <c r="H404" s="144">
        <f>SUMIFS('Expense Data'!$G$4:$G$2000,'Expense Data'!$L$4:$L$2000,$BB404,'Expense Data'!$M$4:$M$2000,$B404,'Expense Data'!$P$4:$P$2000,3)</f>
        <v>0</v>
      </c>
      <c r="I404" s="144">
        <f>SUMIFS('Expense Data'!$G$4:$G$2000,'Expense Data'!$L$4:$L$2000,$BB404,'Expense Data'!$M$4:$M$2000,$B404,'Expense Data'!$P$4:$P$2000,4)</f>
        <v>0</v>
      </c>
      <c r="J404" s="144">
        <f>SUMIFS('Expense Data'!$G$4:$G$2000,'Expense Data'!$L$4:$L$2000,$BB404,'Expense Data'!$M$4:$M$2000,$B404,'Expense Data'!$P$4:$P$2000,5)</f>
        <v>0</v>
      </c>
      <c r="K404" s="144">
        <f>SUMIFS('Expense Data'!$G$4:$G$2000,'Expense Data'!$L$4:$L$2000,$BB404,'Expense Data'!$M$4:$M$2000,$B404,'Expense Data'!$P$4:$P$2000,7)</f>
        <v>0</v>
      </c>
      <c r="L404" s="144">
        <f>SUMIFS('Expense Data'!$G$4:$G$2000,'Expense Data'!$L$4:$L$2000,$BB404,'Expense Data'!$M$4:$M$2000,$B404,'Expense Data'!$P$4:$P$2000,8)</f>
        <v>0</v>
      </c>
      <c r="M404" s="144">
        <f>SUMIFS('Expense Data'!$G$4:$G$2000,'Expense Data'!$L$4:$L$2000,$BB404,'Expense Data'!$M$4:$M$2000,$B404,'Expense Data'!$P$4:$P$2000,9)</f>
        <v>0</v>
      </c>
      <c r="BB404" s="136">
        <f t="shared" ref="BB404:BB409" si="74">BB$399</f>
        <v>36</v>
      </c>
    </row>
    <row r="405" spans="1:54" s="136" customFormat="1" ht="12.75">
      <c r="B405" s="132">
        <v>60</v>
      </c>
      <c r="C405" s="133" t="s">
        <v>190</v>
      </c>
      <c r="D405" s="134">
        <f t="shared" si="73"/>
        <v>0</v>
      </c>
      <c r="E405" s="144">
        <f>SUMIFS('Expense Data'!$G$4:$G$2000,'Expense Data'!$L$4:$L$2000,$BB405,'Expense Data'!$M$4:$M$2000,$B405,'Expense Data'!$P$4:$P$2000,0)</f>
        <v>0</v>
      </c>
      <c r="F405" s="135" t="s">
        <v>483</v>
      </c>
      <c r="G405" s="144">
        <f>SUMIFS('Expense Data'!$G$4:$G$2000,'Expense Data'!$L$4:$L$2000,$BB405,'Expense Data'!$M$4:$M$2000,$B405,'Expense Data'!$P$4:$P$2000,2)</f>
        <v>0</v>
      </c>
      <c r="H405" s="144">
        <f>SUMIFS('Expense Data'!$G$4:$G$2000,'Expense Data'!$L$4:$L$2000,$BB405,'Expense Data'!$M$4:$M$2000,$B405,'Expense Data'!$P$4:$P$2000,3)</f>
        <v>0</v>
      </c>
      <c r="I405" s="144">
        <f>SUMIFS('Expense Data'!$G$4:$G$2000,'Expense Data'!$L$4:$L$2000,$BB405,'Expense Data'!$M$4:$M$2000,$B405,'Expense Data'!$P$4:$P$2000,4)</f>
        <v>0</v>
      </c>
      <c r="J405" s="144">
        <f>SUMIFS('Expense Data'!$G$4:$G$2000,'Expense Data'!$L$4:$L$2000,$BB405,'Expense Data'!$M$4:$M$2000,$B405,'Expense Data'!$P$4:$P$2000,5)</f>
        <v>0</v>
      </c>
      <c r="K405" s="144">
        <f>SUMIFS('Expense Data'!$G$4:$G$2000,'Expense Data'!$L$4:$L$2000,$BB405,'Expense Data'!$M$4:$M$2000,$B405,'Expense Data'!$P$4:$P$2000,7)</f>
        <v>0</v>
      </c>
      <c r="L405" s="144">
        <f>SUMIFS('Expense Data'!$G$4:$G$2000,'Expense Data'!$L$4:$L$2000,$BB405,'Expense Data'!$M$4:$M$2000,$B405,'Expense Data'!$P$4:$P$2000,8)</f>
        <v>0</v>
      </c>
      <c r="M405" s="144">
        <f>SUMIFS('Expense Data'!$G$4:$G$2000,'Expense Data'!$L$4:$L$2000,$BB405,'Expense Data'!$M$4:$M$2000,$B405,'Expense Data'!$P$4:$P$2000,9)</f>
        <v>0</v>
      </c>
      <c r="BB405" s="136">
        <f t="shared" si="74"/>
        <v>36</v>
      </c>
    </row>
    <row r="406" spans="1:54" s="136" customFormat="1" ht="12.75">
      <c r="B406" s="132">
        <v>83</v>
      </c>
      <c r="C406" s="133" t="s">
        <v>124</v>
      </c>
      <c r="D406" s="134">
        <f t="shared" si="73"/>
        <v>0</v>
      </c>
      <c r="E406" s="144">
        <f>SUMIFS('Expense Data'!$G$4:$G$2000,'Expense Data'!$L$4:$L$2000,$BB406,'Expense Data'!$M$4:$M$2000,$B406,'Expense Data'!$P$4:$P$2000,0)</f>
        <v>0</v>
      </c>
      <c r="F406" s="135" t="s">
        <v>483</v>
      </c>
      <c r="G406" s="135" t="s">
        <v>483</v>
      </c>
      <c r="H406" s="135" t="s">
        <v>483</v>
      </c>
      <c r="I406" s="135" t="s">
        <v>483</v>
      </c>
      <c r="J406" s="135" t="s">
        <v>483</v>
      </c>
      <c r="K406" s="144">
        <f>SUMIFS('Expense Data'!$G$4:$G$2000,'Expense Data'!$L$4:$L$2000,$BB406,'Expense Data'!$M$4:$M$2000,$B406,'Expense Data'!$P$4:$P$2000,7)</f>
        <v>0</v>
      </c>
      <c r="L406" s="135" t="s">
        <v>483</v>
      </c>
      <c r="M406" s="135" t="s">
        <v>483</v>
      </c>
      <c r="BB406" s="136">
        <f t="shared" si="74"/>
        <v>36</v>
      </c>
    </row>
    <row r="407" spans="1:54" s="136" customFormat="1" ht="12.75">
      <c r="B407" s="132">
        <v>89</v>
      </c>
      <c r="C407" s="133" t="s">
        <v>542</v>
      </c>
      <c r="D407" s="134">
        <f t="shared" si="73"/>
        <v>0</v>
      </c>
      <c r="E407" s="144">
        <f>SUMIFS('Expense Data'!$G$4:$G$2000,'Expense Data'!$L$4:$L$2000,$BB407,'Expense Data'!$M$4:$M$2000,$B407,'Expense Data'!$P$4:$P$2000,0)</f>
        <v>0</v>
      </c>
      <c r="F407" s="135" t="s">
        <v>483</v>
      </c>
      <c r="G407" s="153" t="s">
        <v>483</v>
      </c>
      <c r="H407" s="156" t="s">
        <v>483</v>
      </c>
      <c r="I407" s="153" t="s">
        <v>483</v>
      </c>
      <c r="J407" s="153" t="s">
        <v>483</v>
      </c>
      <c r="K407" s="153" t="s">
        <v>483</v>
      </c>
      <c r="L407" s="153" t="s">
        <v>483</v>
      </c>
      <c r="M407" s="144">
        <f>SUMIFS('Expense Data'!$G$4:$G$2000,'Expense Data'!$L$4:$L$2000,$BB407,'Expense Data'!$M$4:$M$2000,$B407,'Expense Data'!$P$4:$P$2000,9)</f>
        <v>0</v>
      </c>
      <c r="BB407" s="136">
        <f t="shared" si="74"/>
        <v>36</v>
      </c>
    </row>
    <row r="408" spans="1:54" s="136" customFormat="1" ht="12.75">
      <c r="B408" s="132">
        <v>98</v>
      </c>
      <c r="C408" s="133" t="s">
        <v>127</v>
      </c>
      <c r="D408" s="134">
        <f t="shared" si="73"/>
        <v>484831.42000000004</v>
      </c>
      <c r="E408" s="144">
        <f>SUMIFS('Expense Data'!$G$4:$G$2000,'Expense Data'!$L$4:$L$2000,$BB408,'Expense Data'!$M$4:$M$2000,$B408,'Expense Data'!$P$4:$P$2000,0)</f>
        <v>0</v>
      </c>
      <c r="F408" s="135" t="s">
        <v>483</v>
      </c>
      <c r="G408" s="144">
        <f>SUMIFS('Expense Data'!$G$4:$G$2000,'Expense Data'!$L$4:$L$2000,$BB408,'Expense Data'!$M$4:$M$2000,$B408,'Expense Data'!$P$4:$P$2000,2)</f>
        <v>67942.05</v>
      </c>
      <c r="H408" s="144">
        <f>SUMIFS('Expense Data'!$G$4:$G$2000,'Expense Data'!$L$4:$L$2000,$BB408,'Expense Data'!$M$4:$M$2000,$B408,'Expense Data'!$P$4:$P$2000,3)</f>
        <v>180006.38</v>
      </c>
      <c r="I408" s="144">
        <f>SUMIFS('Expense Data'!$G$4:$G$2000,'Expense Data'!$L$4:$L$2000,$BB408,'Expense Data'!$M$4:$M$2000,$B408,'Expense Data'!$P$4:$P$2000,4)</f>
        <v>96908.76</v>
      </c>
      <c r="J408" s="144">
        <f>SUMIFS('Expense Data'!$G$4:$G$2000,'Expense Data'!$L$4:$L$2000,$BB408,'Expense Data'!$M$4:$M$2000,$B408,'Expense Data'!$P$4:$P$2000,5)</f>
        <v>23803.34</v>
      </c>
      <c r="K408" s="144">
        <f>SUMIFS('Expense Data'!$G$4:$G$2000,'Expense Data'!$L$4:$L$2000,$BB408,'Expense Data'!$M$4:$M$2000,$B408,'Expense Data'!$P$4:$P$2000,7)</f>
        <v>100763.72000000002</v>
      </c>
      <c r="L408" s="144">
        <f>SUMIFS('Expense Data'!$G$4:$G$2000,'Expense Data'!$L$4:$L$2000,$BB408,'Expense Data'!$M$4:$M$2000,$B408,'Expense Data'!$P$4:$P$2000,8)</f>
        <v>15407.17</v>
      </c>
      <c r="M408" s="144">
        <f>SUMIFS('Expense Data'!$G$4:$G$2000,'Expense Data'!$L$4:$L$2000,$BB408,'Expense Data'!$M$4:$M$2000,$B408,'Expense Data'!$P$4:$P$2000,9)</f>
        <v>0</v>
      </c>
      <c r="BB408" s="136">
        <f t="shared" si="74"/>
        <v>36</v>
      </c>
    </row>
    <row r="409" spans="1:54" s="136" customFormat="1" ht="15">
      <c r="B409" s="132">
        <v>99</v>
      </c>
      <c r="C409" s="133" t="s">
        <v>438</v>
      </c>
      <c r="D409" s="119">
        <f>SUM(E409:F409)</f>
        <v>0</v>
      </c>
      <c r="E409" s="144">
        <f>SUMIFS('Expense Data'!$G$4:$G$2000,'Expense Data'!$L$4:$L$2000,$BB409,'Expense Data'!$M$4:$M$2000,$B409,'Expense Data'!$P$4:$P$2000,0)</f>
        <v>0</v>
      </c>
      <c r="F409" s="144">
        <f>SUMIFS('Expense Data'!$G$4:$G$2000,'Expense Data'!$L$4:$L$2000,$BB409,'Expense Data'!$M$4:$M$2000,$B409,'Expense Data'!$P$4:$P$2000,1)</f>
        <v>0</v>
      </c>
      <c r="G409" s="137" t="s">
        <v>483</v>
      </c>
      <c r="H409" s="137" t="s">
        <v>483</v>
      </c>
      <c r="I409" s="137" t="s">
        <v>483</v>
      </c>
      <c r="J409" s="137" t="s">
        <v>483</v>
      </c>
      <c r="K409" s="137" t="s">
        <v>483</v>
      </c>
      <c r="L409" s="137" t="s">
        <v>483</v>
      </c>
      <c r="M409" s="137" t="s">
        <v>483</v>
      </c>
      <c r="BB409" s="136">
        <f t="shared" si="74"/>
        <v>36</v>
      </c>
    </row>
    <row r="410" spans="1:54" s="140" customFormat="1" ht="15">
      <c r="A410" s="136"/>
      <c r="B410" s="146"/>
      <c r="C410" s="122" t="s">
        <v>485</v>
      </c>
      <c r="D410" s="139">
        <f t="shared" ref="D410:M410" si="75">SUM(D403:D409)</f>
        <v>484831.42000000004</v>
      </c>
      <c r="E410" s="139">
        <f t="shared" si="75"/>
        <v>0</v>
      </c>
      <c r="F410" s="139">
        <f t="shared" si="75"/>
        <v>0</v>
      </c>
      <c r="G410" s="139">
        <f t="shared" si="75"/>
        <v>67942.05</v>
      </c>
      <c r="H410" s="139">
        <f t="shared" si="75"/>
        <v>180006.38</v>
      </c>
      <c r="I410" s="139">
        <f t="shared" si="75"/>
        <v>96908.76</v>
      </c>
      <c r="J410" s="139">
        <f t="shared" si="75"/>
        <v>23803.34</v>
      </c>
      <c r="K410" s="139">
        <f t="shared" si="75"/>
        <v>100763.72000000002</v>
      </c>
      <c r="L410" s="139">
        <f t="shared" si="75"/>
        <v>15407.17</v>
      </c>
      <c r="M410" s="139">
        <f t="shared" si="75"/>
        <v>0</v>
      </c>
    </row>
    <row r="411" spans="1:54" s="136" customFormat="1" ht="12.75">
      <c r="A411" s="140"/>
      <c r="B411" s="151"/>
      <c r="C411" s="133"/>
      <c r="D411" s="133"/>
      <c r="E411" s="133"/>
      <c r="F411" s="133"/>
      <c r="G411" s="133"/>
      <c r="H411" s="133"/>
      <c r="I411" s="133"/>
      <c r="J411" s="133"/>
      <c r="K411" s="133"/>
      <c r="L411" s="133"/>
      <c r="M411" s="133"/>
    </row>
    <row r="412" spans="1:54" s="136" customFormat="1" ht="12.75">
      <c r="B412" s="132"/>
      <c r="C412" s="133"/>
      <c r="D412" s="133"/>
      <c r="E412" s="133"/>
      <c r="F412" s="133"/>
      <c r="G412" s="133"/>
      <c r="H412" s="133"/>
      <c r="I412" s="133"/>
      <c r="J412" s="133"/>
      <c r="K412" s="133"/>
      <c r="L412" s="133"/>
      <c r="M412" s="133"/>
    </row>
    <row r="413" spans="1:54" s="136" customFormat="1" ht="12.75">
      <c r="B413" s="149" t="s">
        <v>510</v>
      </c>
      <c r="C413" s="133"/>
      <c r="D413" s="133"/>
      <c r="E413" s="133"/>
      <c r="F413" s="133"/>
      <c r="G413" s="133"/>
      <c r="H413" s="133"/>
      <c r="I413" s="143" t="s">
        <v>440</v>
      </c>
      <c r="J413" s="133"/>
      <c r="K413" s="133"/>
      <c r="L413" s="133"/>
      <c r="M413" s="133"/>
      <c r="BA413" s="136" t="str">
        <f>LEFT(B413,10)</f>
        <v>PROGRAM 38</v>
      </c>
      <c r="BB413" s="136">
        <f>RIGHT(BA413,2)*1</f>
        <v>38</v>
      </c>
    </row>
    <row r="414" spans="1:54" s="136" customFormat="1" ht="12.75">
      <c r="B414" s="132"/>
      <c r="C414" s="133"/>
      <c r="D414" s="133"/>
      <c r="E414" s="143" t="s">
        <v>467</v>
      </c>
      <c r="F414" s="143" t="s">
        <v>468</v>
      </c>
      <c r="G414" s="143" t="s">
        <v>469</v>
      </c>
      <c r="H414" s="143" t="s">
        <v>470</v>
      </c>
      <c r="I414" s="143" t="s">
        <v>471</v>
      </c>
      <c r="J414" s="129" t="s">
        <v>472</v>
      </c>
      <c r="K414" s="143" t="s">
        <v>473</v>
      </c>
      <c r="L414" s="133"/>
      <c r="M414" s="143" t="s">
        <v>474</v>
      </c>
    </row>
    <row r="415" spans="1:54" s="136" customFormat="1" ht="12.75">
      <c r="B415" s="132"/>
      <c r="C415" s="143" t="s">
        <v>475</v>
      </c>
      <c r="D415" s="143" t="s">
        <v>476</v>
      </c>
      <c r="E415" s="143" t="s">
        <v>477</v>
      </c>
      <c r="F415" s="143" t="s">
        <v>477</v>
      </c>
      <c r="G415" s="143" t="s">
        <v>478</v>
      </c>
      <c r="H415" s="143" t="s">
        <v>478</v>
      </c>
      <c r="I415" s="143" t="s">
        <v>479</v>
      </c>
      <c r="J415" s="129" t="s">
        <v>480</v>
      </c>
      <c r="K415" s="143" t="s">
        <v>481</v>
      </c>
      <c r="L415" s="143" t="s">
        <v>453</v>
      </c>
      <c r="M415" s="143" t="s">
        <v>482</v>
      </c>
    </row>
    <row r="416" spans="1:54"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54" s="136" customFormat="1" ht="12.75">
      <c r="B417" s="132">
        <v>21</v>
      </c>
      <c r="C417" s="133" t="s">
        <v>175</v>
      </c>
      <c r="D417" s="134">
        <f t="shared" ref="D417:D422" si="76">SUM(E417:M417)</f>
        <v>0</v>
      </c>
      <c r="E417" s="144">
        <f>SUMIFS('Expense Data'!$G$4:$G$2000,'Expense Data'!$L$4:$L$2000,$BB417,'Expense Data'!$M$4:$M$2000,$B417,'Expense Data'!$P$4:$P$2000,0)</f>
        <v>0</v>
      </c>
      <c r="F417" s="135" t="s">
        <v>483</v>
      </c>
      <c r="G417" s="144">
        <f>SUMIFS('Expense Data'!$G$4:$G$2000,'Expense Data'!$L$4:$L$2000,$BB417,'Expense Data'!$M$4:$M$2000,$B417,'Expense Data'!$P$4:$P$2000,2)</f>
        <v>0</v>
      </c>
      <c r="H417" s="144">
        <f>SUMIFS('Expense Data'!$G$4:$G$2000,'Expense Data'!$L$4:$L$2000,$BB417,'Expense Data'!$M$4:$M$2000,$B417,'Expense Data'!$P$4:$P$2000,3)</f>
        <v>0</v>
      </c>
      <c r="I417" s="144">
        <f>SUMIFS('Expense Data'!$G$4:$G$2000,'Expense Data'!$L$4:$L$2000,$BB417,'Expense Data'!$M$4:$M$2000,$B417,'Expense Data'!$P$4:$P$2000,4)</f>
        <v>0</v>
      </c>
      <c r="J417" s="144">
        <f>SUMIFS('Expense Data'!$G$4:$G$2000,'Expense Data'!$L$4:$L$2000,$BB417,'Expense Data'!$M$4:$M$2000,$B417,'Expense Data'!$P$4:$P$2000,5)</f>
        <v>0</v>
      </c>
      <c r="K417" s="144">
        <f>SUMIFS('Expense Data'!$G$4:$G$2000,'Expense Data'!$L$4:$L$2000,$BB417,'Expense Data'!$M$4:$M$2000,$B417,'Expense Data'!$P$4:$P$2000,7)</f>
        <v>0</v>
      </c>
      <c r="L417" s="144">
        <f>SUMIFS('Expense Data'!$G$4:$G$2000,'Expense Data'!$L$4:$L$2000,$BB417,'Expense Data'!$M$4:$M$2000,$B417,'Expense Data'!$P$4:$P$2000,8)</f>
        <v>0</v>
      </c>
      <c r="M417" s="144">
        <f>SUMIFS('Expense Data'!$G$4:$G$2000,'Expense Data'!$L$4:$L$2000,$BB417,'Expense Data'!$M$4:$M$2000,$B417,'Expense Data'!$P$4:$P$2000,9)</f>
        <v>0</v>
      </c>
      <c r="BB417" s="136">
        <f>BB$413</f>
        <v>38</v>
      </c>
    </row>
    <row r="418" spans="1:54" s="136" customFormat="1" ht="12.75">
      <c r="B418" s="132">
        <v>27</v>
      </c>
      <c r="C418" s="133" t="s">
        <v>182</v>
      </c>
      <c r="D418" s="134">
        <f t="shared" si="76"/>
        <v>0</v>
      </c>
      <c r="E418" s="144">
        <f>SUMIFS('Expense Data'!$G$4:$G$2000,'Expense Data'!$L$4:$L$2000,$BB418,'Expense Data'!$M$4:$M$2000,$B418,'Expense Data'!$P$4:$P$2000,0)</f>
        <v>0</v>
      </c>
      <c r="F418" s="135" t="s">
        <v>483</v>
      </c>
      <c r="G418" s="144">
        <f>SUMIFS('Expense Data'!$G$4:$G$2000,'Expense Data'!$L$4:$L$2000,$BB418,'Expense Data'!$M$4:$M$2000,$B418,'Expense Data'!$P$4:$P$2000,2)</f>
        <v>0</v>
      </c>
      <c r="H418" s="144">
        <f>SUMIFS('Expense Data'!$G$4:$G$2000,'Expense Data'!$L$4:$L$2000,$BB418,'Expense Data'!$M$4:$M$2000,$B418,'Expense Data'!$P$4:$P$2000,3)</f>
        <v>0</v>
      </c>
      <c r="I418" s="144">
        <f>SUMIFS('Expense Data'!$G$4:$G$2000,'Expense Data'!$L$4:$L$2000,$BB418,'Expense Data'!$M$4:$M$2000,$B418,'Expense Data'!$P$4:$P$2000,4)</f>
        <v>0</v>
      </c>
      <c r="J418" s="144">
        <f>SUMIFS('Expense Data'!$G$4:$G$2000,'Expense Data'!$L$4:$L$2000,$BB418,'Expense Data'!$M$4:$M$2000,$B418,'Expense Data'!$P$4:$P$2000,5)</f>
        <v>0</v>
      </c>
      <c r="K418" s="144">
        <f>SUMIFS('Expense Data'!$G$4:$G$2000,'Expense Data'!$L$4:$L$2000,$BB418,'Expense Data'!$M$4:$M$2000,$B418,'Expense Data'!$P$4:$P$2000,7)</f>
        <v>0</v>
      </c>
      <c r="L418" s="144">
        <f>SUMIFS('Expense Data'!$G$4:$G$2000,'Expense Data'!$L$4:$L$2000,$BB418,'Expense Data'!$M$4:$M$2000,$B418,'Expense Data'!$P$4:$P$2000,8)</f>
        <v>0</v>
      </c>
      <c r="M418" s="144">
        <f>SUMIFS('Expense Data'!$G$4:$G$2000,'Expense Data'!$L$4:$L$2000,$BB418,'Expense Data'!$M$4:$M$2000,$B418,'Expense Data'!$P$4:$P$2000,9)</f>
        <v>0</v>
      </c>
      <c r="BB418" s="136">
        <f t="shared" ref="BB418:BB423" si="77">BB$413</f>
        <v>38</v>
      </c>
    </row>
    <row r="419" spans="1:54" s="136" customFormat="1" ht="12.75">
      <c r="B419" s="132">
        <v>60</v>
      </c>
      <c r="C419" s="133" t="s">
        <v>190</v>
      </c>
      <c r="D419" s="134">
        <f t="shared" si="76"/>
        <v>0</v>
      </c>
      <c r="E419" s="144">
        <f>SUMIFS('Expense Data'!$G$4:$G$2000,'Expense Data'!$L$4:$L$2000,$BB419,'Expense Data'!$M$4:$M$2000,$B419,'Expense Data'!$P$4:$P$2000,0)</f>
        <v>0</v>
      </c>
      <c r="F419" s="135" t="s">
        <v>483</v>
      </c>
      <c r="G419" s="144">
        <f>SUMIFS('Expense Data'!$G$4:$G$2000,'Expense Data'!$L$4:$L$2000,$BB419,'Expense Data'!$M$4:$M$2000,$B419,'Expense Data'!$P$4:$P$2000,2)</f>
        <v>0</v>
      </c>
      <c r="H419" s="144">
        <f>SUMIFS('Expense Data'!$G$4:$G$2000,'Expense Data'!$L$4:$L$2000,$BB419,'Expense Data'!$M$4:$M$2000,$B419,'Expense Data'!$P$4:$P$2000,3)</f>
        <v>0</v>
      </c>
      <c r="I419" s="144">
        <f>SUMIFS('Expense Data'!$G$4:$G$2000,'Expense Data'!$L$4:$L$2000,$BB419,'Expense Data'!$M$4:$M$2000,$B419,'Expense Data'!$P$4:$P$2000,4)</f>
        <v>0</v>
      </c>
      <c r="J419" s="144">
        <f>SUMIFS('Expense Data'!$G$4:$G$2000,'Expense Data'!$L$4:$L$2000,$BB419,'Expense Data'!$M$4:$M$2000,$B419,'Expense Data'!$P$4:$P$2000,5)</f>
        <v>0</v>
      </c>
      <c r="K419" s="144">
        <f>SUMIFS('Expense Data'!$G$4:$G$2000,'Expense Data'!$L$4:$L$2000,$BB419,'Expense Data'!$M$4:$M$2000,$B419,'Expense Data'!$P$4:$P$2000,7)</f>
        <v>0</v>
      </c>
      <c r="L419" s="144">
        <f>SUMIFS('Expense Data'!$G$4:$G$2000,'Expense Data'!$L$4:$L$2000,$BB419,'Expense Data'!$M$4:$M$2000,$B419,'Expense Data'!$P$4:$P$2000,8)</f>
        <v>0</v>
      </c>
      <c r="M419" s="144">
        <f>SUMIFS('Expense Data'!$G$4:$G$2000,'Expense Data'!$L$4:$L$2000,$BB419,'Expense Data'!$M$4:$M$2000,$B419,'Expense Data'!$P$4:$P$2000,9)</f>
        <v>0</v>
      </c>
      <c r="BB419" s="136">
        <f t="shared" si="77"/>
        <v>38</v>
      </c>
    </row>
    <row r="420" spans="1:54" s="136" customFormat="1" ht="12.75">
      <c r="B420" s="132">
        <v>83</v>
      </c>
      <c r="C420" s="133" t="s">
        <v>124</v>
      </c>
      <c r="D420" s="134">
        <f t="shared" si="76"/>
        <v>0</v>
      </c>
      <c r="E420" s="144">
        <f>SUMIFS('Expense Data'!$G$4:$G$2000,'Expense Data'!$L$4:$L$2000,$BB420,'Expense Data'!$M$4:$M$2000,$B420,'Expense Data'!$P$4:$P$2000,0)</f>
        <v>0</v>
      </c>
      <c r="F420" s="135" t="s">
        <v>483</v>
      </c>
      <c r="G420" s="135" t="s">
        <v>483</v>
      </c>
      <c r="H420" s="135" t="s">
        <v>483</v>
      </c>
      <c r="I420" s="135" t="s">
        <v>483</v>
      </c>
      <c r="J420" s="135" t="s">
        <v>483</v>
      </c>
      <c r="K420" s="144">
        <f>SUMIFS('Expense Data'!$G$4:$G$2000,'Expense Data'!$L$4:$L$2000,$BB420,'Expense Data'!$M$4:$M$2000,$B420,'Expense Data'!$P$4:$P$2000,7)</f>
        <v>0</v>
      </c>
      <c r="L420" s="135" t="s">
        <v>483</v>
      </c>
      <c r="M420" s="135" t="s">
        <v>483</v>
      </c>
      <c r="BB420" s="136">
        <f t="shared" si="77"/>
        <v>38</v>
      </c>
    </row>
    <row r="421" spans="1:54" s="136" customFormat="1" ht="12.75">
      <c r="B421" s="132">
        <v>89</v>
      </c>
      <c r="C421" s="133" t="s">
        <v>542</v>
      </c>
      <c r="D421" s="134">
        <f t="shared" si="76"/>
        <v>0</v>
      </c>
      <c r="E421" s="144">
        <f>SUMIFS('Expense Data'!$G$4:$G$2000,'Expense Data'!$L$4:$L$2000,$BB421,'Expense Data'!$M$4:$M$2000,$B421,'Expense Data'!$P$4:$P$2000,0)</f>
        <v>0</v>
      </c>
      <c r="F421" s="135" t="s">
        <v>483</v>
      </c>
      <c r="G421" s="153" t="s">
        <v>483</v>
      </c>
      <c r="H421" s="156" t="s">
        <v>483</v>
      </c>
      <c r="I421" s="153" t="s">
        <v>483</v>
      </c>
      <c r="J421" s="153" t="s">
        <v>483</v>
      </c>
      <c r="K421" s="153" t="s">
        <v>483</v>
      </c>
      <c r="L421" s="153" t="s">
        <v>483</v>
      </c>
      <c r="M421" s="144">
        <f>SUMIFS('Expense Data'!$G$4:$G$2000,'Expense Data'!$L$4:$L$2000,$BB421,'Expense Data'!$M$4:$M$2000,$B421,'Expense Data'!$P$4:$P$2000,9)</f>
        <v>0</v>
      </c>
      <c r="BB421" s="136">
        <f t="shared" si="77"/>
        <v>38</v>
      </c>
    </row>
    <row r="422" spans="1:54" s="136" customFormat="1" ht="12.75">
      <c r="B422" s="132">
        <v>98</v>
      </c>
      <c r="C422" s="133" t="s">
        <v>127</v>
      </c>
      <c r="D422" s="134">
        <f t="shared" si="76"/>
        <v>0</v>
      </c>
      <c r="E422" s="144">
        <f>SUMIFS('Expense Data'!$G$4:$G$2000,'Expense Data'!$L$4:$L$2000,$BB422,'Expense Data'!$M$4:$M$2000,$B422,'Expense Data'!$P$4:$P$2000,0)</f>
        <v>0</v>
      </c>
      <c r="F422" s="135" t="s">
        <v>483</v>
      </c>
      <c r="G422" s="144">
        <f>SUMIFS('Expense Data'!$G$4:$G$2000,'Expense Data'!$L$4:$L$2000,$BB422,'Expense Data'!$M$4:$M$2000,$B422,'Expense Data'!$P$4:$P$2000,2)</f>
        <v>0</v>
      </c>
      <c r="H422" s="144">
        <f>SUMIFS('Expense Data'!$G$4:$G$2000,'Expense Data'!$L$4:$L$2000,$BB422,'Expense Data'!$M$4:$M$2000,$B422,'Expense Data'!$P$4:$P$2000,3)</f>
        <v>0</v>
      </c>
      <c r="I422" s="144">
        <f>SUMIFS('Expense Data'!$G$4:$G$2000,'Expense Data'!$L$4:$L$2000,$BB422,'Expense Data'!$M$4:$M$2000,$B422,'Expense Data'!$P$4:$P$2000,4)</f>
        <v>0</v>
      </c>
      <c r="J422" s="144">
        <f>SUMIFS('Expense Data'!$G$4:$G$2000,'Expense Data'!$L$4:$L$2000,$BB422,'Expense Data'!$M$4:$M$2000,$B422,'Expense Data'!$P$4:$P$2000,5)</f>
        <v>0</v>
      </c>
      <c r="K422" s="144">
        <f>SUMIFS('Expense Data'!$G$4:$G$2000,'Expense Data'!$L$4:$L$2000,$BB422,'Expense Data'!$M$4:$M$2000,$B422,'Expense Data'!$P$4:$P$2000,7)</f>
        <v>0</v>
      </c>
      <c r="L422" s="144">
        <f>SUMIFS('Expense Data'!$G$4:$G$2000,'Expense Data'!$L$4:$L$2000,$BB422,'Expense Data'!$M$4:$M$2000,$B422,'Expense Data'!$P$4:$P$2000,8)</f>
        <v>0</v>
      </c>
      <c r="M422" s="144">
        <f>SUMIFS('Expense Data'!$G$4:$G$2000,'Expense Data'!$L$4:$L$2000,$BB422,'Expense Data'!$M$4:$M$2000,$B422,'Expense Data'!$P$4:$P$2000,9)</f>
        <v>0</v>
      </c>
      <c r="BB422" s="136">
        <f t="shared" si="77"/>
        <v>38</v>
      </c>
    </row>
    <row r="423" spans="1:54" s="136" customFormat="1" ht="15">
      <c r="B423" s="132">
        <v>99</v>
      </c>
      <c r="C423" s="133" t="s">
        <v>438</v>
      </c>
      <c r="D423" s="119">
        <f>SUM(E423:F423)</f>
        <v>0</v>
      </c>
      <c r="E423" s="144">
        <f>SUMIFS('Expense Data'!$G$4:$G$2000,'Expense Data'!$L$4:$L$2000,$BB423,'Expense Data'!$M$4:$M$2000,$B423,'Expense Data'!$P$4:$P$2000,0)</f>
        <v>0</v>
      </c>
      <c r="F423" s="144">
        <f>SUMIFS('Expense Data'!$G$4:$G$2000,'Expense Data'!$L$4:$L$2000,$BB423,'Expense Data'!$M$4:$M$2000,$B423,'Expense Data'!$P$4:$P$2000,1)</f>
        <v>0</v>
      </c>
      <c r="G423" s="137" t="s">
        <v>483</v>
      </c>
      <c r="H423" s="137" t="s">
        <v>483</v>
      </c>
      <c r="I423" s="137" t="s">
        <v>483</v>
      </c>
      <c r="J423" s="137" t="s">
        <v>483</v>
      </c>
      <c r="K423" s="137" t="s">
        <v>483</v>
      </c>
      <c r="L423" s="137" t="s">
        <v>483</v>
      </c>
      <c r="M423" s="137" t="s">
        <v>483</v>
      </c>
      <c r="BB423" s="136">
        <f t="shared" si="77"/>
        <v>38</v>
      </c>
    </row>
    <row r="424" spans="1:54" s="140" customFormat="1" ht="15">
      <c r="A424" s="136"/>
      <c r="B424" s="146"/>
      <c r="C424" s="122" t="s">
        <v>485</v>
      </c>
      <c r="D424" s="139">
        <f t="shared" ref="D424:M424" si="78">SUM(D417:D423)</f>
        <v>0</v>
      </c>
      <c r="E424" s="139">
        <f t="shared" si="78"/>
        <v>0</v>
      </c>
      <c r="F424" s="139">
        <f t="shared" si="78"/>
        <v>0</v>
      </c>
      <c r="G424" s="139">
        <f t="shared" si="78"/>
        <v>0</v>
      </c>
      <c r="H424" s="139">
        <f t="shared" si="78"/>
        <v>0</v>
      </c>
      <c r="I424" s="139">
        <f t="shared" si="78"/>
        <v>0</v>
      </c>
      <c r="J424" s="139">
        <f t="shared" si="78"/>
        <v>0</v>
      </c>
      <c r="K424" s="139">
        <f t="shared" si="78"/>
        <v>0</v>
      </c>
      <c r="L424" s="139">
        <f t="shared" si="78"/>
        <v>0</v>
      </c>
      <c r="M424" s="139">
        <f t="shared" si="78"/>
        <v>0</v>
      </c>
    </row>
    <row r="425" spans="1:54" s="136" customFormat="1" ht="12.75">
      <c r="A425" s="140"/>
      <c r="B425" s="151"/>
      <c r="C425" s="133"/>
      <c r="D425" s="133"/>
      <c r="E425" s="133"/>
      <c r="F425" s="133"/>
      <c r="G425" s="133"/>
      <c r="H425" s="133"/>
      <c r="I425" s="133"/>
      <c r="J425" s="133"/>
      <c r="K425" s="133"/>
      <c r="L425" s="133"/>
      <c r="M425" s="133"/>
    </row>
    <row r="426" spans="1:54" s="136" customFormat="1" ht="12.75">
      <c r="B426" s="132"/>
      <c r="C426" s="133"/>
      <c r="D426" s="133"/>
      <c r="E426" s="133"/>
      <c r="F426" s="133"/>
      <c r="G426" s="133"/>
      <c r="H426" s="133"/>
      <c r="I426" s="133"/>
      <c r="J426" s="133"/>
      <c r="K426" s="133"/>
      <c r="L426" s="133"/>
      <c r="M426" s="133"/>
    </row>
    <row r="427" spans="1:54" s="136" customFormat="1" ht="12.75">
      <c r="B427" s="149" t="s">
        <v>511</v>
      </c>
      <c r="C427" s="133"/>
      <c r="D427" s="133"/>
      <c r="E427" s="133"/>
      <c r="F427" s="133"/>
      <c r="G427" s="133"/>
      <c r="H427" s="133"/>
      <c r="I427" s="143" t="s">
        <v>440</v>
      </c>
      <c r="J427" s="133"/>
      <c r="K427" s="133"/>
      <c r="L427" s="133"/>
      <c r="M427" s="133"/>
      <c r="BA427" s="136" t="str">
        <f>LEFT(B427,10)</f>
        <v>PROGRAM 40</v>
      </c>
      <c r="BB427" s="136">
        <f>RIGHT(BA427,2)*1</f>
        <v>40</v>
      </c>
    </row>
    <row r="428" spans="1:54" s="136" customFormat="1" ht="12.75">
      <c r="B428" s="132"/>
      <c r="C428" s="133"/>
      <c r="D428" s="133"/>
      <c r="E428" s="143" t="s">
        <v>467</v>
      </c>
      <c r="F428" s="143" t="s">
        <v>468</v>
      </c>
      <c r="G428" s="143" t="s">
        <v>469</v>
      </c>
      <c r="H428" s="143" t="s">
        <v>470</v>
      </c>
      <c r="I428" s="143" t="s">
        <v>471</v>
      </c>
      <c r="J428" s="129" t="s">
        <v>472</v>
      </c>
      <c r="K428" s="143" t="s">
        <v>473</v>
      </c>
      <c r="L428" s="133"/>
      <c r="M428" s="143" t="s">
        <v>474</v>
      </c>
    </row>
    <row r="429" spans="1:54" s="136" customFormat="1" ht="12.75">
      <c r="B429" s="132"/>
      <c r="C429" s="143" t="s">
        <v>475</v>
      </c>
      <c r="D429" s="143" t="s">
        <v>476</v>
      </c>
      <c r="E429" s="143" t="s">
        <v>477</v>
      </c>
      <c r="F429" s="143" t="s">
        <v>477</v>
      </c>
      <c r="G429" s="143" t="s">
        <v>478</v>
      </c>
      <c r="H429" s="143" t="s">
        <v>478</v>
      </c>
      <c r="I429" s="143" t="s">
        <v>479</v>
      </c>
      <c r="J429" s="129" t="s">
        <v>480</v>
      </c>
      <c r="K429" s="143" t="s">
        <v>481</v>
      </c>
      <c r="L429" s="143" t="s">
        <v>453</v>
      </c>
      <c r="M429" s="143" t="s">
        <v>482</v>
      </c>
    </row>
    <row r="430" spans="1:54"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54" s="136" customFormat="1" ht="12.75">
      <c r="B431" s="132">
        <v>21</v>
      </c>
      <c r="C431" s="133" t="s">
        <v>175</v>
      </c>
      <c r="D431" s="134">
        <f t="shared" ref="D431:D436" si="79">SUM(E431:M431)</f>
        <v>0</v>
      </c>
      <c r="E431" s="144">
        <f>SUMIFS('Expense Data'!$G$4:$G$2000,'Expense Data'!$L$4:$L$2000,$BB431,'Expense Data'!$M$4:$M$2000,$B431,'Expense Data'!$P$4:$P$2000,0)</f>
        <v>0</v>
      </c>
      <c r="F431" s="135" t="s">
        <v>483</v>
      </c>
      <c r="G431" s="144">
        <f>SUMIFS('Expense Data'!$G$4:$G$2000,'Expense Data'!$L$4:$L$2000,$BB431,'Expense Data'!$M$4:$M$2000,$B431,'Expense Data'!$P$4:$P$2000,2)</f>
        <v>0</v>
      </c>
      <c r="H431" s="144">
        <f>SUMIFS('Expense Data'!$G$4:$G$2000,'Expense Data'!$L$4:$L$2000,$BB431,'Expense Data'!$M$4:$M$2000,$B431,'Expense Data'!$P$4:$P$2000,3)</f>
        <v>0</v>
      </c>
      <c r="I431" s="144">
        <f>SUMIFS('Expense Data'!$G$4:$G$2000,'Expense Data'!$L$4:$L$2000,$BB431,'Expense Data'!$M$4:$M$2000,$B431,'Expense Data'!$P$4:$P$2000,4)</f>
        <v>0</v>
      </c>
      <c r="J431" s="144">
        <f>SUMIFS('Expense Data'!$G$4:$G$2000,'Expense Data'!$L$4:$L$2000,$BB431,'Expense Data'!$M$4:$M$2000,$B431,'Expense Data'!$P$4:$P$2000,5)</f>
        <v>0</v>
      </c>
      <c r="K431" s="144">
        <f>SUMIFS('Expense Data'!$G$4:$G$2000,'Expense Data'!$L$4:$L$2000,$BB431,'Expense Data'!$M$4:$M$2000,$B431,'Expense Data'!$P$4:$P$2000,7)</f>
        <v>0</v>
      </c>
      <c r="L431" s="144">
        <f>SUMIFS('Expense Data'!$G$4:$G$2000,'Expense Data'!$L$4:$L$2000,$BB431,'Expense Data'!$M$4:$M$2000,$B431,'Expense Data'!$P$4:$P$2000,8)</f>
        <v>0</v>
      </c>
      <c r="M431" s="144">
        <f>SUMIFS('Expense Data'!$G$4:$G$2000,'Expense Data'!$L$4:$L$2000,$BB431,'Expense Data'!$M$4:$M$2000,$B431,'Expense Data'!$P$4:$P$2000,9)</f>
        <v>0</v>
      </c>
      <c r="BB431" s="136">
        <f>BB$427</f>
        <v>40</v>
      </c>
    </row>
    <row r="432" spans="1:54" s="136" customFormat="1" ht="12.75">
      <c r="B432" s="132">
        <v>27</v>
      </c>
      <c r="C432" s="133" t="s">
        <v>182</v>
      </c>
      <c r="D432" s="134">
        <f t="shared" si="79"/>
        <v>0</v>
      </c>
      <c r="E432" s="144">
        <f>SUMIFS('Expense Data'!$G$4:$G$2000,'Expense Data'!$L$4:$L$2000,$BB432,'Expense Data'!$M$4:$M$2000,$B432,'Expense Data'!$P$4:$P$2000,0)</f>
        <v>0</v>
      </c>
      <c r="F432" s="135" t="s">
        <v>483</v>
      </c>
      <c r="G432" s="144">
        <f>SUMIFS('Expense Data'!$G$4:$G$2000,'Expense Data'!$L$4:$L$2000,$BB432,'Expense Data'!$M$4:$M$2000,$B432,'Expense Data'!$P$4:$P$2000,2)</f>
        <v>0</v>
      </c>
      <c r="H432" s="144">
        <f>SUMIFS('Expense Data'!$G$4:$G$2000,'Expense Data'!$L$4:$L$2000,$BB432,'Expense Data'!$M$4:$M$2000,$B432,'Expense Data'!$P$4:$P$2000,3)</f>
        <v>0</v>
      </c>
      <c r="I432" s="144">
        <f>SUMIFS('Expense Data'!$G$4:$G$2000,'Expense Data'!$L$4:$L$2000,$BB432,'Expense Data'!$M$4:$M$2000,$B432,'Expense Data'!$P$4:$P$2000,4)</f>
        <v>0</v>
      </c>
      <c r="J432" s="144">
        <f>SUMIFS('Expense Data'!$G$4:$G$2000,'Expense Data'!$L$4:$L$2000,$BB432,'Expense Data'!$M$4:$M$2000,$B432,'Expense Data'!$P$4:$P$2000,5)</f>
        <v>0</v>
      </c>
      <c r="K432" s="144">
        <f>SUMIFS('Expense Data'!$G$4:$G$2000,'Expense Data'!$L$4:$L$2000,$BB432,'Expense Data'!$M$4:$M$2000,$B432,'Expense Data'!$P$4:$P$2000,7)</f>
        <v>0</v>
      </c>
      <c r="L432" s="144">
        <f>SUMIFS('Expense Data'!$G$4:$G$2000,'Expense Data'!$L$4:$L$2000,$BB432,'Expense Data'!$M$4:$M$2000,$B432,'Expense Data'!$P$4:$P$2000,8)</f>
        <v>0</v>
      </c>
      <c r="M432" s="144">
        <f>SUMIFS('Expense Data'!$G$4:$G$2000,'Expense Data'!$L$4:$L$2000,$BB432,'Expense Data'!$M$4:$M$2000,$B432,'Expense Data'!$P$4:$P$2000,9)</f>
        <v>0</v>
      </c>
      <c r="BB432" s="136">
        <f t="shared" ref="BB432:BB437" si="80">BB$427</f>
        <v>40</v>
      </c>
    </row>
    <row r="433" spans="1:54" s="136" customFormat="1" ht="12.75">
      <c r="B433" s="132">
        <v>60</v>
      </c>
      <c r="C433" s="133" t="s">
        <v>190</v>
      </c>
      <c r="D433" s="134">
        <f t="shared" si="79"/>
        <v>0</v>
      </c>
      <c r="E433" s="144">
        <f>SUMIFS('Expense Data'!$G$4:$G$2000,'Expense Data'!$L$4:$L$2000,$BB433,'Expense Data'!$M$4:$M$2000,$B433,'Expense Data'!$P$4:$P$2000,0)</f>
        <v>0</v>
      </c>
      <c r="F433" s="135" t="s">
        <v>483</v>
      </c>
      <c r="G433" s="144">
        <f>SUMIFS('Expense Data'!$G$4:$G$2000,'Expense Data'!$L$4:$L$2000,$BB433,'Expense Data'!$M$4:$M$2000,$B433,'Expense Data'!$P$4:$P$2000,2)</f>
        <v>0</v>
      </c>
      <c r="H433" s="144">
        <f>SUMIFS('Expense Data'!$G$4:$G$2000,'Expense Data'!$L$4:$L$2000,$BB433,'Expense Data'!$M$4:$M$2000,$B433,'Expense Data'!$P$4:$P$2000,3)</f>
        <v>0</v>
      </c>
      <c r="I433" s="144">
        <f>SUMIFS('Expense Data'!$G$4:$G$2000,'Expense Data'!$L$4:$L$2000,$BB433,'Expense Data'!$M$4:$M$2000,$B433,'Expense Data'!$P$4:$P$2000,4)</f>
        <v>0</v>
      </c>
      <c r="J433" s="144">
        <f>SUMIFS('Expense Data'!$G$4:$G$2000,'Expense Data'!$L$4:$L$2000,$BB433,'Expense Data'!$M$4:$M$2000,$B433,'Expense Data'!$P$4:$P$2000,5)</f>
        <v>0</v>
      </c>
      <c r="K433" s="144">
        <f>SUMIFS('Expense Data'!$G$4:$G$2000,'Expense Data'!$L$4:$L$2000,$BB433,'Expense Data'!$M$4:$M$2000,$B433,'Expense Data'!$P$4:$P$2000,7)</f>
        <v>0</v>
      </c>
      <c r="L433" s="144">
        <f>SUMIFS('Expense Data'!$G$4:$G$2000,'Expense Data'!$L$4:$L$2000,$BB433,'Expense Data'!$M$4:$M$2000,$B433,'Expense Data'!$P$4:$P$2000,8)</f>
        <v>0</v>
      </c>
      <c r="M433" s="144">
        <f>SUMIFS('Expense Data'!$G$4:$G$2000,'Expense Data'!$L$4:$L$2000,$BB433,'Expense Data'!$M$4:$M$2000,$B433,'Expense Data'!$P$4:$P$2000,9)</f>
        <v>0</v>
      </c>
      <c r="BB433" s="136">
        <f t="shared" si="80"/>
        <v>40</v>
      </c>
    </row>
    <row r="434" spans="1:54" s="136" customFormat="1" ht="12.75">
      <c r="B434" s="132">
        <v>83</v>
      </c>
      <c r="C434" s="133" t="s">
        <v>124</v>
      </c>
      <c r="D434" s="134">
        <f t="shared" si="79"/>
        <v>0</v>
      </c>
      <c r="E434" s="144">
        <f>SUMIFS('Expense Data'!$G$4:$G$2000,'Expense Data'!$L$4:$L$2000,$BB434,'Expense Data'!$M$4:$M$2000,$B434,'Expense Data'!$P$4:$P$2000,0)</f>
        <v>0</v>
      </c>
      <c r="F434" s="135" t="s">
        <v>483</v>
      </c>
      <c r="G434" s="135" t="s">
        <v>483</v>
      </c>
      <c r="H434" s="135" t="s">
        <v>483</v>
      </c>
      <c r="I434" s="135" t="s">
        <v>483</v>
      </c>
      <c r="J434" s="135" t="s">
        <v>483</v>
      </c>
      <c r="K434" s="144">
        <f>SUMIFS('Expense Data'!$G$4:$G$2000,'Expense Data'!$L$4:$L$2000,$BB434,'Expense Data'!$M$4:$M$2000,$B434,'Expense Data'!$P$4:$P$2000,7)</f>
        <v>0</v>
      </c>
      <c r="L434" s="135" t="s">
        <v>483</v>
      </c>
      <c r="M434" s="135" t="s">
        <v>483</v>
      </c>
      <c r="BB434" s="136">
        <f t="shared" si="80"/>
        <v>40</v>
      </c>
    </row>
    <row r="435" spans="1:54" s="136" customFormat="1" ht="12.75">
      <c r="B435" s="132">
        <v>89</v>
      </c>
      <c r="C435" s="133" t="s">
        <v>542</v>
      </c>
      <c r="D435" s="134">
        <f t="shared" si="79"/>
        <v>0</v>
      </c>
      <c r="E435" s="144">
        <f>SUMIFS('Expense Data'!$G$4:$G$2000,'Expense Data'!$L$4:$L$2000,$BB435,'Expense Data'!$M$4:$M$2000,$B435,'Expense Data'!$P$4:$P$2000,0)</f>
        <v>0</v>
      </c>
      <c r="F435" s="135" t="s">
        <v>483</v>
      </c>
      <c r="G435" s="153" t="s">
        <v>483</v>
      </c>
      <c r="H435" s="156" t="s">
        <v>483</v>
      </c>
      <c r="I435" s="153" t="s">
        <v>483</v>
      </c>
      <c r="J435" s="153" t="s">
        <v>483</v>
      </c>
      <c r="K435" s="153" t="s">
        <v>483</v>
      </c>
      <c r="L435" s="153" t="s">
        <v>483</v>
      </c>
      <c r="M435" s="144">
        <f>SUMIFS('Expense Data'!$G$4:$G$2000,'Expense Data'!$L$4:$L$2000,$BB435,'Expense Data'!$M$4:$M$2000,$B435,'Expense Data'!$P$4:$P$2000,9)</f>
        <v>0</v>
      </c>
      <c r="BB435" s="136">
        <f t="shared" si="80"/>
        <v>40</v>
      </c>
    </row>
    <row r="436" spans="1:54" s="136" customFormat="1" ht="12.75">
      <c r="B436" s="132">
        <v>98</v>
      </c>
      <c r="C436" s="133" t="s">
        <v>127</v>
      </c>
      <c r="D436" s="134">
        <f t="shared" si="79"/>
        <v>0</v>
      </c>
      <c r="E436" s="144">
        <f>SUMIFS('Expense Data'!$G$4:$G$2000,'Expense Data'!$L$4:$L$2000,$BB436,'Expense Data'!$M$4:$M$2000,$B436,'Expense Data'!$P$4:$P$2000,0)</f>
        <v>0</v>
      </c>
      <c r="F436" s="135" t="s">
        <v>483</v>
      </c>
      <c r="G436" s="144">
        <f>SUMIFS('Expense Data'!$G$4:$G$2000,'Expense Data'!$L$4:$L$2000,$BB436,'Expense Data'!$M$4:$M$2000,$B436,'Expense Data'!$P$4:$P$2000,2)</f>
        <v>0</v>
      </c>
      <c r="H436" s="144">
        <f>SUMIFS('Expense Data'!$G$4:$G$2000,'Expense Data'!$L$4:$L$2000,$BB436,'Expense Data'!$M$4:$M$2000,$B436,'Expense Data'!$P$4:$P$2000,3)</f>
        <v>0</v>
      </c>
      <c r="I436" s="144">
        <f>SUMIFS('Expense Data'!$G$4:$G$2000,'Expense Data'!$L$4:$L$2000,$BB436,'Expense Data'!$M$4:$M$2000,$B436,'Expense Data'!$P$4:$P$2000,4)</f>
        <v>0</v>
      </c>
      <c r="J436" s="144">
        <f>SUMIFS('Expense Data'!$G$4:$G$2000,'Expense Data'!$L$4:$L$2000,$BB436,'Expense Data'!$M$4:$M$2000,$B436,'Expense Data'!$P$4:$P$2000,5)</f>
        <v>0</v>
      </c>
      <c r="K436" s="144">
        <f>SUMIFS('Expense Data'!$G$4:$G$2000,'Expense Data'!$L$4:$L$2000,$BB436,'Expense Data'!$M$4:$M$2000,$B436,'Expense Data'!$P$4:$P$2000,7)</f>
        <v>0</v>
      </c>
      <c r="L436" s="144">
        <f>SUMIFS('Expense Data'!$G$4:$G$2000,'Expense Data'!$L$4:$L$2000,$BB436,'Expense Data'!$M$4:$M$2000,$B436,'Expense Data'!$P$4:$P$2000,8)</f>
        <v>0</v>
      </c>
      <c r="M436" s="144">
        <f>SUMIFS('Expense Data'!$G$4:$G$2000,'Expense Data'!$L$4:$L$2000,$BB436,'Expense Data'!$M$4:$M$2000,$B436,'Expense Data'!$P$4:$P$2000,9)</f>
        <v>0</v>
      </c>
      <c r="BB436" s="136">
        <f t="shared" si="80"/>
        <v>40</v>
      </c>
    </row>
    <row r="437" spans="1:54" s="136" customFormat="1" ht="15">
      <c r="B437" s="132">
        <v>99</v>
      </c>
      <c r="C437" s="133" t="s">
        <v>438</v>
      </c>
      <c r="D437" s="119">
        <f>SUM(E437:F437)</f>
        <v>0</v>
      </c>
      <c r="E437" s="144">
        <f>SUMIFS('Expense Data'!$G$4:$G$2000,'Expense Data'!$L$4:$L$2000,$BB437,'Expense Data'!$M$4:$M$2000,$B437,'Expense Data'!$P$4:$P$2000,0)</f>
        <v>0</v>
      </c>
      <c r="F437" s="144">
        <f>SUMIFS('Expense Data'!$G$4:$G$2000,'Expense Data'!$L$4:$L$2000,$BB437,'Expense Data'!$M$4:$M$2000,$B437,'Expense Data'!$P$4:$P$2000,1)</f>
        <v>0</v>
      </c>
      <c r="G437" s="137" t="s">
        <v>483</v>
      </c>
      <c r="H437" s="137" t="s">
        <v>483</v>
      </c>
      <c r="I437" s="137" t="s">
        <v>483</v>
      </c>
      <c r="J437" s="137" t="s">
        <v>483</v>
      </c>
      <c r="K437" s="137" t="s">
        <v>483</v>
      </c>
      <c r="L437" s="137" t="s">
        <v>483</v>
      </c>
      <c r="M437" s="137" t="s">
        <v>483</v>
      </c>
      <c r="BB437" s="136">
        <f t="shared" si="80"/>
        <v>40</v>
      </c>
    </row>
    <row r="438" spans="1:54" s="140" customFormat="1" ht="15">
      <c r="A438" s="136"/>
      <c r="B438" s="146"/>
      <c r="C438" s="122" t="s">
        <v>485</v>
      </c>
      <c r="D438" s="139">
        <f t="shared" ref="D438:M438" si="81">SUM(D431:D437)</f>
        <v>0</v>
      </c>
      <c r="E438" s="139">
        <f t="shared" si="81"/>
        <v>0</v>
      </c>
      <c r="F438" s="139">
        <f t="shared" si="81"/>
        <v>0</v>
      </c>
      <c r="G438" s="139">
        <f t="shared" si="81"/>
        <v>0</v>
      </c>
      <c r="H438" s="139">
        <f t="shared" si="81"/>
        <v>0</v>
      </c>
      <c r="I438" s="139">
        <f t="shared" si="81"/>
        <v>0</v>
      </c>
      <c r="J438" s="139">
        <f t="shared" si="81"/>
        <v>0</v>
      </c>
      <c r="K438" s="139">
        <f t="shared" si="81"/>
        <v>0</v>
      </c>
      <c r="L438" s="139">
        <f t="shared" si="81"/>
        <v>0</v>
      </c>
      <c r="M438" s="139">
        <f t="shared" si="81"/>
        <v>0</v>
      </c>
    </row>
    <row r="439" spans="1:54" s="136" customFormat="1" ht="12.75">
      <c r="A439" s="140"/>
      <c r="B439" s="151"/>
      <c r="C439" s="133"/>
      <c r="D439" s="133"/>
      <c r="E439" s="133"/>
      <c r="F439" s="133"/>
      <c r="G439" s="133"/>
      <c r="H439" s="133"/>
      <c r="I439" s="133"/>
      <c r="J439" s="133"/>
      <c r="K439" s="133"/>
      <c r="L439" s="133"/>
      <c r="M439" s="133"/>
    </row>
    <row r="440" spans="1:54" s="136" customFormat="1" ht="12.75">
      <c r="B440" s="132"/>
      <c r="C440" s="133"/>
      <c r="D440" s="133"/>
      <c r="E440" s="133"/>
      <c r="F440" s="133"/>
      <c r="G440" s="133"/>
      <c r="H440" s="133"/>
      <c r="I440" s="133"/>
      <c r="J440" s="133"/>
      <c r="K440" s="133"/>
      <c r="L440" s="133"/>
      <c r="M440" s="133"/>
    </row>
    <row r="441" spans="1:54" s="136" customFormat="1" ht="12.75">
      <c r="B441" s="149" t="s">
        <v>512</v>
      </c>
      <c r="C441" s="133"/>
      <c r="D441" s="133"/>
      <c r="E441" s="133"/>
      <c r="F441" s="133"/>
      <c r="G441" s="133"/>
      <c r="H441" s="133"/>
      <c r="I441" s="143" t="s">
        <v>440</v>
      </c>
      <c r="J441" s="133"/>
      <c r="K441" s="133"/>
      <c r="L441" s="133"/>
      <c r="M441" s="133"/>
      <c r="BA441" s="136" t="str">
        <f>LEFT(B441,10)</f>
        <v>PROGRAM 42</v>
      </c>
      <c r="BB441" s="136">
        <f>RIGHT(BA441,2)*1</f>
        <v>42</v>
      </c>
    </row>
    <row r="442" spans="1:54" s="136" customFormat="1" ht="12.75">
      <c r="B442" s="132"/>
      <c r="C442" s="133"/>
      <c r="D442" s="133"/>
      <c r="E442" s="143" t="s">
        <v>467</v>
      </c>
      <c r="F442" s="143" t="s">
        <v>468</v>
      </c>
      <c r="G442" s="143" t="s">
        <v>469</v>
      </c>
      <c r="H442" s="143" t="s">
        <v>470</v>
      </c>
      <c r="I442" s="143" t="s">
        <v>471</v>
      </c>
      <c r="J442" s="129" t="s">
        <v>472</v>
      </c>
      <c r="K442" s="143" t="s">
        <v>473</v>
      </c>
      <c r="L442" s="133"/>
      <c r="M442" s="143" t="s">
        <v>474</v>
      </c>
    </row>
    <row r="443" spans="1:54" s="136" customFormat="1" ht="12.75">
      <c r="B443" s="132"/>
      <c r="C443" s="143" t="s">
        <v>475</v>
      </c>
      <c r="D443" s="143" t="s">
        <v>476</v>
      </c>
      <c r="E443" s="143" t="s">
        <v>477</v>
      </c>
      <c r="F443" s="143" t="s">
        <v>477</v>
      </c>
      <c r="G443" s="143" t="s">
        <v>478</v>
      </c>
      <c r="H443" s="143" t="s">
        <v>478</v>
      </c>
      <c r="I443" s="143" t="s">
        <v>479</v>
      </c>
      <c r="J443" s="129" t="s">
        <v>480</v>
      </c>
      <c r="K443" s="143" t="s">
        <v>481</v>
      </c>
      <c r="L443" s="143" t="s">
        <v>453</v>
      </c>
      <c r="M443" s="143" t="s">
        <v>482</v>
      </c>
    </row>
    <row r="444" spans="1:54"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54" s="136" customFormat="1" ht="12.75">
      <c r="B445" s="132">
        <v>21</v>
      </c>
      <c r="C445" s="133" t="s">
        <v>175</v>
      </c>
      <c r="D445" s="134">
        <f t="shared" ref="D445:D450" si="82">SUM(E445:M445)</f>
        <v>0</v>
      </c>
      <c r="E445" s="144">
        <f>SUMIFS('Expense Data'!$G$4:$G$2000,'Expense Data'!$L$4:$L$2000,$BB445,'Expense Data'!$M$4:$M$2000,$B445,'Expense Data'!$P$4:$P$2000,0)</f>
        <v>0</v>
      </c>
      <c r="F445" s="135" t="s">
        <v>483</v>
      </c>
      <c r="G445" s="144">
        <f>SUMIFS('Expense Data'!$G$4:$G$2000,'Expense Data'!$L$4:$L$2000,$BB445,'Expense Data'!$M$4:$M$2000,$B445,'Expense Data'!$P$4:$P$2000,2)</f>
        <v>0</v>
      </c>
      <c r="H445" s="144">
        <f>SUMIFS('Expense Data'!$G$4:$G$2000,'Expense Data'!$L$4:$L$2000,$BB445,'Expense Data'!$M$4:$M$2000,$B445,'Expense Data'!$P$4:$P$2000,3)</f>
        <v>0</v>
      </c>
      <c r="I445" s="144">
        <f>SUMIFS('Expense Data'!$G$4:$G$2000,'Expense Data'!$L$4:$L$2000,$BB445,'Expense Data'!$M$4:$M$2000,$B445,'Expense Data'!$P$4:$P$2000,4)</f>
        <v>0</v>
      </c>
      <c r="J445" s="144">
        <f>SUMIFS('Expense Data'!$G$4:$G$2000,'Expense Data'!$L$4:$L$2000,$BB445,'Expense Data'!$M$4:$M$2000,$B445,'Expense Data'!$P$4:$P$2000,5)</f>
        <v>0</v>
      </c>
      <c r="K445" s="144">
        <f>SUMIFS('Expense Data'!$G$4:$G$2000,'Expense Data'!$L$4:$L$2000,$BB445,'Expense Data'!$M$4:$M$2000,$B445,'Expense Data'!$P$4:$P$2000,7)</f>
        <v>0</v>
      </c>
      <c r="L445" s="144">
        <f>SUMIFS('Expense Data'!$G$4:$G$2000,'Expense Data'!$L$4:$L$2000,$BB445,'Expense Data'!$M$4:$M$2000,$B445,'Expense Data'!$P$4:$P$2000,8)</f>
        <v>0</v>
      </c>
      <c r="M445" s="144">
        <f>SUMIFS('Expense Data'!$G$4:$G$2000,'Expense Data'!$L$4:$L$2000,$BB445,'Expense Data'!$M$4:$M$2000,$B445,'Expense Data'!$P$4:$P$2000,9)</f>
        <v>0</v>
      </c>
      <c r="BB445" s="136">
        <f>BB$441</f>
        <v>42</v>
      </c>
    </row>
    <row r="446" spans="1:54" s="136" customFormat="1" ht="12.75">
      <c r="B446" s="132">
        <v>27</v>
      </c>
      <c r="C446" s="133" t="s">
        <v>182</v>
      </c>
      <c r="D446" s="134">
        <f t="shared" si="82"/>
        <v>0</v>
      </c>
      <c r="E446" s="144">
        <f>SUMIFS('Expense Data'!$G$4:$G$2000,'Expense Data'!$L$4:$L$2000,$BB446,'Expense Data'!$M$4:$M$2000,$B446,'Expense Data'!$P$4:$P$2000,0)</f>
        <v>0</v>
      </c>
      <c r="F446" s="135" t="s">
        <v>483</v>
      </c>
      <c r="G446" s="144">
        <f>SUMIFS('Expense Data'!$G$4:$G$2000,'Expense Data'!$L$4:$L$2000,$BB446,'Expense Data'!$M$4:$M$2000,$B446,'Expense Data'!$P$4:$P$2000,2)</f>
        <v>0</v>
      </c>
      <c r="H446" s="144">
        <f>SUMIFS('Expense Data'!$G$4:$G$2000,'Expense Data'!$L$4:$L$2000,$BB446,'Expense Data'!$M$4:$M$2000,$B446,'Expense Data'!$P$4:$P$2000,3)</f>
        <v>0</v>
      </c>
      <c r="I446" s="144">
        <f>SUMIFS('Expense Data'!$G$4:$G$2000,'Expense Data'!$L$4:$L$2000,$BB446,'Expense Data'!$M$4:$M$2000,$B446,'Expense Data'!$P$4:$P$2000,4)</f>
        <v>0</v>
      </c>
      <c r="J446" s="144">
        <f>SUMIFS('Expense Data'!$G$4:$G$2000,'Expense Data'!$L$4:$L$2000,$BB446,'Expense Data'!$M$4:$M$2000,$B446,'Expense Data'!$P$4:$P$2000,5)</f>
        <v>0</v>
      </c>
      <c r="K446" s="144">
        <f>SUMIFS('Expense Data'!$G$4:$G$2000,'Expense Data'!$L$4:$L$2000,$BB446,'Expense Data'!$M$4:$M$2000,$B446,'Expense Data'!$P$4:$P$2000,7)</f>
        <v>0</v>
      </c>
      <c r="L446" s="144">
        <f>SUMIFS('Expense Data'!$G$4:$G$2000,'Expense Data'!$L$4:$L$2000,$BB446,'Expense Data'!$M$4:$M$2000,$B446,'Expense Data'!$P$4:$P$2000,8)</f>
        <v>0</v>
      </c>
      <c r="M446" s="144">
        <f>SUMIFS('Expense Data'!$G$4:$G$2000,'Expense Data'!$L$4:$L$2000,$BB446,'Expense Data'!$M$4:$M$2000,$B446,'Expense Data'!$P$4:$P$2000,9)</f>
        <v>0</v>
      </c>
      <c r="BB446" s="136">
        <f t="shared" ref="BB446:BB451" si="83">BB$441</f>
        <v>42</v>
      </c>
    </row>
    <row r="447" spans="1:54" s="136" customFormat="1" ht="12.75">
      <c r="B447" s="132">
        <v>60</v>
      </c>
      <c r="C447" s="133" t="s">
        <v>190</v>
      </c>
      <c r="D447" s="134">
        <f t="shared" si="82"/>
        <v>0</v>
      </c>
      <c r="E447" s="144">
        <f>SUMIFS('Expense Data'!$G$4:$G$2000,'Expense Data'!$L$4:$L$2000,$BB447,'Expense Data'!$M$4:$M$2000,$B447,'Expense Data'!$P$4:$P$2000,0)</f>
        <v>0</v>
      </c>
      <c r="F447" s="135" t="s">
        <v>483</v>
      </c>
      <c r="G447" s="144">
        <f>SUMIFS('Expense Data'!$G$4:$G$2000,'Expense Data'!$L$4:$L$2000,$BB447,'Expense Data'!$M$4:$M$2000,$B447,'Expense Data'!$P$4:$P$2000,2)</f>
        <v>0</v>
      </c>
      <c r="H447" s="144">
        <f>SUMIFS('Expense Data'!$G$4:$G$2000,'Expense Data'!$L$4:$L$2000,$BB447,'Expense Data'!$M$4:$M$2000,$B447,'Expense Data'!$P$4:$P$2000,3)</f>
        <v>0</v>
      </c>
      <c r="I447" s="144">
        <f>SUMIFS('Expense Data'!$G$4:$G$2000,'Expense Data'!$L$4:$L$2000,$BB447,'Expense Data'!$M$4:$M$2000,$B447,'Expense Data'!$P$4:$P$2000,4)</f>
        <v>0</v>
      </c>
      <c r="J447" s="144">
        <f>SUMIFS('Expense Data'!$G$4:$G$2000,'Expense Data'!$L$4:$L$2000,$BB447,'Expense Data'!$M$4:$M$2000,$B447,'Expense Data'!$P$4:$P$2000,5)</f>
        <v>0</v>
      </c>
      <c r="K447" s="144">
        <f>SUMIFS('Expense Data'!$G$4:$G$2000,'Expense Data'!$L$4:$L$2000,$BB447,'Expense Data'!$M$4:$M$2000,$B447,'Expense Data'!$P$4:$P$2000,7)</f>
        <v>0</v>
      </c>
      <c r="L447" s="144">
        <f>SUMIFS('Expense Data'!$G$4:$G$2000,'Expense Data'!$L$4:$L$2000,$BB447,'Expense Data'!$M$4:$M$2000,$B447,'Expense Data'!$P$4:$P$2000,8)</f>
        <v>0</v>
      </c>
      <c r="M447" s="144">
        <f>SUMIFS('Expense Data'!$G$4:$G$2000,'Expense Data'!$L$4:$L$2000,$BB447,'Expense Data'!$M$4:$M$2000,$B447,'Expense Data'!$P$4:$P$2000,9)</f>
        <v>0</v>
      </c>
      <c r="BB447" s="136">
        <f t="shared" si="83"/>
        <v>42</v>
      </c>
    </row>
    <row r="448" spans="1:54" s="136" customFormat="1" ht="12.75">
      <c r="B448" s="132">
        <v>83</v>
      </c>
      <c r="C448" s="133" t="s">
        <v>124</v>
      </c>
      <c r="D448" s="134">
        <f t="shared" si="82"/>
        <v>0</v>
      </c>
      <c r="E448" s="144">
        <f>SUMIFS('Expense Data'!$G$4:$G$2000,'Expense Data'!$L$4:$L$2000,$BB448,'Expense Data'!$M$4:$M$2000,$B448,'Expense Data'!$P$4:$P$2000,0)</f>
        <v>0</v>
      </c>
      <c r="F448" s="135" t="s">
        <v>483</v>
      </c>
      <c r="G448" s="135" t="s">
        <v>483</v>
      </c>
      <c r="H448" s="135" t="s">
        <v>483</v>
      </c>
      <c r="I448" s="135" t="s">
        <v>483</v>
      </c>
      <c r="J448" s="135" t="s">
        <v>483</v>
      </c>
      <c r="K448" s="144">
        <f>SUMIFS('Expense Data'!$G$4:$G$2000,'Expense Data'!$L$4:$L$2000,$BB448,'Expense Data'!$M$4:$M$2000,$B448,'Expense Data'!$P$4:$P$2000,7)</f>
        <v>0</v>
      </c>
      <c r="L448" s="135" t="s">
        <v>483</v>
      </c>
      <c r="M448" s="135" t="s">
        <v>483</v>
      </c>
      <c r="BB448" s="136">
        <f t="shared" si="83"/>
        <v>42</v>
      </c>
    </row>
    <row r="449" spans="1:54" s="136" customFormat="1" ht="12.75">
      <c r="B449" s="132">
        <v>89</v>
      </c>
      <c r="C449" s="133" t="s">
        <v>542</v>
      </c>
      <c r="D449" s="134">
        <f t="shared" si="82"/>
        <v>0</v>
      </c>
      <c r="E449" s="144">
        <f>SUMIFS('Expense Data'!$G$4:$G$2000,'Expense Data'!$L$4:$L$2000,$BB449,'Expense Data'!$M$4:$M$2000,$B449,'Expense Data'!$P$4:$P$2000,0)</f>
        <v>0</v>
      </c>
      <c r="F449" s="135" t="s">
        <v>483</v>
      </c>
      <c r="G449" s="153" t="s">
        <v>483</v>
      </c>
      <c r="H449" s="156" t="s">
        <v>483</v>
      </c>
      <c r="I449" s="153" t="s">
        <v>483</v>
      </c>
      <c r="J449" s="153" t="s">
        <v>483</v>
      </c>
      <c r="K449" s="153" t="s">
        <v>483</v>
      </c>
      <c r="L449" s="153" t="s">
        <v>483</v>
      </c>
      <c r="M449" s="144">
        <f>SUMIFS('Expense Data'!$G$4:$G$2000,'Expense Data'!$L$4:$L$2000,$BB449,'Expense Data'!$M$4:$M$2000,$B449,'Expense Data'!$P$4:$P$2000,9)</f>
        <v>0</v>
      </c>
      <c r="BB449" s="136">
        <f t="shared" si="83"/>
        <v>42</v>
      </c>
    </row>
    <row r="450" spans="1:54" s="136" customFormat="1" ht="12.75">
      <c r="B450" s="132">
        <v>98</v>
      </c>
      <c r="C450" s="133" t="s">
        <v>127</v>
      </c>
      <c r="D450" s="134">
        <f t="shared" si="82"/>
        <v>0</v>
      </c>
      <c r="E450" s="144">
        <f>SUMIFS('Expense Data'!$G$4:$G$2000,'Expense Data'!$L$4:$L$2000,$BB450,'Expense Data'!$M$4:$M$2000,$B450,'Expense Data'!$P$4:$P$2000,0)</f>
        <v>0</v>
      </c>
      <c r="F450" s="135" t="s">
        <v>483</v>
      </c>
      <c r="G450" s="144">
        <f>SUMIFS('Expense Data'!$G$4:$G$2000,'Expense Data'!$L$4:$L$2000,$BB450,'Expense Data'!$M$4:$M$2000,$B450,'Expense Data'!$P$4:$P$2000,2)</f>
        <v>0</v>
      </c>
      <c r="H450" s="144">
        <f>SUMIFS('Expense Data'!$G$4:$G$2000,'Expense Data'!$L$4:$L$2000,$BB450,'Expense Data'!$M$4:$M$2000,$B450,'Expense Data'!$P$4:$P$2000,3)</f>
        <v>0</v>
      </c>
      <c r="I450" s="144">
        <f>SUMIFS('Expense Data'!$G$4:$G$2000,'Expense Data'!$L$4:$L$2000,$BB450,'Expense Data'!$M$4:$M$2000,$B450,'Expense Data'!$P$4:$P$2000,4)</f>
        <v>0</v>
      </c>
      <c r="J450" s="144">
        <f>SUMIFS('Expense Data'!$G$4:$G$2000,'Expense Data'!$L$4:$L$2000,$BB450,'Expense Data'!$M$4:$M$2000,$B450,'Expense Data'!$P$4:$P$2000,5)</f>
        <v>0</v>
      </c>
      <c r="K450" s="144">
        <f>SUMIFS('Expense Data'!$G$4:$G$2000,'Expense Data'!$L$4:$L$2000,$BB450,'Expense Data'!$M$4:$M$2000,$B450,'Expense Data'!$P$4:$P$2000,7)</f>
        <v>0</v>
      </c>
      <c r="L450" s="144">
        <f>SUMIFS('Expense Data'!$G$4:$G$2000,'Expense Data'!$L$4:$L$2000,$BB450,'Expense Data'!$M$4:$M$2000,$B450,'Expense Data'!$P$4:$P$2000,8)</f>
        <v>0</v>
      </c>
      <c r="M450" s="144">
        <f>SUMIFS('Expense Data'!$G$4:$G$2000,'Expense Data'!$L$4:$L$2000,$BB450,'Expense Data'!$M$4:$M$2000,$B450,'Expense Data'!$P$4:$P$2000,9)</f>
        <v>0</v>
      </c>
      <c r="BB450" s="136">
        <f t="shared" si="83"/>
        <v>42</v>
      </c>
    </row>
    <row r="451" spans="1:54" s="136" customFormat="1" ht="15">
      <c r="B451" s="132">
        <v>99</v>
      </c>
      <c r="C451" s="133" t="s">
        <v>438</v>
      </c>
      <c r="D451" s="119">
        <f>SUM(E451:F451)</f>
        <v>0</v>
      </c>
      <c r="E451" s="144">
        <f>SUMIFS('Expense Data'!$G$4:$G$2000,'Expense Data'!$L$4:$L$2000,$BB451,'Expense Data'!$M$4:$M$2000,$B451,'Expense Data'!$P$4:$P$2000,0)</f>
        <v>0</v>
      </c>
      <c r="F451" s="144">
        <f>SUMIFS('Expense Data'!$G$4:$G$2000,'Expense Data'!$L$4:$L$2000,$BB451,'Expense Data'!$M$4:$M$2000,$B451,'Expense Data'!$P$4:$P$2000,1)</f>
        <v>0</v>
      </c>
      <c r="G451" s="137" t="s">
        <v>483</v>
      </c>
      <c r="H451" s="137" t="s">
        <v>483</v>
      </c>
      <c r="I451" s="137" t="s">
        <v>483</v>
      </c>
      <c r="J451" s="137" t="s">
        <v>483</v>
      </c>
      <c r="K451" s="137" t="s">
        <v>483</v>
      </c>
      <c r="L451" s="137" t="s">
        <v>483</v>
      </c>
      <c r="M451" s="137" t="s">
        <v>483</v>
      </c>
      <c r="BB451" s="136">
        <f t="shared" si="83"/>
        <v>42</v>
      </c>
    </row>
    <row r="452" spans="1:54" s="140" customFormat="1" ht="15">
      <c r="A452" s="136"/>
      <c r="B452" s="146"/>
      <c r="C452" s="122" t="s">
        <v>485</v>
      </c>
      <c r="D452" s="139">
        <f t="shared" ref="D452:M452" si="84">SUM(D445:D451)</f>
        <v>0</v>
      </c>
      <c r="E452" s="139">
        <f t="shared" si="84"/>
        <v>0</v>
      </c>
      <c r="F452" s="139">
        <f t="shared" si="84"/>
        <v>0</v>
      </c>
      <c r="G452" s="139">
        <f t="shared" si="84"/>
        <v>0</v>
      </c>
      <c r="H452" s="139">
        <f t="shared" si="84"/>
        <v>0</v>
      </c>
      <c r="I452" s="139">
        <f t="shared" si="84"/>
        <v>0</v>
      </c>
      <c r="J452" s="139">
        <f t="shared" si="84"/>
        <v>0</v>
      </c>
      <c r="K452" s="139">
        <f t="shared" si="84"/>
        <v>0</v>
      </c>
      <c r="L452" s="139">
        <f t="shared" si="84"/>
        <v>0</v>
      </c>
      <c r="M452" s="139">
        <f t="shared" si="84"/>
        <v>0</v>
      </c>
      <c r="BB452" s="136"/>
    </row>
    <row r="453" spans="1:54" s="136" customFormat="1" ht="12.75">
      <c r="A453" s="140"/>
      <c r="B453" s="151"/>
      <c r="C453" s="133"/>
      <c r="D453" s="133"/>
      <c r="E453" s="133"/>
      <c r="F453" s="133"/>
      <c r="G453" s="133"/>
      <c r="H453" s="133"/>
      <c r="I453" s="133"/>
      <c r="J453" s="133"/>
      <c r="K453" s="133"/>
      <c r="L453" s="133"/>
      <c r="M453" s="133"/>
    </row>
    <row r="454" spans="1:54" s="136" customFormat="1" ht="12.75">
      <c r="B454" s="132"/>
      <c r="C454" s="133"/>
      <c r="D454" s="133"/>
      <c r="E454" s="133"/>
      <c r="F454" s="133"/>
      <c r="G454" s="133"/>
      <c r="H454" s="133"/>
      <c r="I454" s="133"/>
      <c r="J454" s="133"/>
      <c r="K454" s="133"/>
      <c r="L454" s="133"/>
      <c r="M454" s="133"/>
    </row>
    <row r="455" spans="1:54" s="136" customFormat="1" ht="12.75">
      <c r="B455" s="149" t="s">
        <v>513</v>
      </c>
      <c r="C455" s="133"/>
      <c r="D455" s="133"/>
      <c r="E455" s="133"/>
      <c r="F455" s="133"/>
      <c r="G455" s="133"/>
      <c r="H455" s="133"/>
      <c r="I455" s="143" t="s">
        <v>440</v>
      </c>
      <c r="J455" s="133"/>
      <c r="K455" s="133"/>
      <c r="L455" s="133"/>
      <c r="M455" s="133"/>
      <c r="BA455" s="136" t="str">
        <f>LEFT(B455,10)</f>
        <v>PROGRAM 43</v>
      </c>
      <c r="BB455" s="136">
        <f>RIGHT(BA455,2)*1</f>
        <v>43</v>
      </c>
    </row>
    <row r="456" spans="1:54" s="136" customFormat="1" ht="12.75">
      <c r="B456" s="132"/>
      <c r="C456" s="133"/>
      <c r="D456" s="133"/>
      <c r="E456" s="143" t="s">
        <v>467</v>
      </c>
      <c r="F456" s="143" t="s">
        <v>468</v>
      </c>
      <c r="G456" s="143" t="s">
        <v>469</v>
      </c>
      <c r="H456" s="143" t="s">
        <v>470</v>
      </c>
      <c r="I456" s="143" t="s">
        <v>471</v>
      </c>
      <c r="J456" s="129" t="s">
        <v>472</v>
      </c>
      <c r="K456" s="143" t="s">
        <v>473</v>
      </c>
      <c r="L456" s="133"/>
      <c r="M456" s="143" t="s">
        <v>474</v>
      </c>
    </row>
    <row r="457" spans="1:54" s="136" customFormat="1" ht="12.75">
      <c r="B457" s="132"/>
      <c r="C457" s="143" t="s">
        <v>475</v>
      </c>
      <c r="D457" s="143" t="s">
        <v>476</v>
      </c>
      <c r="E457" s="143" t="s">
        <v>477</v>
      </c>
      <c r="F457" s="143" t="s">
        <v>477</v>
      </c>
      <c r="G457" s="143" t="s">
        <v>478</v>
      </c>
      <c r="H457" s="143" t="s">
        <v>478</v>
      </c>
      <c r="I457" s="143" t="s">
        <v>479</v>
      </c>
      <c r="J457" s="129" t="s">
        <v>480</v>
      </c>
      <c r="K457" s="143" t="s">
        <v>481</v>
      </c>
      <c r="L457" s="143" t="s">
        <v>453</v>
      </c>
      <c r="M457" s="143" t="s">
        <v>482</v>
      </c>
    </row>
    <row r="458" spans="1:54"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54" s="136" customFormat="1" ht="12.75">
      <c r="B459" s="132">
        <v>21</v>
      </c>
      <c r="C459" s="133" t="s">
        <v>175</v>
      </c>
      <c r="D459" s="134">
        <f t="shared" ref="D459:D464" si="85">SUM(E459:M459)</f>
        <v>0</v>
      </c>
      <c r="E459" s="144">
        <f>SUMIFS('Expense Data'!$G$4:$G$2000,'Expense Data'!$L$4:$L$2000,$BB459,'Expense Data'!$M$4:$M$2000,$B459,'Expense Data'!$P$4:$P$2000,0)</f>
        <v>0</v>
      </c>
      <c r="F459" s="135" t="s">
        <v>483</v>
      </c>
      <c r="G459" s="144">
        <f>SUMIFS('Expense Data'!$G$4:$G$2000,'Expense Data'!$L$4:$L$2000,$BB459,'Expense Data'!$M$4:$M$2000,$B459,'Expense Data'!$P$4:$P$2000,2)</f>
        <v>0</v>
      </c>
      <c r="H459" s="144">
        <f>SUMIFS('Expense Data'!$G$4:$G$2000,'Expense Data'!$L$4:$L$2000,$BB459,'Expense Data'!$M$4:$M$2000,$B459,'Expense Data'!$P$4:$P$2000,3)</f>
        <v>0</v>
      </c>
      <c r="I459" s="144">
        <f>SUMIFS('Expense Data'!$G$4:$G$2000,'Expense Data'!$L$4:$L$2000,$BB459,'Expense Data'!$M$4:$M$2000,$B459,'Expense Data'!$P$4:$P$2000,4)</f>
        <v>0</v>
      </c>
      <c r="J459" s="144">
        <f>SUMIFS('Expense Data'!$G$4:$G$2000,'Expense Data'!$L$4:$L$2000,$BB459,'Expense Data'!$M$4:$M$2000,$B459,'Expense Data'!$P$4:$P$2000,5)</f>
        <v>0</v>
      </c>
      <c r="K459" s="144">
        <f>SUMIFS('Expense Data'!$G$4:$G$2000,'Expense Data'!$L$4:$L$2000,$BB459,'Expense Data'!$M$4:$M$2000,$B459,'Expense Data'!$P$4:$P$2000,7)</f>
        <v>0</v>
      </c>
      <c r="L459" s="144">
        <f>SUMIFS('Expense Data'!$G$4:$G$2000,'Expense Data'!$L$4:$L$2000,$BB459,'Expense Data'!$M$4:$M$2000,$B459,'Expense Data'!$P$4:$P$2000,8)</f>
        <v>0</v>
      </c>
      <c r="M459" s="144">
        <f>SUMIFS('Expense Data'!$G$4:$G$2000,'Expense Data'!$L$4:$L$2000,$BB459,'Expense Data'!$M$4:$M$2000,$B459,'Expense Data'!$P$4:$P$2000,9)</f>
        <v>0</v>
      </c>
      <c r="BB459" s="136">
        <f>BB$455</f>
        <v>43</v>
      </c>
    </row>
    <row r="460" spans="1:54" s="136" customFormat="1" ht="12.75">
      <c r="B460" s="132">
        <v>27</v>
      </c>
      <c r="C460" s="133" t="s">
        <v>182</v>
      </c>
      <c r="D460" s="134">
        <f t="shared" si="85"/>
        <v>0</v>
      </c>
      <c r="E460" s="144">
        <f>SUMIFS('Expense Data'!$G$4:$G$2000,'Expense Data'!$L$4:$L$2000,$BB460,'Expense Data'!$M$4:$M$2000,$B460,'Expense Data'!$P$4:$P$2000,0)</f>
        <v>0</v>
      </c>
      <c r="F460" s="135" t="s">
        <v>483</v>
      </c>
      <c r="G460" s="144">
        <f>SUMIFS('Expense Data'!$G$4:$G$2000,'Expense Data'!$L$4:$L$2000,$BB460,'Expense Data'!$M$4:$M$2000,$B460,'Expense Data'!$P$4:$P$2000,2)</f>
        <v>0</v>
      </c>
      <c r="H460" s="144">
        <f>SUMIFS('Expense Data'!$G$4:$G$2000,'Expense Data'!$L$4:$L$2000,$BB460,'Expense Data'!$M$4:$M$2000,$B460,'Expense Data'!$P$4:$P$2000,3)</f>
        <v>0</v>
      </c>
      <c r="I460" s="144">
        <f>SUMIFS('Expense Data'!$G$4:$G$2000,'Expense Data'!$L$4:$L$2000,$BB460,'Expense Data'!$M$4:$M$2000,$B460,'Expense Data'!$P$4:$P$2000,4)</f>
        <v>0</v>
      </c>
      <c r="J460" s="144">
        <f>SUMIFS('Expense Data'!$G$4:$G$2000,'Expense Data'!$L$4:$L$2000,$BB460,'Expense Data'!$M$4:$M$2000,$B460,'Expense Data'!$P$4:$P$2000,5)</f>
        <v>0</v>
      </c>
      <c r="K460" s="144">
        <f>SUMIFS('Expense Data'!$G$4:$G$2000,'Expense Data'!$L$4:$L$2000,$BB460,'Expense Data'!$M$4:$M$2000,$B460,'Expense Data'!$P$4:$P$2000,7)</f>
        <v>0</v>
      </c>
      <c r="L460" s="144">
        <f>SUMIFS('Expense Data'!$G$4:$G$2000,'Expense Data'!$L$4:$L$2000,$BB460,'Expense Data'!$M$4:$M$2000,$B460,'Expense Data'!$P$4:$P$2000,8)</f>
        <v>0</v>
      </c>
      <c r="M460" s="144">
        <f>SUMIFS('Expense Data'!$G$4:$G$2000,'Expense Data'!$L$4:$L$2000,$BB460,'Expense Data'!$M$4:$M$2000,$B460,'Expense Data'!$P$4:$P$2000,9)</f>
        <v>0</v>
      </c>
      <c r="BB460" s="136">
        <f t="shared" ref="BB460:BB465" si="86">BB$455</f>
        <v>43</v>
      </c>
    </row>
    <row r="461" spans="1:54" s="136" customFormat="1" ht="12.75">
      <c r="B461" s="132">
        <v>60</v>
      </c>
      <c r="C461" s="133" t="s">
        <v>190</v>
      </c>
      <c r="D461" s="134">
        <f t="shared" si="85"/>
        <v>0</v>
      </c>
      <c r="E461" s="144">
        <f>SUMIFS('Expense Data'!$G$4:$G$2000,'Expense Data'!$L$4:$L$2000,$BB461,'Expense Data'!$M$4:$M$2000,$B461,'Expense Data'!$P$4:$P$2000,0)</f>
        <v>0</v>
      </c>
      <c r="F461" s="135" t="s">
        <v>483</v>
      </c>
      <c r="G461" s="144">
        <f>SUMIFS('Expense Data'!$G$4:$G$2000,'Expense Data'!$L$4:$L$2000,$BB461,'Expense Data'!$M$4:$M$2000,$B461,'Expense Data'!$P$4:$P$2000,2)</f>
        <v>0</v>
      </c>
      <c r="H461" s="144">
        <f>SUMIFS('Expense Data'!$G$4:$G$2000,'Expense Data'!$L$4:$L$2000,$BB461,'Expense Data'!$M$4:$M$2000,$B461,'Expense Data'!$P$4:$P$2000,3)</f>
        <v>0</v>
      </c>
      <c r="I461" s="144">
        <f>SUMIFS('Expense Data'!$G$4:$G$2000,'Expense Data'!$L$4:$L$2000,$BB461,'Expense Data'!$M$4:$M$2000,$B461,'Expense Data'!$P$4:$P$2000,4)</f>
        <v>0</v>
      </c>
      <c r="J461" s="144">
        <f>SUMIFS('Expense Data'!$G$4:$G$2000,'Expense Data'!$L$4:$L$2000,$BB461,'Expense Data'!$M$4:$M$2000,$B461,'Expense Data'!$P$4:$P$2000,5)</f>
        <v>0</v>
      </c>
      <c r="K461" s="144">
        <f>SUMIFS('Expense Data'!$G$4:$G$2000,'Expense Data'!$L$4:$L$2000,$BB461,'Expense Data'!$M$4:$M$2000,$B461,'Expense Data'!$P$4:$P$2000,7)</f>
        <v>0</v>
      </c>
      <c r="L461" s="144">
        <f>SUMIFS('Expense Data'!$G$4:$G$2000,'Expense Data'!$L$4:$L$2000,$BB461,'Expense Data'!$M$4:$M$2000,$B461,'Expense Data'!$P$4:$P$2000,8)</f>
        <v>0</v>
      </c>
      <c r="M461" s="144">
        <f>SUMIFS('Expense Data'!$G$4:$G$2000,'Expense Data'!$L$4:$L$2000,$BB461,'Expense Data'!$M$4:$M$2000,$B461,'Expense Data'!$P$4:$P$2000,9)</f>
        <v>0</v>
      </c>
      <c r="BB461" s="136">
        <f t="shared" si="86"/>
        <v>43</v>
      </c>
    </row>
    <row r="462" spans="1:54" s="136" customFormat="1" ht="12.75">
      <c r="B462" s="132">
        <v>83</v>
      </c>
      <c r="C462" s="133" t="s">
        <v>124</v>
      </c>
      <c r="D462" s="134">
        <f t="shared" si="85"/>
        <v>0</v>
      </c>
      <c r="E462" s="144">
        <f>SUMIFS('Expense Data'!$G$4:$G$2000,'Expense Data'!$L$4:$L$2000,$BB462,'Expense Data'!$M$4:$M$2000,$B462,'Expense Data'!$P$4:$P$2000,0)</f>
        <v>0</v>
      </c>
      <c r="F462" s="135" t="s">
        <v>483</v>
      </c>
      <c r="G462" s="135" t="s">
        <v>483</v>
      </c>
      <c r="H462" s="135" t="s">
        <v>483</v>
      </c>
      <c r="I462" s="135" t="s">
        <v>483</v>
      </c>
      <c r="J462" s="135" t="s">
        <v>483</v>
      </c>
      <c r="K462" s="144">
        <f>SUMIFS('Expense Data'!$G$4:$G$2000,'Expense Data'!$L$4:$L$2000,$BB462,'Expense Data'!$M$4:$M$2000,$B462,'Expense Data'!$P$4:$P$2000,7)</f>
        <v>0</v>
      </c>
      <c r="L462" s="135" t="s">
        <v>483</v>
      </c>
      <c r="M462" s="135" t="s">
        <v>483</v>
      </c>
      <c r="BB462" s="136">
        <f t="shared" si="86"/>
        <v>43</v>
      </c>
    </row>
    <row r="463" spans="1:54" s="136" customFormat="1" ht="12.75">
      <c r="B463" s="132">
        <v>89</v>
      </c>
      <c r="C463" s="133" t="s">
        <v>542</v>
      </c>
      <c r="D463" s="134">
        <f t="shared" si="85"/>
        <v>0</v>
      </c>
      <c r="E463" s="144">
        <f>SUMIFS('Expense Data'!$G$4:$G$2000,'Expense Data'!$L$4:$L$2000,$BB463,'Expense Data'!$M$4:$M$2000,$B463,'Expense Data'!$P$4:$P$2000,0)</f>
        <v>0</v>
      </c>
      <c r="F463" s="135" t="s">
        <v>483</v>
      </c>
      <c r="G463" s="153" t="s">
        <v>483</v>
      </c>
      <c r="H463" s="156" t="s">
        <v>483</v>
      </c>
      <c r="I463" s="153" t="s">
        <v>483</v>
      </c>
      <c r="J463" s="153" t="s">
        <v>483</v>
      </c>
      <c r="K463" s="153" t="s">
        <v>483</v>
      </c>
      <c r="L463" s="153" t="s">
        <v>483</v>
      </c>
      <c r="M463" s="144">
        <f>SUMIFS('Expense Data'!$G$4:$G$2000,'Expense Data'!$L$4:$L$2000,$BB463,'Expense Data'!$M$4:$M$2000,$B463,'Expense Data'!$P$4:$P$2000,9)</f>
        <v>0</v>
      </c>
      <c r="BB463" s="136">
        <f t="shared" si="86"/>
        <v>43</v>
      </c>
    </row>
    <row r="464" spans="1:54" s="136" customFormat="1" ht="12.75">
      <c r="B464" s="132">
        <v>98</v>
      </c>
      <c r="C464" s="133" t="s">
        <v>127</v>
      </c>
      <c r="D464" s="134">
        <f t="shared" si="85"/>
        <v>0</v>
      </c>
      <c r="E464" s="144">
        <f>SUMIFS('Expense Data'!$G$4:$G$2000,'Expense Data'!$L$4:$L$2000,$BB464,'Expense Data'!$M$4:$M$2000,$B464,'Expense Data'!$P$4:$P$2000,0)</f>
        <v>0</v>
      </c>
      <c r="F464" s="135" t="s">
        <v>483</v>
      </c>
      <c r="G464" s="144">
        <f>SUMIFS('Expense Data'!$G$4:$G$2000,'Expense Data'!$L$4:$L$2000,$BB464,'Expense Data'!$M$4:$M$2000,$B464,'Expense Data'!$P$4:$P$2000,2)</f>
        <v>0</v>
      </c>
      <c r="H464" s="144">
        <f>SUMIFS('Expense Data'!$G$4:$G$2000,'Expense Data'!$L$4:$L$2000,$BB464,'Expense Data'!$M$4:$M$2000,$B464,'Expense Data'!$P$4:$P$2000,3)</f>
        <v>0</v>
      </c>
      <c r="I464" s="144">
        <f>SUMIFS('Expense Data'!$G$4:$G$2000,'Expense Data'!$L$4:$L$2000,$BB464,'Expense Data'!$M$4:$M$2000,$B464,'Expense Data'!$P$4:$P$2000,4)</f>
        <v>0</v>
      </c>
      <c r="J464" s="144">
        <f>SUMIFS('Expense Data'!$G$4:$G$2000,'Expense Data'!$L$4:$L$2000,$BB464,'Expense Data'!$M$4:$M$2000,$B464,'Expense Data'!$P$4:$P$2000,5)</f>
        <v>0</v>
      </c>
      <c r="K464" s="144">
        <f>SUMIFS('Expense Data'!$G$4:$G$2000,'Expense Data'!$L$4:$L$2000,$BB464,'Expense Data'!$M$4:$M$2000,$B464,'Expense Data'!$P$4:$P$2000,7)</f>
        <v>0</v>
      </c>
      <c r="L464" s="144">
        <f>SUMIFS('Expense Data'!$G$4:$G$2000,'Expense Data'!$L$4:$L$2000,$BB464,'Expense Data'!$M$4:$M$2000,$B464,'Expense Data'!$P$4:$P$2000,8)</f>
        <v>0</v>
      </c>
      <c r="M464" s="144">
        <f>SUMIFS('Expense Data'!$G$4:$G$2000,'Expense Data'!$L$4:$L$2000,$BB464,'Expense Data'!$M$4:$M$2000,$B464,'Expense Data'!$P$4:$P$2000,9)</f>
        <v>0</v>
      </c>
      <c r="BB464" s="136">
        <f t="shared" si="86"/>
        <v>43</v>
      </c>
    </row>
    <row r="465" spans="1:54" s="136" customFormat="1" ht="15">
      <c r="B465" s="132">
        <v>99</v>
      </c>
      <c r="C465" s="133" t="s">
        <v>438</v>
      </c>
      <c r="D465" s="119">
        <f>SUM(E465:F465)</f>
        <v>0</v>
      </c>
      <c r="E465" s="144">
        <f>SUMIFS('Expense Data'!$G$4:$G$2000,'Expense Data'!$L$4:$L$2000,$BB465,'Expense Data'!$M$4:$M$2000,$B465,'Expense Data'!$P$4:$P$2000,0)</f>
        <v>0</v>
      </c>
      <c r="F465" s="144">
        <f>SUMIFS('Expense Data'!$G$4:$G$2000,'Expense Data'!$L$4:$L$2000,$BB465,'Expense Data'!$M$4:$M$2000,$B465,'Expense Data'!$P$4:$P$2000,1)</f>
        <v>0</v>
      </c>
      <c r="G465" s="137" t="s">
        <v>483</v>
      </c>
      <c r="H465" s="137" t="s">
        <v>483</v>
      </c>
      <c r="I465" s="137" t="s">
        <v>483</v>
      </c>
      <c r="J465" s="137" t="s">
        <v>483</v>
      </c>
      <c r="K465" s="137" t="s">
        <v>483</v>
      </c>
      <c r="L465" s="137" t="s">
        <v>483</v>
      </c>
      <c r="M465" s="137" t="s">
        <v>483</v>
      </c>
      <c r="BB465" s="136">
        <f t="shared" si="86"/>
        <v>43</v>
      </c>
    </row>
    <row r="466" spans="1:54" s="140" customFormat="1" ht="15">
      <c r="A466" s="136"/>
      <c r="B466" s="146"/>
      <c r="C466" s="122" t="s">
        <v>485</v>
      </c>
      <c r="D466" s="139">
        <f t="shared" ref="D466:M466" si="87">SUM(D459:D465)</f>
        <v>0</v>
      </c>
      <c r="E466" s="139">
        <f t="shared" si="87"/>
        <v>0</v>
      </c>
      <c r="F466" s="139">
        <f t="shared" si="87"/>
        <v>0</v>
      </c>
      <c r="G466" s="139">
        <f t="shared" si="87"/>
        <v>0</v>
      </c>
      <c r="H466" s="139">
        <f t="shared" si="87"/>
        <v>0</v>
      </c>
      <c r="I466" s="139">
        <f t="shared" si="87"/>
        <v>0</v>
      </c>
      <c r="J466" s="139">
        <f t="shared" si="87"/>
        <v>0</v>
      </c>
      <c r="K466" s="139">
        <f t="shared" si="87"/>
        <v>0</v>
      </c>
      <c r="L466" s="139">
        <f t="shared" si="87"/>
        <v>0</v>
      </c>
      <c r="M466" s="139">
        <f t="shared" si="87"/>
        <v>0</v>
      </c>
    </row>
    <row r="467" spans="1:54" s="136" customFormat="1" ht="12.75">
      <c r="A467" s="140"/>
      <c r="B467" s="151"/>
      <c r="C467" s="133"/>
      <c r="D467" s="133"/>
      <c r="E467" s="133"/>
      <c r="F467" s="133"/>
      <c r="G467" s="133"/>
      <c r="H467" s="133"/>
      <c r="I467" s="133"/>
      <c r="J467" s="133"/>
      <c r="K467" s="133"/>
      <c r="L467" s="133"/>
      <c r="M467" s="133"/>
    </row>
    <row r="468" spans="1:54" s="136" customFormat="1" ht="12.75">
      <c r="B468" s="132"/>
      <c r="C468" s="133"/>
      <c r="D468" s="133"/>
      <c r="E468" s="133"/>
      <c r="F468" s="133"/>
      <c r="G468" s="133"/>
      <c r="H468" s="133"/>
      <c r="I468" s="133"/>
      <c r="J468" s="133"/>
      <c r="K468" s="133"/>
      <c r="L468" s="133"/>
      <c r="M468" s="133"/>
    </row>
    <row r="469" spans="1:54" s="136" customFormat="1" ht="12.75" hidden="1">
      <c r="B469" s="149" t="s">
        <v>513</v>
      </c>
      <c r="C469" s="133"/>
      <c r="D469" s="133"/>
      <c r="E469" s="133"/>
      <c r="F469" s="133"/>
      <c r="G469" s="133"/>
      <c r="H469" s="133"/>
      <c r="I469" s="143" t="s">
        <v>440</v>
      </c>
      <c r="J469" s="133"/>
      <c r="K469" s="133"/>
      <c r="L469" s="133"/>
      <c r="M469" s="133"/>
    </row>
    <row r="470" spans="1:54" s="136" customFormat="1" ht="12.75" hidden="1">
      <c r="B470" s="132"/>
      <c r="C470" s="133"/>
      <c r="D470" s="133"/>
      <c r="E470" s="143" t="s">
        <v>467</v>
      </c>
      <c r="F470" s="143" t="s">
        <v>468</v>
      </c>
      <c r="G470" s="143" t="s">
        <v>469</v>
      </c>
      <c r="H470" s="143" t="s">
        <v>470</v>
      </c>
      <c r="I470" s="143" t="s">
        <v>471</v>
      </c>
      <c r="J470" s="129" t="s">
        <v>472</v>
      </c>
      <c r="K470" s="143" t="s">
        <v>473</v>
      </c>
      <c r="L470" s="133"/>
      <c r="M470" s="143" t="s">
        <v>474</v>
      </c>
    </row>
    <row r="471" spans="1:54" s="136" customFormat="1" ht="12.75" hidden="1">
      <c r="B471" s="132"/>
      <c r="C471" s="143" t="s">
        <v>475</v>
      </c>
      <c r="D471" s="143" t="s">
        <v>476</v>
      </c>
      <c r="E471" s="143" t="s">
        <v>477</v>
      </c>
      <c r="F471" s="143" t="s">
        <v>477</v>
      </c>
      <c r="G471" s="143" t="s">
        <v>478</v>
      </c>
      <c r="H471" s="143" t="s">
        <v>478</v>
      </c>
      <c r="I471" s="143" t="s">
        <v>479</v>
      </c>
      <c r="J471" s="129" t="s">
        <v>480</v>
      </c>
      <c r="K471" s="143" t="s">
        <v>481</v>
      </c>
      <c r="L471" s="143" t="s">
        <v>453</v>
      </c>
      <c r="M471" s="143" t="s">
        <v>482</v>
      </c>
    </row>
    <row r="472" spans="1:54"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54" s="136" customFormat="1" ht="12.75" hidden="1">
      <c r="B473" s="132">
        <v>21</v>
      </c>
      <c r="C473" s="133" t="s">
        <v>175</v>
      </c>
      <c r="D473" s="134">
        <f>SUM(E473:M473)</f>
        <v>0</v>
      </c>
      <c r="E473" s="145"/>
      <c r="F473" s="135" t="s">
        <v>483</v>
      </c>
      <c r="G473" s="145"/>
      <c r="H473" s="145"/>
      <c r="I473" s="145"/>
      <c r="J473" s="145"/>
      <c r="K473" s="145"/>
      <c r="L473" s="145"/>
      <c r="M473" s="145"/>
    </row>
    <row r="474" spans="1:54" s="136" customFormat="1" ht="12.75" hidden="1">
      <c r="B474" s="132">
        <v>27</v>
      </c>
      <c r="C474" s="133" t="s">
        <v>182</v>
      </c>
      <c r="D474" s="134">
        <f>SUM(E474:M474)</f>
        <v>0</v>
      </c>
      <c r="E474" s="145"/>
      <c r="F474" s="135" t="s">
        <v>483</v>
      </c>
      <c r="G474" s="145"/>
      <c r="H474" s="145"/>
      <c r="I474" s="145"/>
      <c r="J474" s="145"/>
      <c r="K474" s="145"/>
      <c r="L474" s="145"/>
      <c r="M474" s="145"/>
    </row>
    <row r="475" spans="1:54" s="136" customFormat="1" ht="12.75" hidden="1">
      <c r="B475" s="132">
        <v>60</v>
      </c>
      <c r="C475" s="133" t="s">
        <v>190</v>
      </c>
      <c r="D475" s="134">
        <f>SUM(E475:M475)</f>
        <v>0</v>
      </c>
      <c r="E475" s="145"/>
      <c r="F475" s="135" t="s">
        <v>483</v>
      </c>
      <c r="G475" s="145"/>
      <c r="H475" s="145"/>
      <c r="I475" s="145"/>
      <c r="J475" s="145"/>
      <c r="K475" s="145"/>
      <c r="L475" s="145"/>
      <c r="M475" s="145"/>
    </row>
    <row r="476" spans="1:54" s="136" customFormat="1" ht="12.75" hidden="1">
      <c r="B476" s="132">
        <v>83</v>
      </c>
      <c r="C476" s="133" t="s">
        <v>124</v>
      </c>
      <c r="D476" s="134">
        <f>SUM(E476:M476)</f>
        <v>0</v>
      </c>
      <c r="E476" s="145"/>
      <c r="F476" s="135" t="s">
        <v>483</v>
      </c>
      <c r="G476" s="135" t="s">
        <v>483</v>
      </c>
      <c r="H476" s="135" t="s">
        <v>483</v>
      </c>
      <c r="I476" s="135" t="s">
        <v>483</v>
      </c>
      <c r="J476" s="135" t="s">
        <v>483</v>
      </c>
      <c r="K476" s="145"/>
      <c r="L476" s="135" t="s">
        <v>483</v>
      </c>
      <c r="M476" s="135" t="s">
        <v>483</v>
      </c>
    </row>
    <row r="477" spans="1:54" s="136" customFormat="1" ht="12.75" hidden="1">
      <c r="B477" s="132">
        <v>98</v>
      </c>
      <c r="C477" s="133" t="s">
        <v>127</v>
      </c>
      <c r="D477" s="134">
        <f>SUM(E477:M477)</f>
        <v>0</v>
      </c>
      <c r="E477" s="145"/>
      <c r="F477" s="135" t="s">
        <v>483</v>
      </c>
      <c r="G477" s="145"/>
      <c r="H477" s="145"/>
      <c r="I477" s="145"/>
      <c r="J477" s="145"/>
      <c r="K477" s="145"/>
      <c r="L477" s="145"/>
      <c r="M477" s="145"/>
    </row>
    <row r="478" spans="1:54" s="136" customFormat="1" ht="15" hidden="1">
      <c r="B478" s="132">
        <v>99</v>
      </c>
      <c r="C478" s="133" t="s">
        <v>438</v>
      </c>
      <c r="D478" s="119">
        <f>SUM(E478:F478)</f>
        <v>0</v>
      </c>
      <c r="E478" s="119"/>
      <c r="F478" s="119"/>
      <c r="G478" s="137" t="s">
        <v>483</v>
      </c>
      <c r="H478" s="137" t="s">
        <v>483</v>
      </c>
      <c r="I478" s="137" t="s">
        <v>483</v>
      </c>
      <c r="J478" s="137" t="s">
        <v>483</v>
      </c>
      <c r="K478" s="137" t="s">
        <v>483</v>
      </c>
      <c r="L478" s="137" t="s">
        <v>483</v>
      </c>
      <c r="M478" s="137" t="s">
        <v>483</v>
      </c>
    </row>
    <row r="479" spans="1:54" s="140" customFormat="1" ht="15" hidden="1">
      <c r="A479" s="136"/>
      <c r="B479" s="146"/>
      <c r="C479" s="122" t="s">
        <v>485</v>
      </c>
      <c r="D479" s="139">
        <f t="shared" ref="D479:M479" si="88">SUM(D473:D478)</f>
        <v>0</v>
      </c>
      <c r="E479" s="139">
        <f t="shared" si="88"/>
        <v>0</v>
      </c>
      <c r="F479" s="139">
        <f t="shared" si="88"/>
        <v>0</v>
      </c>
      <c r="G479" s="139">
        <f t="shared" si="88"/>
        <v>0</v>
      </c>
      <c r="H479" s="139">
        <f t="shared" si="88"/>
        <v>0</v>
      </c>
      <c r="I479" s="139">
        <f t="shared" si="88"/>
        <v>0</v>
      </c>
      <c r="J479" s="139">
        <f t="shared" si="88"/>
        <v>0</v>
      </c>
      <c r="K479" s="139">
        <f t="shared" si="88"/>
        <v>0</v>
      </c>
      <c r="L479" s="139">
        <f t="shared" si="88"/>
        <v>0</v>
      </c>
      <c r="M479" s="139">
        <f t="shared" si="88"/>
        <v>0</v>
      </c>
    </row>
    <row r="480" spans="1:54" s="140" customFormat="1" ht="12.75" hidden="1">
      <c r="A480" s="136"/>
      <c r="B480" s="146"/>
      <c r="C480" s="122"/>
      <c r="D480" s="122"/>
      <c r="E480" s="122"/>
      <c r="F480" s="122"/>
      <c r="G480" s="122"/>
      <c r="H480" s="122"/>
      <c r="I480" s="122"/>
      <c r="J480" s="122"/>
      <c r="K480" s="122"/>
      <c r="L480" s="122"/>
      <c r="M480" s="122"/>
    </row>
    <row r="481" spans="1:54" s="140" customFormat="1" ht="12.75" hidden="1">
      <c r="A481" s="136"/>
      <c r="B481" s="146"/>
      <c r="C481" s="122"/>
      <c r="D481" s="122"/>
      <c r="E481" s="122"/>
      <c r="F481" s="122"/>
      <c r="G481" s="122"/>
      <c r="H481" s="122"/>
      <c r="I481" s="122"/>
      <c r="J481" s="122"/>
      <c r="K481" s="122"/>
      <c r="L481" s="122"/>
      <c r="M481" s="122"/>
    </row>
    <row r="482" spans="1:54" s="136" customFormat="1" ht="12.75">
      <c r="B482" s="149" t="s">
        <v>514</v>
      </c>
      <c r="C482" s="133"/>
      <c r="D482" s="133"/>
      <c r="E482" s="133"/>
      <c r="F482" s="133"/>
      <c r="G482" s="133"/>
      <c r="H482" s="133"/>
      <c r="I482" s="143" t="s">
        <v>440</v>
      </c>
      <c r="J482" s="133"/>
      <c r="K482" s="133"/>
      <c r="L482" s="133"/>
      <c r="M482" s="133"/>
      <c r="BA482" s="136" t="str">
        <f>LEFT(B482,10)</f>
        <v>PROGRAM 46</v>
      </c>
      <c r="BB482" s="136">
        <f>RIGHT(BA482,2)*1</f>
        <v>46</v>
      </c>
    </row>
    <row r="483" spans="1:54" s="136" customFormat="1" ht="12.75">
      <c r="B483" s="132"/>
      <c r="C483" s="133"/>
      <c r="D483" s="133"/>
      <c r="E483" s="143" t="s">
        <v>467</v>
      </c>
      <c r="F483" s="143" t="s">
        <v>468</v>
      </c>
      <c r="G483" s="143" t="s">
        <v>469</v>
      </c>
      <c r="H483" s="143" t="s">
        <v>470</v>
      </c>
      <c r="I483" s="143" t="s">
        <v>471</v>
      </c>
      <c r="J483" s="129" t="s">
        <v>472</v>
      </c>
      <c r="K483" s="143" t="s">
        <v>473</v>
      </c>
      <c r="L483" s="133"/>
      <c r="M483" s="143" t="s">
        <v>474</v>
      </c>
    </row>
    <row r="484" spans="1:54" s="136" customFormat="1" ht="12.75">
      <c r="B484" s="132"/>
      <c r="C484" s="143" t="s">
        <v>475</v>
      </c>
      <c r="D484" s="143" t="s">
        <v>476</v>
      </c>
      <c r="E484" s="143" t="s">
        <v>477</v>
      </c>
      <c r="F484" s="143" t="s">
        <v>477</v>
      </c>
      <c r="G484" s="143" t="s">
        <v>478</v>
      </c>
      <c r="H484" s="143" t="s">
        <v>478</v>
      </c>
      <c r="I484" s="143" t="s">
        <v>479</v>
      </c>
      <c r="J484" s="129" t="s">
        <v>480</v>
      </c>
      <c r="K484" s="143" t="s">
        <v>481</v>
      </c>
      <c r="L484" s="143" t="s">
        <v>453</v>
      </c>
      <c r="M484" s="143" t="s">
        <v>482</v>
      </c>
    </row>
    <row r="485" spans="1:54"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54" s="136" customFormat="1" ht="12.75">
      <c r="B486" s="132">
        <v>21</v>
      </c>
      <c r="C486" s="133" t="s">
        <v>175</v>
      </c>
      <c r="D486" s="134">
        <f t="shared" ref="D486:D491" si="89">SUM(E486:M486)</f>
        <v>0</v>
      </c>
      <c r="E486" s="144">
        <f>SUMIFS('Expense Data'!$G$4:$G$2000,'Expense Data'!$L$4:$L$2000,$BB486,'Expense Data'!$M$4:$M$2000,$B486,'Expense Data'!$P$4:$P$2000,0)</f>
        <v>0</v>
      </c>
      <c r="F486" s="135" t="s">
        <v>483</v>
      </c>
      <c r="G486" s="144">
        <f>SUMIFS('Expense Data'!$G$4:$G$2000,'Expense Data'!$L$4:$L$2000,$BB486,'Expense Data'!$M$4:$M$2000,$B486,'Expense Data'!$P$4:$P$2000,2)</f>
        <v>0</v>
      </c>
      <c r="H486" s="144">
        <f>SUMIFS('Expense Data'!$G$4:$G$2000,'Expense Data'!$L$4:$L$2000,$BB486,'Expense Data'!$M$4:$M$2000,$B486,'Expense Data'!$P$4:$P$2000,3)</f>
        <v>0</v>
      </c>
      <c r="I486" s="144">
        <f>SUMIFS('Expense Data'!$G$4:$G$2000,'Expense Data'!$L$4:$L$2000,$BB486,'Expense Data'!$M$4:$M$2000,$B486,'Expense Data'!$P$4:$P$2000,4)</f>
        <v>0</v>
      </c>
      <c r="J486" s="144">
        <f>SUMIFS('Expense Data'!$G$4:$G$2000,'Expense Data'!$L$4:$L$2000,$BB486,'Expense Data'!$M$4:$M$2000,$B486,'Expense Data'!$P$4:$P$2000,5)</f>
        <v>0</v>
      </c>
      <c r="K486" s="144">
        <f>SUMIFS('Expense Data'!$G$4:$G$2000,'Expense Data'!$L$4:$L$2000,$BB486,'Expense Data'!$M$4:$M$2000,$B486,'Expense Data'!$P$4:$P$2000,7)</f>
        <v>0</v>
      </c>
      <c r="L486" s="144">
        <f>SUMIFS('Expense Data'!$G$4:$G$2000,'Expense Data'!$L$4:$L$2000,$BB486,'Expense Data'!$M$4:$M$2000,$B486,'Expense Data'!$P$4:$P$2000,8)</f>
        <v>0</v>
      </c>
      <c r="M486" s="144">
        <f>SUMIFS('Expense Data'!$G$4:$G$2000,'Expense Data'!$L$4:$L$2000,$BB486,'Expense Data'!$M$4:$M$2000,$B486,'Expense Data'!$P$4:$P$2000,9)</f>
        <v>0</v>
      </c>
      <c r="BB486" s="136">
        <f>BB$482</f>
        <v>46</v>
      </c>
    </row>
    <row r="487" spans="1:54" s="136" customFormat="1" ht="12.75">
      <c r="B487" s="132">
        <v>27</v>
      </c>
      <c r="C487" s="133" t="s">
        <v>182</v>
      </c>
      <c r="D487" s="134">
        <f t="shared" si="89"/>
        <v>0</v>
      </c>
      <c r="E487" s="144">
        <f>SUMIFS('Expense Data'!$G$4:$G$2000,'Expense Data'!$L$4:$L$2000,$BB487,'Expense Data'!$M$4:$M$2000,$B487,'Expense Data'!$P$4:$P$2000,0)</f>
        <v>0</v>
      </c>
      <c r="F487" s="135" t="s">
        <v>483</v>
      </c>
      <c r="G487" s="144">
        <f>SUMIFS('Expense Data'!$G$4:$G$2000,'Expense Data'!$L$4:$L$2000,$BB487,'Expense Data'!$M$4:$M$2000,$B487,'Expense Data'!$P$4:$P$2000,2)</f>
        <v>0</v>
      </c>
      <c r="H487" s="144">
        <f>SUMIFS('Expense Data'!$G$4:$G$2000,'Expense Data'!$L$4:$L$2000,$BB487,'Expense Data'!$M$4:$M$2000,$B487,'Expense Data'!$P$4:$P$2000,3)</f>
        <v>0</v>
      </c>
      <c r="I487" s="144">
        <f>SUMIFS('Expense Data'!$G$4:$G$2000,'Expense Data'!$L$4:$L$2000,$BB487,'Expense Data'!$M$4:$M$2000,$B487,'Expense Data'!$P$4:$P$2000,4)</f>
        <v>0</v>
      </c>
      <c r="J487" s="144">
        <f>SUMIFS('Expense Data'!$G$4:$G$2000,'Expense Data'!$L$4:$L$2000,$BB487,'Expense Data'!$M$4:$M$2000,$B487,'Expense Data'!$P$4:$P$2000,5)</f>
        <v>0</v>
      </c>
      <c r="K487" s="144">
        <f>SUMIFS('Expense Data'!$G$4:$G$2000,'Expense Data'!$L$4:$L$2000,$BB487,'Expense Data'!$M$4:$M$2000,$B487,'Expense Data'!$P$4:$P$2000,7)</f>
        <v>0</v>
      </c>
      <c r="L487" s="144">
        <f>SUMIFS('Expense Data'!$G$4:$G$2000,'Expense Data'!$L$4:$L$2000,$BB487,'Expense Data'!$M$4:$M$2000,$B487,'Expense Data'!$P$4:$P$2000,8)</f>
        <v>0</v>
      </c>
      <c r="M487" s="144">
        <f>SUMIFS('Expense Data'!$G$4:$G$2000,'Expense Data'!$L$4:$L$2000,$BB487,'Expense Data'!$M$4:$M$2000,$B487,'Expense Data'!$P$4:$P$2000,9)</f>
        <v>0</v>
      </c>
      <c r="BB487" s="136">
        <f t="shared" ref="BB487:BB492" si="90">BB$482</f>
        <v>46</v>
      </c>
    </row>
    <row r="488" spans="1:54" s="136" customFormat="1" ht="12.75">
      <c r="B488" s="132">
        <v>60</v>
      </c>
      <c r="C488" s="133" t="s">
        <v>190</v>
      </c>
      <c r="D488" s="134">
        <f t="shared" si="89"/>
        <v>0</v>
      </c>
      <c r="E488" s="144">
        <f>SUMIFS('Expense Data'!$G$4:$G$2000,'Expense Data'!$L$4:$L$2000,$BB488,'Expense Data'!$M$4:$M$2000,$B488,'Expense Data'!$P$4:$P$2000,0)</f>
        <v>0</v>
      </c>
      <c r="F488" s="135" t="s">
        <v>483</v>
      </c>
      <c r="G488" s="144">
        <f>SUMIFS('Expense Data'!$G$4:$G$2000,'Expense Data'!$L$4:$L$2000,$BB488,'Expense Data'!$M$4:$M$2000,$B488,'Expense Data'!$P$4:$P$2000,2)</f>
        <v>0</v>
      </c>
      <c r="H488" s="144">
        <f>SUMIFS('Expense Data'!$G$4:$G$2000,'Expense Data'!$L$4:$L$2000,$BB488,'Expense Data'!$M$4:$M$2000,$B488,'Expense Data'!$P$4:$P$2000,3)</f>
        <v>0</v>
      </c>
      <c r="I488" s="144">
        <f>SUMIFS('Expense Data'!$G$4:$G$2000,'Expense Data'!$L$4:$L$2000,$BB488,'Expense Data'!$M$4:$M$2000,$B488,'Expense Data'!$P$4:$P$2000,4)</f>
        <v>0</v>
      </c>
      <c r="J488" s="144">
        <f>SUMIFS('Expense Data'!$G$4:$G$2000,'Expense Data'!$L$4:$L$2000,$BB488,'Expense Data'!$M$4:$M$2000,$B488,'Expense Data'!$P$4:$P$2000,5)</f>
        <v>0</v>
      </c>
      <c r="K488" s="144">
        <f>SUMIFS('Expense Data'!$G$4:$G$2000,'Expense Data'!$L$4:$L$2000,$BB488,'Expense Data'!$M$4:$M$2000,$B488,'Expense Data'!$P$4:$P$2000,7)</f>
        <v>0</v>
      </c>
      <c r="L488" s="144">
        <f>SUMIFS('Expense Data'!$G$4:$G$2000,'Expense Data'!$L$4:$L$2000,$BB488,'Expense Data'!$M$4:$M$2000,$B488,'Expense Data'!$P$4:$P$2000,8)</f>
        <v>0</v>
      </c>
      <c r="M488" s="144">
        <f>SUMIFS('Expense Data'!$G$4:$G$2000,'Expense Data'!$L$4:$L$2000,$BB488,'Expense Data'!$M$4:$M$2000,$B488,'Expense Data'!$P$4:$P$2000,9)</f>
        <v>0</v>
      </c>
      <c r="BB488" s="136">
        <f t="shared" si="90"/>
        <v>46</v>
      </c>
    </row>
    <row r="489" spans="1:54" s="136" customFormat="1" ht="12.75">
      <c r="B489" s="132">
        <v>83</v>
      </c>
      <c r="C489" s="133" t="s">
        <v>124</v>
      </c>
      <c r="D489" s="134">
        <f t="shared" si="89"/>
        <v>0</v>
      </c>
      <c r="E489" s="144">
        <f>SUMIFS('Expense Data'!$G$4:$G$2000,'Expense Data'!$L$4:$L$2000,$BB489,'Expense Data'!$M$4:$M$2000,$B489,'Expense Data'!$P$4:$P$2000,0)</f>
        <v>0</v>
      </c>
      <c r="F489" s="135" t="s">
        <v>483</v>
      </c>
      <c r="G489" s="135" t="s">
        <v>483</v>
      </c>
      <c r="H489" s="135" t="s">
        <v>483</v>
      </c>
      <c r="I489" s="135" t="s">
        <v>483</v>
      </c>
      <c r="J489" s="135" t="s">
        <v>483</v>
      </c>
      <c r="K489" s="144">
        <f>SUMIFS('Expense Data'!$G$4:$G$2000,'Expense Data'!$L$4:$L$2000,$BB489,'Expense Data'!$M$4:$M$2000,$B489,'Expense Data'!$P$4:$P$2000,7)</f>
        <v>0</v>
      </c>
      <c r="L489" s="135" t="s">
        <v>483</v>
      </c>
      <c r="M489" s="135" t="s">
        <v>483</v>
      </c>
      <c r="BB489" s="136">
        <f t="shared" si="90"/>
        <v>46</v>
      </c>
    </row>
    <row r="490" spans="1:54" s="136" customFormat="1" ht="12.75">
      <c r="B490" s="132">
        <v>89</v>
      </c>
      <c r="C490" s="133" t="s">
        <v>542</v>
      </c>
      <c r="D490" s="134">
        <f t="shared" si="89"/>
        <v>0</v>
      </c>
      <c r="E490" s="144">
        <f>SUMIFS('Expense Data'!$G$4:$G$2000,'Expense Data'!$L$4:$L$2000,$BB490,'Expense Data'!$M$4:$M$2000,$B490,'Expense Data'!$P$4:$P$2000,0)</f>
        <v>0</v>
      </c>
      <c r="F490" s="135" t="s">
        <v>483</v>
      </c>
      <c r="G490" s="153" t="s">
        <v>483</v>
      </c>
      <c r="H490" s="156" t="s">
        <v>483</v>
      </c>
      <c r="I490" s="153" t="s">
        <v>483</v>
      </c>
      <c r="J490" s="153" t="s">
        <v>483</v>
      </c>
      <c r="K490" s="153" t="s">
        <v>483</v>
      </c>
      <c r="L490" s="153" t="s">
        <v>483</v>
      </c>
      <c r="M490" s="144">
        <f>SUMIFS('Expense Data'!$G$4:$G$2000,'Expense Data'!$L$4:$L$2000,$BB490,'Expense Data'!$M$4:$M$2000,$B490,'Expense Data'!$P$4:$P$2000,9)</f>
        <v>0</v>
      </c>
      <c r="BB490" s="136">
        <f t="shared" si="90"/>
        <v>46</v>
      </c>
    </row>
    <row r="491" spans="1:54" s="136" customFormat="1" ht="12.75">
      <c r="B491" s="132">
        <v>98</v>
      </c>
      <c r="C491" s="133" t="s">
        <v>127</v>
      </c>
      <c r="D491" s="134">
        <f t="shared" si="89"/>
        <v>0</v>
      </c>
      <c r="E491" s="144">
        <f>SUMIFS('Expense Data'!$G$4:$G$2000,'Expense Data'!$L$4:$L$2000,$BB491,'Expense Data'!$M$4:$M$2000,$B491,'Expense Data'!$P$4:$P$2000,0)</f>
        <v>0</v>
      </c>
      <c r="F491" s="135" t="s">
        <v>483</v>
      </c>
      <c r="G491" s="144">
        <f>SUMIFS('Expense Data'!$G$4:$G$2000,'Expense Data'!$L$4:$L$2000,$BB491,'Expense Data'!$M$4:$M$2000,$B491,'Expense Data'!$P$4:$P$2000,2)</f>
        <v>0</v>
      </c>
      <c r="H491" s="144">
        <f>SUMIFS('Expense Data'!$G$4:$G$2000,'Expense Data'!$L$4:$L$2000,$BB491,'Expense Data'!$M$4:$M$2000,$B491,'Expense Data'!$P$4:$P$2000,3)</f>
        <v>0</v>
      </c>
      <c r="I491" s="144">
        <f>SUMIFS('Expense Data'!$G$4:$G$2000,'Expense Data'!$L$4:$L$2000,$BB491,'Expense Data'!$M$4:$M$2000,$B491,'Expense Data'!$P$4:$P$2000,4)</f>
        <v>0</v>
      </c>
      <c r="J491" s="144">
        <f>SUMIFS('Expense Data'!$G$4:$G$2000,'Expense Data'!$L$4:$L$2000,$BB491,'Expense Data'!$M$4:$M$2000,$B491,'Expense Data'!$P$4:$P$2000,5)</f>
        <v>0</v>
      </c>
      <c r="K491" s="144">
        <f>SUMIFS('Expense Data'!$G$4:$G$2000,'Expense Data'!$L$4:$L$2000,$BB491,'Expense Data'!$M$4:$M$2000,$B491,'Expense Data'!$P$4:$P$2000,7)</f>
        <v>0</v>
      </c>
      <c r="L491" s="144">
        <f>SUMIFS('Expense Data'!$G$4:$G$2000,'Expense Data'!$L$4:$L$2000,$BB491,'Expense Data'!$M$4:$M$2000,$B491,'Expense Data'!$P$4:$P$2000,8)</f>
        <v>0</v>
      </c>
      <c r="M491" s="144">
        <f>SUMIFS('Expense Data'!$G$4:$G$2000,'Expense Data'!$L$4:$L$2000,$BB491,'Expense Data'!$M$4:$M$2000,$B491,'Expense Data'!$P$4:$P$2000,9)</f>
        <v>0</v>
      </c>
      <c r="BB491" s="136">
        <f t="shared" si="90"/>
        <v>46</v>
      </c>
    </row>
    <row r="492" spans="1:54" s="136" customFormat="1" ht="15">
      <c r="B492" s="132">
        <v>99</v>
      </c>
      <c r="C492" s="133" t="s">
        <v>438</v>
      </c>
      <c r="D492" s="119">
        <f>SUM(E492:F492)</f>
        <v>0</v>
      </c>
      <c r="E492" s="144">
        <f>SUMIFS('Expense Data'!$G$4:$G$2000,'Expense Data'!$L$4:$L$2000,$BB492,'Expense Data'!$M$4:$M$2000,$B492,'Expense Data'!$P$4:$P$2000,0)</f>
        <v>0</v>
      </c>
      <c r="F492" s="144">
        <f>SUMIFS('Expense Data'!$G$4:$G$2000,'Expense Data'!$L$4:$L$2000,$BB492,'Expense Data'!$M$4:$M$2000,$B492,'Expense Data'!$P$4:$P$2000,1)</f>
        <v>0</v>
      </c>
      <c r="G492" s="137" t="s">
        <v>483</v>
      </c>
      <c r="H492" s="137" t="s">
        <v>483</v>
      </c>
      <c r="I492" s="137" t="s">
        <v>483</v>
      </c>
      <c r="J492" s="137" t="s">
        <v>483</v>
      </c>
      <c r="K492" s="137" t="s">
        <v>483</v>
      </c>
      <c r="L492" s="137" t="s">
        <v>483</v>
      </c>
      <c r="M492" s="137" t="s">
        <v>483</v>
      </c>
      <c r="BB492" s="136">
        <f t="shared" si="90"/>
        <v>46</v>
      </c>
    </row>
    <row r="493" spans="1:54" s="140" customFormat="1" ht="15">
      <c r="A493" s="136"/>
      <c r="B493" s="146"/>
      <c r="C493" s="122" t="s">
        <v>485</v>
      </c>
      <c r="D493" s="139">
        <f t="shared" ref="D493:M493" si="91">SUM(D486:D492)</f>
        <v>0</v>
      </c>
      <c r="E493" s="139">
        <f t="shared" si="91"/>
        <v>0</v>
      </c>
      <c r="F493" s="139">
        <f t="shared" si="91"/>
        <v>0</v>
      </c>
      <c r="G493" s="139">
        <f t="shared" si="91"/>
        <v>0</v>
      </c>
      <c r="H493" s="139">
        <f t="shared" si="91"/>
        <v>0</v>
      </c>
      <c r="I493" s="139">
        <f t="shared" si="91"/>
        <v>0</v>
      </c>
      <c r="J493" s="139">
        <f t="shared" si="91"/>
        <v>0</v>
      </c>
      <c r="K493" s="139">
        <f t="shared" si="91"/>
        <v>0</v>
      </c>
      <c r="L493" s="139">
        <f t="shared" si="91"/>
        <v>0</v>
      </c>
      <c r="M493" s="139">
        <f t="shared" si="91"/>
        <v>0</v>
      </c>
    </row>
    <row r="494" spans="1:54" s="136" customFormat="1" ht="12.75">
      <c r="A494" s="140"/>
      <c r="B494" s="151"/>
      <c r="C494" s="133"/>
      <c r="D494" s="133"/>
      <c r="E494" s="133"/>
      <c r="F494" s="133"/>
      <c r="G494" s="133"/>
      <c r="H494" s="133"/>
      <c r="I494" s="133"/>
      <c r="J494" s="133"/>
      <c r="K494" s="133"/>
      <c r="L494" s="133"/>
      <c r="M494" s="133"/>
    </row>
    <row r="495" spans="1:54" s="136" customFormat="1" ht="12.75">
      <c r="B495" s="151"/>
      <c r="C495" s="133"/>
      <c r="D495" s="133"/>
      <c r="E495" s="133"/>
      <c r="F495" s="133"/>
      <c r="G495" s="133"/>
      <c r="H495" s="133"/>
      <c r="I495" s="133"/>
      <c r="J495" s="133"/>
      <c r="K495" s="133"/>
      <c r="L495" s="133"/>
      <c r="M495" s="133"/>
    </row>
    <row r="496" spans="1:54" s="136" customFormat="1" ht="12.75">
      <c r="B496" s="149" t="s">
        <v>515</v>
      </c>
      <c r="C496" s="133"/>
      <c r="D496" s="133"/>
      <c r="E496" s="133"/>
      <c r="F496" s="133"/>
      <c r="G496" s="133"/>
      <c r="H496" s="133"/>
      <c r="I496" s="143" t="s">
        <v>440</v>
      </c>
      <c r="J496" s="133"/>
      <c r="K496" s="133"/>
      <c r="L496" s="133"/>
      <c r="M496" s="133"/>
      <c r="BA496" s="136" t="str">
        <f>LEFT(B496,10)</f>
        <v>PROGRAM 48</v>
      </c>
      <c r="BB496" s="136">
        <f>RIGHT(BA496,2)*1</f>
        <v>48</v>
      </c>
    </row>
    <row r="497" spans="1:54" s="136" customFormat="1" ht="12.75">
      <c r="B497" s="132"/>
      <c r="C497" s="133"/>
      <c r="D497" s="133"/>
      <c r="E497" s="143" t="s">
        <v>467</v>
      </c>
      <c r="F497" s="143" t="s">
        <v>468</v>
      </c>
      <c r="G497" s="143" t="s">
        <v>469</v>
      </c>
      <c r="H497" s="143" t="s">
        <v>470</v>
      </c>
      <c r="I497" s="143" t="s">
        <v>471</v>
      </c>
      <c r="J497" s="129" t="s">
        <v>472</v>
      </c>
      <c r="K497" s="143" t="s">
        <v>473</v>
      </c>
      <c r="L497" s="133"/>
      <c r="M497" s="143" t="s">
        <v>474</v>
      </c>
    </row>
    <row r="498" spans="1:54" s="136" customFormat="1" ht="12.75">
      <c r="B498" s="132"/>
      <c r="C498" s="143" t="s">
        <v>475</v>
      </c>
      <c r="D498" s="143" t="s">
        <v>476</v>
      </c>
      <c r="E498" s="143" t="s">
        <v>477</v>
      </c>
      <c r="F498" s="143" t="s">
        <v>477</v>
      </c>
      <c r="G498" s="143" t="s">
        <v>478</v>
      </c>
      <c r="H498" s="143" t="s">
        <v>478</v>
      </c>
      <c r="I498" s="143" t="s">
        <v>479</v>
      </c>
      <c r="J498" s="129" t="s">
        <v>480</v>
      </c>
      <c r="K498" s="143" t="s">
        <v>481</v>
      </c>
      <c r="L498" s="143" t="s">
        <v>453</v>
      </c>
      <c r="M498" s="143" t="s">
        <v>482</v>
      </c>
    </row>
    <row r="499" spans="1:54"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54" s="136" customFormat="1" ht="12.75">
      <c r="B500" s="132">
        <v>21</v>
      </c>
      <c r="C500" s="133" t="s">
        <v>175</v>
      </c>
      <c r="D500" s="134">
        <f t="shared" ref="D500:D505" si="92">SUM(E500:M500)</f>
        <v>0</v>
      </c>
      <c r="E500" s="144">
        <f>SUMIFS('Expense Data'!$G$4:$G$2000,'Expense Data'!$L$4:$L$2000,$BB500,'Expense Data'!$M$4:$M$2000,$B500,'Expense Data'!$P$4:$P$2000,0)</f>
        <v>0</v>
      </c>
      <c r="F500" s="135" t="s">
        <v>483</v>
      </c>
      <c r="G500" s="144">
        <f>SUMIFS('Expense Data'!$G$4:$G$2000,'Expense Data'!$L$4:$L$2000,$BB500,'Expense Data'!$M$4:$M$2000,$B500,'Expense Data'!$P$4:$P$2000,2)</f>
        <v>0</v>
      </c>
      <c r="H500" s="144">
        <f>SUMIFS('Expense Data'!$G$4:$G$2000,'Expense Data'!$L$4:$L$2000,$BB500,'Expense Data'!$M$4:$M$2000,$B500,'Expense Data'!$P$4:$P$2000,3)</f>
        <v>0</v>
      </c>
      <c r="I500" s="144">
        <f>SUMIFS('Expense Data'!$G$4:$G$2000,'Expense Data'!$L$4:$L$2000,$BB500,'Expense Data'!$M$4:$M$2000,$B500,'Expense Data'!$P$4:$P$2000,4)</f>
        <v>0</v>
      </c>
      <c r="J500" s="144">
        <f>SUMIFS('Expense Data'!$G$4:$G$2000,'Expense Data'!$L$4:$L$2000,$BB500,'Expense Data'!$M$4:$M$2000,$B500,'Expense Data'!$P$4:$P$2000,5)</f>
        <v>0</v>
      </c>
      <c r="K500" s="144">
        <f>SUMIFS('Expense Data'!$G$4:$G$2000,'Expense Data'!$L$4:$L$2000,$BB500,'Expense Data'!$M$4:$M$2000,$B500,'Expense Data'!$P$4:$P$2000,7)</f>
        <v>0</v>
      </c>
      <c r="L500" s="144">
        <f>SUMIFS('Expense Data'!$G$4:$G$2000,'Expense Data'!$L$4:$L$2000,$BB500,'Expense Data'!$M$4:$M$2000,$B500,'Expense Data'!$P$4:$P$2000,8)</f>
        <v>0</v>
      </c>
      <c r="M500" s="144">
        <f>SUMIFS('Expense Data'!$G$4:$G$2000,'Expense Data'!$L$4:$L$2000,$BB500,'Expense Data'!$M$4:$M$2000,$B500,'Expense Data'!$P$4:$P$2000,9)</f>
        <v>0</v>
      </c>
      <c r="BB500" s="136">
        <f>BB$496</f>
        <v>48</v>
      </c>
    </row>
    <row r="501" spans="1:54" s="136" customFormat="1" ht="12.75">
      <c r="B501" s="132">
        <v>27</v>
      </c>
      <c r="C501" s="133" t="s">
        <v>182</v>
      </c>
      <c r="D501" s="134">
        <f t="shared" si="92"/>
        <v>0</v>
      </c>
      <c r="E501" s="144">
        <f>SUMIFS('Expense Data'!$G$4:$G$2000,'Expense Data'!$L$4:$L$2000,$BB501,'Expense Data'!$M$4:$M$2000,$B501,'Expense Data'!$P$4:$P$2000,0)</f>
        <v>0</v>
      </c>
      <c r="F501" s="135" t="s">
        <v>483</v>
      </c>
      <c r="G501" s="144">
        <f>SUMIFS('Expense Data'!$G$4:$G$2000,'Expense Data'!$L$4:$L$2000,$BB501,'Expense Data'!$M$4:$M$2000,$B501,'Expense Data'!$P$4:$P$2000,2)</f>
        <v>0</v>
      </c>
      <c r="H501" s="144">
        <f>SUMIFS('Expense Data'!$G$4:$G$2000,'Expense Data'!$L$4:$L$2000,$BB501,'Expense Data'!$M$4:$M$2000,$B501,'Expense Data'!$P$4:$P$2000,3)</f>
        <v>0</v>
      </c>
      <c r="I501" s="144">
        <f>SUMIFS('Expense Data'!$G$4:$G$2000,'Expense Data'!$L$4:$L$2000,$BB501,'Expense Data'!$M$4:$M$2000,$B501,'Expense Data'!$P$4:$P$2000,4)</f>
        <v>0</v>
      </c>
      <c r="J501" s="144">
        <f>SUMIFS('Expense Data'!$G$4:$G$2000,'Expense Data'!$L$4:$L$2000,$BB501,'Expense Data'!$M$4:$M$2000,$B501,'Expense Data'!$P$4:$P$2000,5)</f>
        <v>0</v>
      </c>
      <c r="K501" s="144">
        <f>SUMIFS('Expense Data'!$G$4:$G$2000,'Expense Data'!$L$4:$L$2000,$BB501,'Expense Data'!$M$4:$M$2000,$B501,'Expense Data'!$P$4:$P$2000,7)</f>
        <v>0</v>
      </c>
      <c r="L501" s="144">
        <f>SUMIFS('Expense Data'!$G$4:$G$2000,'Expense Data'!$L$4:$L$2000,$BB501,'Expense Data'!$M$4:$M$2000,$B501,'Expense Data'!$P$4:$P$2000,8)</f>
        <v>0</v>
      </c>
      <c r="M501" s="144">
        <f>SUMIFS('Expense Data'!$G$4:$G$2000,'Expense Data'!$L$4:$L$2000,$BB501,'Expense Data'!$M$4:$M$2000,$B501,'Expense Data'!$P$4:$P$2000,9)</f>
        <v>0</v>
      </c>
      <c r="BB501" s="136">
        <f t="shared" ref="BB501:BB506" si="93">BB$496</f>
        <v>48</v>
      </c>
    </row>
    <row r="502" spans="1:54" s="136" customFormat="1" ht="12.75">
      <c r="B502" s="132">
        <v>60</v>
      </c>
      <c r="C502" s="133" t="s">
        <v>190</v>
      </c>
      <c r="D502" s="134">
        <f t="shared" si="92"/>
        <v>0</v>
      </c>
      <c r="E502" s="144">
        <f>SUMIFS('Expense Data'!$G$4:$G$2000,'Expense Data'!$L$4:$L$2000,$BB502,'Expense Data'!$M$4:$M$2000,$B502,'Expense Data'!$P$4:$P$2000,0)</f>
        <v>0</v>
      </c>
      <c r="F502" s="135" t="s">
        <v>483</v>
      </c>
      <c r="G502" s="144">
        <f>SUMIFS('Expense Data'!$G$4:$G$2000,'Expense Data'!$L$4:$L$2000,$BB502,'Expense Data'!$M$4:$M$2000,$B502,'Expense Data'!$P$4:$P$2000,2)</f>
        <v>0</v>
      </c>
      <c r="H502" s="144">
        <f>SUMIFS('Expense Data'!$G$4:$G$2000,'Expense Data'!$L$4:$L$2000,$BB502,'Expense Data'!$M$4:$M$2000,$B502,'Expense Data'!$P$4:$P$2000,3)</f>
        <v>0</v>
      </c>
      <c r="I502" s="144">
        <f>SUMIFS('Expense Data'!$G$4:$G$2000,'Expense Data'!$L$4:$L$2000,$BB502,'Expense Data'!$M$4:$M$2000,$B502,'Expense Data'!$P$4:$P$2000,4)</f>
        <v>0</v>
      </c>
      <c r="J502" s="144">
        <f>SUMIFS('Expense Data'!$G$4:$G$2000,'Expense Data'!$L$4:$L$2000,$BB502,'Expense Data'!$M$4:$M$2000,$B502,'Expense Data'!$P$4:$P$2000,5)</f>
        <v>0</v>
      </c>
      <c r="K502" s="144">
        <f>SUMIFS('Expense Data'!$G$4:$G$2000,'Expense Data'!$L$4:$L$2000,$BB502,'Expense Data'!$M$4:$M$2000,$B502,'Expense Data'!$P$4:$P$2000,7)</f>
        <v>0</v>
      </c>
      <c r="L502" s="144">
        <f>SUMIFS('Expense Data'!$G$4:$G$2000,'Expense Data'!$L$4:$L$2000,$BB502,'Expense Data'!$M$4:$M$2000,$B502,'Expense Data'!$P$4:$P$2000,8)</f>
        <v>0</v>
      </c>
      <c r="M502" s="144">
        <f>SUMIFS('Expense Data'!$G$4:$G$2000,'Expense Data'!$L$4:$L$2000,$BB502,'Expense Data'!$M$4:$M$2000,$B502,'Expense Data'!$P$4:$P$2000,9)</f>
        <v>0</v>
      </c>
      <c r="BB502" s="136">
        <f t="shared" si="93"/>
        <v>48</v>
      </c>
    </row>
    <row r="503" spans="1:54" s="136" customFormat="1" ht="12.75">
      <c r="B503" s="132">
        <v>83</v>
      </c>
      <c r="C503" s="133" t="s">
        <v>124</v>
      </c>
      <c r="D503" s="134">
        <f t="shared" si="92"/>
        <v>0</v>
      </c>
      <c r="E503" s="144">
        <f>SUMIFS('Expense Data'!$G$4:$G$2000,'Expense Data'!$L$4:$L$2000,$BB503,'Expense Data'!$M$4:$M$2000,$B503,'Expense Data'!$P$4:$P$2000,0)</f>
        <v>0</v>
      </c>
      <c r="F503" s="135" t="s">
        <v>483</v>
      </c>
      <c r="G503" s="135" t="s">
        <v>483</v>
      </c>
      <c r="H503" s="135" t="s">
        <v>483</v>
      </c>
      <c r="I503" s="135" t="s">
        <v>483</v>
      </c>
      <c r="J503" s="135" t="s">
        <v>483</v>
      </c>
      <c r="K503" s="144">
        <f>SUMIFS('Expense Data'!$G$4:$G$2000,'Expense Data'!$L$4:$L$2000,$BB503,'Expense Data'!$M$4:$M$2000,$B503,'Expense Data'!$P$4:$P$2000,7)</f>
        <v>0</v>
      </c>
      <c r="L503" s="135" t="s">
        <v>483</v>
      </c>
      <c r="M503" s="135" t="s">
        <v>483</v>
      </c>
      <c r="BB503" s="136">
        <f t="shared" si="93"/>
        <v>48</v>
      </c>
    </row>
    <row r="504" spans="1:54" s="136" customFormat="1" ht="12.75">
      <c r="B504" s="132">
        <v>89</v>
      </c>
      <c r="C504" s="133" t="s">
        <v>542</v>
      </c>
      <c r="D504" s="134">
        <f t="shared" si="92"/>
        <v>0</v>
      </c>
      <c r="E504" s="144">
        <f>SUMIFS('Expense Data'!$G$4:$G$2000,'Expense Data'!$L$4:$L$2000,$BB504,'Expense Data'!$M$4:$M$2000,$B504,'Expense Data'!$P$4:$P$2000,0)</f>
        <v>0</v>
      </c>
      <c r="F504" s="135" t="s">
        <v>483</v>
      </c>
      <c r="G504" s="153" t="s">
        <v>483</v>
      </c>
      <c r="H504" s="156" t="s">
        <v>483</v>
      </c>
      <c r="I504" s="153" t="s">
        <v>483</v>
      </c>
      <c r="J504" s="153" t="s">
        <v>483</v>
      </c>
      <c r="K504" s="153" t="s">
        <v>483</v>
      </c>
      <c r="L504" s="153" t="s">
        <v>483</v>
      </c>
      <c r="M504" s="144">
        <f>SUMIFS('Expense Data'!$G$4:$G$2000,'Expense Data'!$L$4:$L$2000,$BB504,'Expense Data'!$M$4:$M$2000,$B504,'Expense Data'!$P$4:$P$2000,9)</f>
        <v>0</v>
      </c>
      <c r="BB504" s="136">
        <f t="shared" si="93"/>
        <v>48</v>
      </c>
    </row>
    <row r="505" spans="1:54" s="136" customFormat="1" ht="12.75">
      <c r="B505" s="132">
        <v>98</v>
      </c>
      <c r="C505" s="133" t="s">
        <v>127</v>
      </c>
      <c r="D505" s="134">
        <f t="shared" si="92"/>
        <v>0</v>
      </c>
      <c r="E505" s="144">
        <f>SUMIFS('Expense Data'!$G$4:$G$2000,'Expense Data'!$L$4:$L$2000,$BB505,'Expense Data'!$M$4:$M$2000,$B505,'Expense Data'!$P$4:$P$2000,0)</f>
        <v>0</v>
      </c>
      <c r="F505" s="135" t="s">
        <v>483</v>
      </c>
      <c r="G505" s="144">
        <f>SUMIFS('Expense Data'!$G$4:$G$2000,'Expense Data'!$L$4:$L$2000,$BB505,'Expense Data'!$M$4:$M$2000,$B505,'Expense Data'!$P$4:$P$2000,2)</f>
        <v>0</v>
      </c>
      <c r="H505" s="144">
        <f>SUMIFS('Expense Data'!$G$4:$G$2000,'Expense Data'!$L$4:$L$2000,$BB505,'Expense Data'!$M$4:$M$2000,$B505,'Expense Data'!$P$4:$P$2000,3)</f>
        <v>0</v>
      </c>
      <c r="I505" s="144">
        <f>SUMIFS('Expense Data'!$G$4:$G$2000,'Expense Data'!$L$4:$L$2000,$BB505,'Expense Data'!$M$4:$M$2000,$B505,'Expense Data'!$P$4:$P$2000,4)</f>
        <v>0</v>
      </c>
      <c r="J505" s="144">
        <f>SUMIFS('Expense Data'!$G$4:$G$2000,'Expense Data'!$L$4:$L$2000,$BB505,'Expense Data'!$M$4:$M$2000,$B505,'Expense Data'!$P$4:$P$2000,5)</f>
        <v>0</v>
      </c>
      <c r="K505" s="144">
        <f>SUMIFS('Expense Data'!$G$4:$G$2000,'Expense Data'!$L$4:$L$2000,$BB505,'Expense Data'!$M$4:$M$2000,$B505,'Expense Data'!$P$4:$P$2000,7)</f>
        <v>0</v>
      </c>
      <c r="L505" s="144">
        <f>SUMIFS('Expense Data'!$G$4:$G$2000,'Expense Data'!$L$4:$L$2000,$BB505,'Expense Data'!$M$4:$M$2000,$B505,'Expense Data'!$P$4:$P$2000,8)</f>
        <v>0</v>
      </c>
      <c r="M505" s="144">
        <f>SUMIFS('Expense Data'!$G$4:$G$2000,'Expense Data'!$L$4:$L$2000,$BB505,'Expense Data'!$M$4:$M$2000,$B505,'Expense Data'!$P$4:$P$2000,9)</f>
        <v>0</v>
      </c>
      <c r="BB505" s="136">
        <f t="shared" si="93"/>
        <v>48</v>
      </c>
    </row>
    <row r="506" spans="1:54" s="136" customFormat="1" ht="15">
      <c r="B506" s="132">
        <v>99</v>
      </c>
      <c r="C506" s="133" t="s">
        <v>438</v>
      </c>
      <c r="D506" s="119">
        <f>SUM(E506:F506)</f>
        <v>0</v>
      </c>
      <c r="E506" s="144">
        <f>SUMIFS('Expense Data'!$G$4:$G$2000,'Expense Data'!$L$4:$L$2000,$BB506,'Expense Data'!$M$4:$M$2000,$B506,'Expense Data'!$P$4:$P$2000,0)</f>
        <v>0</v>
      </c>
      <c r="F506" s="144">
        <f>SUMIFS('Expense Data'!$G$4:$G$2000,'Expense Data'!$L$4:$L$2000,$BB506,'Expense Data'!$M$4:$M$2000,$B506,'Expense Data'!$P$4:$P$2000,1)</f>
        <v>0</v>
      </c>
      <c r="G506" s="137" t="s">
        <v>483</v>
      </c>
      <c r="H506" s="137" t="s">
        <v>483</v>
      </c>
      <c r="I506" s="137" t="s">
        <v>483</v>
      </c>
      <c r="J506" s="137" t="s">
        <v>483</v>
      </c>
      <c r="K506" s="137" t="s">
        <v>483</v>
      </c>
      <c r="L506" s="137" t="s">
        <v>483</v>
      </c>
      <c r="M506" s="137" t="s">
        <v>483</v>
      </c>
      <c r="BB506" s="136">
        <f t="shared" si="93"/>
        <v>48</v>
      </c>
    </row>
    <row r="507" spans="1:54" s="140" customFormat="1" ht="15">
      <c r="A507" s="136"/>
      <c r="B507" s="146"/>
      <c r="C507" s="122" t="s">
        <v>485</v>
      </c>
      <c r="D507" s="139">
        <f t="shared" ref="D507:M507" si="94">SUM(D500:D506)</f>
        <v>0</v>
      </c>
      <c r="E507" s="139">
        <f t="shared" si="94"/>
        <v>0</v>
      </c>
      <c r="F507" s="139">
        <f t="shared" si="94"/>
        <v>0</v>
      </c>
      <c r="G507" s="139">
        <f t="shared" si="94"/>
        <v>0</v>
      </c>
      <c r="H507" s="139">
        <f t="shared" si="94"/>
        <v>0</v>
      </c>
      <c r="I507" s="139">
        <f t="shared" si="94"/>
        <v>0</v>
      </c>
      <c r="J507" s="139">
        <f t="shared" si="94"/>
        <v>0</v>
      </c>
      <c r="K507" s="139">
        <f t="shared" si="94"/>
        <v>0</v>
      </c>
      <c r="L507" s="139">
        <f t="shared" si="94"/>
        <v>0</v>
      </c>
      <c r="M507" s="139">
        <f t="shared" si="94"/>
        <v>0</v>
      </c>
    </row>
    <row r="508" spans="1:54" s="136" customFormat="1" ht="12.75">
      <c r="A508" s="140"/>
      <c r="B508" s="151"/>
      <c r="C508" s="133"/>
      <c r="D508" s="133"/>
      <c r="E508" s="133"/>
      <c r="F508" s="133"/>
      <c r="G508" s="133"/>
      <c r="H508" s="133"/>
      <c r="I508" s="133"/>
      <c r="J508" s="133"/>
      <c r="K508" s="133"/>
      <c r="L508" s="133"/>
      <c r="M508" s="133"/>
    </row>
    <row r="509" spans="1:54" s="136" customFormat="1" ht="12.75">
      <c r="B509" s="151"/>
      <c r="C509" s="133"/>
      <c r="D509" s="133"/>
      <c r="E509" s="133"/>
      <c r="F509" s="133"/>
      <c r="G509" s="133"/>
      <c r="H509" s="133"/>
      <c r="I509" s="133"/>
      <c r="J509" s="133"/>
      <c r="K509" s="133"/>
      <c r="L509" s="133"/>
      <c r="M509" s="133"/>
    </row>
    <row r="510" spans="1:54" s="136" customFormat="1" ht="12.75">
      <c r="B510" s="149" t="s">
        <v>567</v>
      </c>
      <c r="C510" s="133"/>
      <c r="D510" s="133"/>
      <c r="E510" s="133"/>
      <c r="F510" s="133"/>
      <c r="G510" s="133"/>
      <c r="H510" s="133"/>
      <c r="I510" s="143" t="s">
        <v>440</v>
      </c>
      <c r="J510" s="133"/>
      <c r="K510" s="133"/>
      <c r="L510" s="133"/>
      <c r="M510" s="133"/>
      <c r="BA510" s="136" t="str">
        <f>LEFT(B510,10)</f>
        <v>PROGRAM 51</v>
      </c>
      <c r="BB510" s="136">
        <f>RIGHT(BA510,2)*1</f>
        <v>51</v>
      </c>
    </row>
    <row r="511" spans="1:54" s="136" customFormat="1" ht="12.75">
      <c r="B511" s="132"/>
      <c r="C511" s="133"/>
      <c r="D511" s="133"/>
      <c r="E511" s="143" t="s">
        <v>467</v>
      </c>
      <c r="F511" s="143" t="s">
        <v>468</v>
      </c>
      <c r="G511" s="143" t="s">
        <v>469</v>
      </c>
      <c r="H511" s="143" t="s">
        <v>470</v>
      </c>
      <c r="I511" s="143" t="s">
        <v>471</v>
      </c>
      <c r="J511" s="129" t="s">
        <v>472</v>
      </c>
      <c r="K511" s="143" t="s">
        <v>473</v>
      </c>
      <c r="L511" s="133"/>
      <c r="M511" s="143" t="s">
        <v>474</v>
      </c>
    </row>
    <row r="512" spans="1:54" s="136" customFormat="1" ht="12.75">
      <c r="B512" s="132"/>
      <c r="C512" s="143" t="s">
        <v>475</v>
      </c>
      <c r="D512" s="143" t="s">
        <v>476</v>
      </c>
      <c r="E512" s="143" t="s">
        <v>477</v>
      </c>
      <c r="F512" s="143" t="s">
        <v>477</v>
      </c>
      <c r="G512" s="143" t="s">
        <v>478</v>
      </c>
      <c r="H512" s="143" t="s">
        <v>478</v>
      </c>
      <c r="I512" s="143" t="s">
        <v>479</v>
      </c>
      <c r="J512" s="129" t="s">
        <v>480</v>
      </c>
      <c r="K512" s="143" t="s">
        <v>481</v>
      </c>
      <c r="L512" s="143" t="s">
        <v>453</v>
      </c>
      <c r="M512" s="143" t="s">
        <v>482</v>
      </c>
    </row>
    <row r="513" spans="1:54"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54" s="136" customFormat="1" ht="12.75">
      <c r="B514" s="132">
        <v>21</v>
      </c>
      <c r="C514" s="133" t="s">
        <v>175</v>
      </c>
      <c r="D514" s="134">
        <f t="shared" ref="D514:D519" si="95">SUM(E514:M514)</f>
        <v>0</v>
      </c>
      <c r="E514" s="144">
        <f>SUMIFS('Expense Data'!$G$4:$G$2000,'Expense Data'!$L$4:$L$2000,$BB514,'Expense Data'!$M$4:$M$2000,$B514,'Expense Data'!$P$4:$P$2000,0)</f>
        <v>0</v>
      </c>
      <c r="F514" s="135" t="s">
        <v>483</v>
      </c>
      <c r="G514" s="144">
        <f>SUMIFS('Expense Data'!$G$4:$G$2000,'Expense Data'!$L$4:$L$2000,$BB514,'Expense Data'!$M$4:$M$2000,$B514,'Expense Data'!$P$4:$P$2000,2)</f>
        <v>0</v>
      </c>
      <c r="H514" s="144">
        <f>SUMIFS('Expense Data'!$G$4:$G$2000,'Expense Data'!$L$4:$L$2000,$BB514,'Expense Data'!$M$4:$M$2000,$B514,'Expense Data'!$P$4:$P$2000,3)</f>
        <v>0</v>
      </c>
      <c r="I514" s="144">
        <f>SUMIFS('Expense Data'!$G$4:$G$2000,'Expense Data'!$L$4:$L$2000,$BB514,'Expense Data'!$M$4:$M$2000,$B514,'Expense Data'!$P$4:$P$2000,4)</f>
        <v>0</v>
      </c>
      <c r="J514" s="144">
        <f>SUMIFS('Expense Data'!$G$4:$G$2000,'Expense Data'!$L$4:$L$2000,$BB514,'Expense Data'!$M$4:$M$2000,$B514,'Expense Data'!$P$4:$P$2000,5)</f>
        <v>0</v>
      </c>
      <c r="K514" s="144">
        <f>SUMIFS('Expense Data'!$G$4:$G$2000,'Expense Data'!$L$4:$L$2000,$BB514,'Expense Data'!$M$4:$M$2000,$B514,'Expense Data'!$P$4:$P$2000,7)</f>
        <v>0</v>
      </c>
      <c r="L514" s="144">
        <f>SUMIFS('Expense Data'!$G$4:$G$2000,'Expense Data'!$L$4:$L$2000,$BB514,'Expense Data'!$M$4:$M$2000,$B514,'Expense Data'!$P$4:$P$2000,8)</f>
        <v>0</v>
      </c>
      <c r="M514" s="144">
        <f>SUMIFS('Expense Data'!$G$4:$G$2000,'Expense Data'!$L$4:$L$2000,$BB514,'Expense Data'!$M$4:$M$2000,$B514,'Expense Data'!$P$4:$P$2000,9)</f>
        <v>0</v>
      </c>
      <c r="BB514" s="136">
        <f>BB$510</f>
        <v>51</v>
      </c>
    </row>
    <row r="515" spans="1:54" s="136" customFormat="1" ht="12.75">
      <c r="B515" s="132">
        <v>27</v>
      </c>
      <c r="C515" s="133" t="s">
        <v>182</v>
      </c>
      <c r="D515" s="134">
        <f t="shared" si="95"/>
        <v>0</v>
      </c>
      <c r="E515" s="144">
        <f>SUMIFS('Expense Data'!$G$4:$G$2000,'Expense Data'!$L$4:$L$2000,$BB515,'Expense Data'!$M$4:$M$2000,$B515,'Expense Data'!$P$4:$P$2000,0)</f>
        <v>0</v>
      </c>
      <c r="F515" s="135" t="s">
        <v>483</v>
      </c>
      <c r="G515" s="144">
        <f>SUMIFS('Expense Data'!$G$4:$G$2000,'Expense Data'!$L$4:$L$2000,$BB515,'Expense Data'!$M$4:$M$2000,$B515,'Expense Data'!$P$4:$P$2000,2)</f>
        <v>0</v>
      </c>
      <c r="H515" s="144">
        <f>SUMIFS('Expense Data'!$G$4:$G$2000,'Expense Data'!$L$4:$L$2000,$BB515,'Expense Data'!$M$4:$M$2000,$B515,'Expense Data'!$P$4:$P$2000,3)</f>
        <v>0</v>
      </c>
      <c r="I515" s="144">
        <f>SUMIFS('Expense Data'!$G$4:$G$2000,'Expense Data'!$L$4:$L$2000,$BB515,'Expense Data'!$M$4:$M$2000,$B515,'Expense Data'!$P$4:$P$2000,4)</f>
        <v>0</v>
      </c>
      <c r="J515" s="144">
        <f>SUMIFS('Expense Data'!$G$4:$G$2000,'Expense Data'!$L$4:$L$2000,$BB515,'Expense Data'!$M$4:$M$2000,$B515,'Expense Data'!$P$4:$P$2000,5)</f>
        <v>0</v>
      </c>
      <c r="K515" s="144">
        <f>SUMIFS('Expense Data'!$G$4:$G$2000,'Expense Data'!$L$4:$L$2000,$BB515,'Expense Data'!$M$4:$M$2000,$B515,'Expense Data'!$P$4:$P$2000,7)</f>
        <v>0</v>
      </c>
      <c r="L515" s="144">
        <f>SUMIFS('Expense Data'!$G$4:$G$2000,'Expense Data'!$L$4:$L$2000,$BB515,'Expense Data'!$M$4:$M$2000,$B515,'Expense Data'!$P$4:$P$2000,8)</f>
        <v>0</v>
      </c>
      <c r="M515" s="144">
        <f>SUMIFS('Expense Data'!$G$4:$G$2000,'Expense Data'!$L$4:$L$2000,$BB515,'Expense Data'!$M$4:$M$2000,$B515,'Expense Data'!$P$4:$P$2000,9)</f>
        <v>0</v>
      </c>
      <c r="BB515" s="136">
        <f t="shared" ref="BB515:BB520" si="96">BB$510</f>
        <v>51</v>
      </c>
    </row>
    <row r="516" spans="1:54" s="136" customFormat="1" ht="12.75">
      <c r="B516" s="132">
        <v>60</v>
      </c>
      <c r="C516" s="133" t="s">
        <v>190</v>
      </c>
      <c r="D516" s="134">
        <f t="shared" si="95"/>
        <v>0</v>
      </c>
      <c r="E516" s="144">
        <f>SUMIFS('Expense Data'!$G$4:$G$2000,'Expense Data'!$L$4:$L$2000,$BB516,'Expense Data'!$M$4:$M$2000,$B516,'Expense Data'!$P$4:$P$2000,0)</f>
        <v>0</v>
      </c>
      <c r="F516" s="135" t="s">
        <v>483</v>
      </c>
      <c r="G516" s="144">
        <f>SUMIFS('Expense Data'!$G$4:$G$2000,'Expense Data'!$L$4:$L$2000,$BB516,'Expense Data'!$M$4:$M$2000,$B516,'Expense Data'!$P$4:$P$2000,2)</f>
        <v>0</v>
      </c>
      <c r="H516" s="144">
        <f>SUMIFS('Expense Data'!$G$4:$G$2000,'Expense Data'!$L$4:$L$2000,$BB516,'Expense Data'!$M$4:$M$2000,$B516,'Expense Data'!$P$4:$P$2000,3)</f>
        <v>0</v>
      </c>
      <c r="I516" s="144">
        <f>SUMIFS('Expense Data'!$G$4:$G$2000,'Expense Data'!$L$4:$L$2000,$BB516,'Expense Data'!$M$4:$M$2000,$B516,'Expense Data'!$P$4:$P$2000,4)</f>
        <v>0</v>
      </c>
      <c r="J516" s="144">
        <f>SUMIFS('Expense Data'!$G$4:$G$2000,'Expense Data'!$L$4:$L$2000,$BB516,'Expense Data'!$M$4:$M$2000,$B516,'Expense Data'!$P$4:$P$2000,5)</f>
        <v>0</v>
      </c>
      <c r="K516" s="144">
        <f>SUMIFS('Expense Data'!$G$4:$G$2000,'Expense Data'!$L$4:$L$2000,$BB516,'Expense Data'!$M$4:$M$2000,$B516,'Expense Data'!$P$4:$P$2000,7)</f>
        <v>0</v>
      </c>
      <c r="L516" s="144">
        <f>SUMIFS('Expense Data'!$G$4:$G$2000,'Expense Data'!$L$4:$L$2000,$BB516,'Expense Data'!$M$4:$M$2000,$B516,'Expense Data'!$P$4:$P$2000,8)</f>
        <v>0</v>
      </c>
      <c r="M516" s="144">
        <f>SUMIFS('Expense Data'!$G$4:$G$2000,'Expense Data'!$L$4:$L$2000,$BB516,'Expense Data'!$M$4:$M$2000,$B516,'Expense Data'!$P$4:$P$2000,9)</f>
        <v>0</v>
      </c>
      <c r="BB516" s="136">
        <f t="shared" si="96"/>
        <v>51</v>
      </c>
    </row>
    <row r="517" spans="1:54" s="136" customFormat="1" ht="12.75">
      <c r="B517" s="132">
        <v>83</v>
      </c>
      <c r="C517" s="133" t="s">
        <v>124</v>
      </c>
      <c r="D517" s="134">
        <f t="shared" si="95"/>
        <v>0</v>
      </c>
      <c r="E517" s="144">
        <f>SUMIFS('Expense Data'!$G$4:$G$2000,'Expense Data'!$L$4:$L$2000,$BB517,'Expense Data'!$M$4:$M$2000,$B517,'Expense Data'!$P$4:$P$2000,0)</f>
        <v>0</v>
      </c>
      <c r="F517" s="135" t="s">
        <v>483</v>
      </c>
      <c r="G517" s="135" t="s">
        <v>483</v>
      </c>
      <c r="H517" s="135" t="s">
        <v>483</v>
      </c>
      <c r="I517" s="135" t="s">
        <v>483</v>
      </c>
      <c r="J517" s="153" t="s">
        <v>483</v>
      </c>
      <c r="K517" s="144">
        <f>SUMIFS('Expense Data'!$G$4:$G$2000,'Expense Data'!$L$4:$L$2000,$BB517,'Expense Data'!$M$4:$M$2000,$B517,'Expense Data'!$P$4:$P$2000,7)</f>
        <v>0</v>
      </c>
      <c r="L517" s="135" t="s">
        <v>483</v>
      </c>
      <c r="M517" s="135" t="s">
        <v>483</v>
      </c>
      <c r="BB517" s="136">
        <f t="shared" si="96"/>
        <v>51</v>
      </c>
    </row>
    <row r="518" spans="1:54" s="136" customFormat="1" ht="12.75">
      <c r="B518" s="132">
        <v>89</v>
      </c>
      <c r="C518" s="133" t="s">
        <v>542</v>
      </c>
      <c r="D518" s="134">
        <f t="shared" si="95"/>
        <v>0</v>
      </c>
      <c r="E518" s="144">
        <f>SUMIFS('Expense Data'!$G$4:$G$2000,'Expense Data'!$L$4:$L$2000,$BB518,'Expense Data'!$M$4:$M$2000,$B518,'Expense Data'!$P$4:$P$2000,0)</f>
        <v>0</v>
      </c>
      <c r="F518" s="135" t="s">
        <v>483</v>
      </c>
      <c r="G518" s="153" t="s">
        <v>483</v>
      </c>
      <c r="H518" s="156" t="s">
        <v>483</v>
      </c>
      <c r="I518" s="153" t="s">
        <v>483</v>
      </c>
      <c r="J518" s="153" t="s">
        <v>483</v>
      </c>
      <c r="K518" s="153" t="s">
        <v>483</v>
      </c>
      <c r="L518" s="153" t="s">
        <v>483</v>
      </c>
      <c r="M518" s="144">
        <f>SUMIFS('Expense Data'!$G$4:$G$2000,'Expense Data'!$L$4:$L$2000,$BB518,'Expense Data'!$M$4:$M$2000,$B518,'Expense Data'!$P$4:$P$2000,9)</f>
        <v>0</v>
      </c>
      <c r="BB518" s="136">
        <f t="shared" si="96"/>
        <v>51</v>
      </c>
    </row>
    <row r="519" spans="1:54" s="136" customFormat="1" ht="12.75">
      <c r="B519" s="132">
        <v>98</v>
      </c>
      <c r="C519" s="133" t="s">
        <v>127</v>
      </c>
      <c r="D519" s="134">
        <f t="shared" si="95"/>
        <v>0</v>
      </c>
      <c r="E519" s="144">
        <f>SUMIFS('Expense Data'!$G$4:$G$2000,'Expense Data'!$L$4:$L$2000,$BB519,'Expense Data'!$M$4:$M$2000,$B519,'Expense Data'!$P$4:$P$2000,0)</f>
        <v>0</v>
      </c>
      <c r="F519" s="135" t="s">
        <v>483</v>
      </c>
      <c r="G519" s="144">
        <f>SUMIFS('Expense Data'!$G$4:$G$2000,'Expense Data'!$L$4:$L$2000,$BB519,'Expense Data'!$M$4:$M$2000,$B519,'Expense Data'!$P$4:$P$2000,2)</f>
        <v>0</v>
      </c>
      <c r="H519" s="144">
        <f>SUMIFS('Expense Data'!$G$4:$G$2000,'Expense Data'!$L$4:$L$2000,$BB519,'Expense Data'!$M$4:$M$2000,$B519,'Expense Data'!$P$4:$P$2000,3)</f>
        <v>0</v>
      </c>
      <c r="I519" s="144">
        <f>SUMIFS('Expense Data'!$G$4:$G$2000,'Expense Data'!$L$4:$L$2000,$BB519,'Expense Data'!$M$4:$M$2000,$B519,'Expense Data'!$P$4:$P$2000,4)</f>
        <v>0</v>
      </c>
      <c r="J519" s="144">
        <f>SUMIFS('Expense Data'!$G$4:$G$2000,'Expense Data'!$L$4:$L$2000,$BB519,'Expense Data'!$M$4:$M$2000,$B519,'Expense Data'!$P$4:$P$2000,5)</f>
        <v>0</v>
      </c>
      <c r="K519" s="144">
        <f>SUMIFS('Expense Data'!$G$4:$G$2000,'Expense Data'!$L$4:$L$2000,$BB519,'Expense Data'!$M$4:$M$2000,$B519,'Expense Data'!$P$4:$P$2000,7)</f>
        <v>0</v>
      </c>
      <c r="L519" s="144">
        <f>SUMIFS('Expense Data'!$G$4:$G$2000,'Expense Data'!$L$4:$L$2000,$BB519,'Expense Data'!$M$4:$M$2000,$B519,'Expense Data'!$P$4:$P$2000,8)</f>
        <v>0</v>
      </c>
      <c r="M519" s="144">
        <f>SUMIFS('Expense Data'!$G$4:$G$2000,'Expense Data'!$L$4:$L$2000,$BB519,'Expense Data'!$M$4:$M$2000,$B519,'Expense Data'!$P$4:$P$2000,9)</f>
        <v>0</v>
      </c>
      <c r="BB519" s="136">
        <f t="shared" si="96"/>
        <v>51</v>
      </c>
    </row>
    <row r="520" spans="1:54" s="136" customFormat="1" ht="15">
      <c r="B520" s="132">
        <v>99</v>
      </c>
      <c r="C520" s="133" t="s">
        <v>438</v>
      </c>
      <c r="D520" s="119">
        <f>SUM(E520:F520)</f>
        <v>0</v>
      </c>
      <c r="E520" s="144">
        <f>SUMIFS('Expense Data'!$G$4:$G$2000,'Expense Data'!$L$4:$L$2000,$BB520,'Expense Data'!$M$4:$M$2000,$B520,'Expense Data'!$P$4:$P$2000,0)</f>
        <v>0</v>
      </c>
      <c r="F520" s="144">
        <f>SUMIFS('Expense Data'!$G$4:$G$2000,'Expense Data'!$L$4:$L$2000,$BB520,'Expense Data'!$M$4:$M$2000,$B520,'Expense Data'!$P$4:$P$2000,1)</f>
        <v>0</v>
      </c>
      <c r="G520" s="137" t="s">
        <v>483</v>
      </c>
      <c r="H520" s="137" t="s">
        <v>483</v>
      </c>
      <c r="I520" s="137" t="s">
        <v>483</v>
      </c>
      <c r="J520" s="137" t="s">
        <v>483</v>
      </c>
      <c r="K520" s="137" t="s">
        <v>483</v>
      </c>
      <c r="L520" s="137" t="s">
        <v>483</v>
      </c>
      <c r="M520" s="137" t="s">
        <v>483</v>
      </c>
      <c r="BB520" s="136">
        <f t="shared" si="96"/>
        <v>51</v>
      </c>
    </row>
    <row r="521" spans="1:54" s="140" customFormat="1" ht="15">
      <c r="A521" s="136"/>
      <c r="B521" s="146"/>
      <c r="C521" s="122" t="s">
        <v>485</v>
      </c>
      <c r="D521" s="139">
        <f t="shared" ref="D521:M521" si="97">SUM(D514:D520)</f>
        <v>0</v>
      </c>
      <c r="E521" s="139">
        <f t="shared" si="97"/>
        <v>0</v>
      </c>
      <c r="F521" s="139">
        <f t="shared" si="97"/>
        <v>0</v>
      </c>
      <c r="G521" s="139">
        <f t="shared" si="97"/>
        <v>0</v>
      </c>
      <c r="H521" s="139">
        <f t="shared" si="97"/>
        <v>0</v>
      </c>
      <c r="I521" s="139">
        <f t="shared" si="97"/>
        <v>0</v>
      </c>
      <c r="J521" s="139">
        <f t="shared" si="97"/>
        <v>0</v>
      </c>
      <c r="K521" s="139">
        <f t="shared" si="97"/>
        <v>0</v>
      </c>
      <c r="L521" s="139">
        <f t="shared" si="97"/>
        <v>0</v>
      </c>
      <c r="M521" s="139">
        <f t="shared" si="97"/>
        <v>0</v>
      </c>
    </row>
    <row r="522" spans="1:54" s="136" customFormat="1" ht="12.75">
      <c r="A522" s="140"/>
      <c r="B522" s="132"/>
      <c r="C522" s="133"/>
      <c r="D522" s="133"/>
      <c r="E522" s="133"/>
      <c r="F522" s="133"/>
      <c r="G522" s="133"/>
      <c r="H522" s="133"/>
      <c r="I522" s="133"/>
      <c r="J522" s="133"/>
      <c r="K522" s="133"/>
      <c r="L522" s="133"/>
      <c r="M522" s="133"/>
    </row>
    <row r="523" spans="1:54" s="136" customFormat="1" ht="12.75">
      <c r="B523" s="132"/>
      <c r="C523" s="133"/>
      <c r="D523" s="133"/>
      <c r="E523" s="133"/>
      <c r="F523" s="133"/>
      <c r="G523" s="133"/>
      <c r="H523" s="133"/>
      <c r="I523" s="133"/>
      <c r="J523" s="133"/>
      <c r="K523" s="133"/>
      <c r="L523" s="133"/>
      <c r="M523" s="133"/>
    </row>
    <row r="524" spans="1:54" s="136" customFormat="1" ht="12.75">
      <c r="B524" s="149" t="s">
        <v>568</v>
      </c>
      <c r="C524" s="133"/>
      <c r="D524" s="133"/>
      <c r="E524" s="133"/>
      <c r="F524" s="133"/>
      <c r="G524" s="133"/>
      <c r="H524" s="133"/>
      <c r="I524" s="143" t="s">
        <v>440</v>
      </c>
      <c r="J524" s="133"/>
      <c r="K524" s="133"/>
      <c r="L524" s="133"/>
      <c r="M524" s="133"/>
      <c r="BA524" s="136" t="str">
        <f>LEFT(B524,10)</f>
        <v>PROGRAM 52</v>
      </c>
      <c r="BB524" s="136">
        <f>RIGHT(BA524,2)*1</f>
        <v>52</v>
      </c>
    </row>
    <row r="525" spans="1:54" s="136" customFormat="1" ht="12.75">
      <c r="B525" s="132"/>
      <c r="C525" s="133"/>
      <c r="D525" s="133"/>
      <c r="E525" s="143" t="s">
        <v>467</v>
      </c>
      <c r="F525" s="143" t="s">
        <v>468</v>
      </c>
      <c r="G525" s="143" t="s">
        <v>469</v>
      </c>
      <c r="H525" s="143" t="s">
        <v>470</v>
      </c>
      <c r="I525" s="143" t="s">
        <v>471</v>
      </c>
      <c r="J525" s="129" t="s">
        <v>472</v>
      </c>
      <c r="K525" s="143" t="s">
        <v>473</v>
      </c>
      <c r="L525" s="133"/>
      <c r="M525" s="143" t="s">
        <v>474</v>
      </c>
    </row>
    <row r="526" spans="1:54" s="136" customFormat="1" ht="12.75">
      <c r="B526" s="132"/>
      <c r="C526" s="143" t="s">
        <v>475</v>
      </c>
      <c r="D526" s="143" t="s">
        <v>476</v>
      </c>
      <c r="E526" s="143" t="s">
        <v>477</v>
      </c>
      <c r="F526" s="143" t="s">
        <v>477</v>
      </c>
      <c r="G526" s="143" t="s">
        <v>478</v>
      </c>
      <c r="H526" s="143" t="s">
        <v>478</v>
      </c>
      <c r="I526" s="143" t="s">
        <v>479</v>
      </c>
      <c r="J526" s="129" t="s">
        <v>480</v>
      </c>
      <c r="K526" s="143" t="s">
        <v>481</v>
      </c>
      <c r="L526" s="143" t="s">
        <v>453</v>
      </c>
      <c r="M526" s="143" t="s">
        <v>482</v>
      </c>
    </row>
    <row r="527" spans="1:54"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54" s="136" customFormat="1" ht="12.75">
      <c r="B528" s="132">
        <v>21</v>
      </c>
      <c r="C528" s="133" t="s">
        <v>175</v>
      </c>
      <c r="D528" s="134">
        <f t="shared" ref="D528:D533" si="98">SUM(E528:M528)</f>
        <v>0</v>
      </c>
      <c r="E528" s="144">
        <f>SUMIFS('Expense Data'!$G$4:$G$2000,'Expense Data'!$L$4:$L$2000,$BB528,'Expense Data'!$M$4:$M$2000,$B528,'Expense Data'!$P$4:$P$2000,0)</f>
        <v>0</v>
      </c>
      <c r="F528" s="135" t="s">
        <v>483</v>
      </c>
      <c r="G528" s="144">
        <f>SUMIFS('Expense Data'!$G$4:$G$2000,'Expense Data'!$L$4:$L$2000,$BB528,'Expense Data'!$M$4:$M$2000,$B528,'Expense Data'!$P$4:$P$2000,2)</f>
        <v>0</v>
      </c>
      <c r="H528" s="144">
        <f>SUMIFS('Expense Data'!$G$4:$G$2000,'Expense Data'!$L$4:$L$2000,$BB528,'Expense Data'!$M$4:$M$2000,$B528,'Expense Data'!$P$4:$P$2000,3)</f>
        <v>0</v>
      </c>
      <c r="I528" s="144">
        <f>SUMIFS('Expense Data'!$G$4:$G$2000,'Expense Data'!$L$4:$L$2000,$BB528,'Expense Data'!$M$4:$M$2000,$B528,'Expense Data'!$P$4:$P$2000,4)</f>
        <v>0</v>
      </c>
      <c r="J528" s="144">
        <f>SUMIFS('Expense Data'!$G$4:$G$2000,'Expense Data'!$L$4:$L$2000,$BB528,'Expense Data'!$M$4:$M$2000,$B528,'Expense Data'!$P$4:$P$2000,5)</f>
        <v>0</v>
      </c>
      <c r="K528" s="144">
        <f>SUMIFS('Expense Data'!$G$4:$G$2000,'Expense Data'!$L$4:$L$2000,$BB528,'Expense Data'!$M$4:$M$2000,$B528,'Expense Data'!$P$4:$P$2000,7)</f>
        <v>0</v>
      </c>
      <c r="L528" s="144">
        <f>SUMIFS('Expense Data'!$G$4:$G$2000,'Expense Data'!$L$4:$L$2000,$BB528,'Expense Data'!$M$4:$M$2000,$B528,'Expense Data'!$P$4:$P$2000,8)</f>
        <v>0</v>
      </c>
      <c r="M528" s="144">
        <f>SUMIFS('Expense Data'!$G$4:$G$2000,'Expense Data'!$L$4:$L$2000,$BB528,'Expense Data'!$M$4:$M$2000,$B528,'Expense Data'!$P$4:$P$2000,9)</f>
        <v>0</v>
      </c>
      <c r="BB528" s="136">
        <f>BB$524</f>
        <v>52</v>
      </c>
    </row>
    <row r="529" spans="1:54" s="136" customFormat="1" ht="12.75">
      <c r="B529" s="132">
        <v>27</v>
      </c>
      <c r="C529" s="133" t="s">
        <v>182</v>
      </c>
      <c r="D529" s="134">
        <f t="shared" si="98"/>
        <v>0</v>
      </c>
      <c r="E529" s="144">
        <f>SUMIFS('Expense Data'!$G$4:$G$2000,'Expense Data'!$L$4:$L$2000,$BB529,'Expense Data'!$M$4:$M$2000,$B529,'Expense Data'!$P$4:$P$2000,0)</f>
        <v>0</v>
      </c>
      <c r="F529" s="135" t="s">
        <v>483</v>
      </c>
      <c r="G529" s="144">
        <f>SUMIFS('Expense Data'!$G$4:$G$2000,'Expense Data'!$L$4:$L$2000,$BB529,'Expense Data'!$M$4:$M$2000,$B529,'Expense Data'!$P$4:$P$2000,2)</f>
        <v>0</v>
      </c>
      <c r="H529" s="144">
        <f>SUMIFS('Expense Data'!$G$4:$G$2000,'Expense Data'!$L$4:$L$2000,$BB529,'Expense Data'!$M$4:$M$2000,$B529,'Expense Data'!$P$4:$P$2000,3)</f>
        <v>0</v>
      </c>
      <c r="I529" s="144">
        <f>SUMIFS('Expense Data'!$G$4:$G$2000,'Expense Data'!$L$4:$L$2000,$BB529,'Expense Data'!$M$4:$M$2000,$B529,'Expense Data'!$P$4:$P$2000,4)</f>
        <v>0</v>
      </c>
      <c r="J529" s="144">
        <f>SUMIFS('Expense Data'!$G$4:$G$2000,'Expense Data'!$L$4:$L$2000,$BB529,'Expense Data'!$M$4:$M$2000,$B529,'Expense Data'!$P$4:$P$2000,5)</f>
        <v>0</v>
      </c>
      <c r="K529" s="144">
        <f>SUMIFS('Expense Data'!$G$4:$G$2000,'Expense Data'!$L$4:$L$2000,$BB529,'Expense Data'!$M$4:$M$2000,$B529,'Expense Data'!$P$4:$P$2000,7)</f>
        <v>0</v>
      </c>
      <c r="L529" s="144">
        <f>SUMIFS('Expense Data'!$G$4:$G$2000,'Expense Data'!$L$4:$L$2000,$BB529,'Expense Data'!$M$4:$M$2000,$B529,'Expense Data'!$P$4:$P$2000,8)</f>
        <v>0</v>
      </c>
      <c r="M529" s="144">
        <f>SUMIFS('Expense Data'!$G$4:$G$2000,'Expense Data'!$L$4:$L$2000,$BB529,'Expense Data'!$M$4:$M$2000,$B529,'Expense Data'!$P$4:$P$2000,9)</f>
        <v>0</v>
      </c>
      <c r="BB529" s="136">
        <f t="shared" ref="BB529:BB534" si="99">BB$524</f>
        <v>52</v>
      </c>
    </row>
    <row r="530" spans="1:54" s="136" customFormat="1" ht="12.75">
      <c r="B530" s="132">
        <v>60</v>
      </c>
      <c r="C530" s="133" t="s">
        <v>190</v>
      </c>
      <c r="D530" s="134">
        <f t="shared" si="98"/>
        <v>0</v>
      </c>
      <c r="E530" s="144">
        <f>SUMIFS('Expense Data'!$G$4:$G$2000,'Expense Data'!$L$4:$L$2000,$BB530,'Expense Data'!$M$4:$M$2000,$B530,'Expense Data'!$P$4:$P$2000,0)</f>
        <v>0</v>
      </c>
      <c r="F530" s="135" t="s">
        <v>483</v>
      </c>
      <c r="G530" s="144">
        <f>SUMIFS('Expense Data'!$G$4:$G$2000,'Expense Data'!$L$4:$L$2000,$BB530,'Expense Data'!$M$4:$M$2000,$B530,'Expense Data'!$P$4:$P$2000,2)</f>
        <v>0</v>
      </c>
      <c r="H530" s="144">
        <f>SUMIFS('Expense Data'!$G$4:$G$2000,'Expense Data'!$L$4:$L$2000,$BB530,'Expense Data'!$M$4:$M$2000,$B530,'Expense Data'!$P$4:$P$2000,3)</f>
        <v>0</v>
      </c>
      <c r="I530" s="144">
        <f>SUMIFS('Expense Data'!$G$4:$G$2000,'Expense Data'!$L$4:$L$2000,$BB530,'Expense Data'!$M$4:$M$2000,$B530,'Expense Data'!$P$4:$P$2000,4)</f>
        <v>0</v>
      </c>
      <c r="J530" s="144">
        <f>SUMIFS('Expense Data'!$G$4:$G$2000,'Expense Data'!$L$4:$L$2000,$BB530,'Expense Data'!$M$4:$M$2000,$B530,'Expense Data'!$P$4:$P$2000,5)</f>
        <v>0</v>
      </c>
      <c r="K530" s="144">
        <f>SUMIFS('Expense Data'!$G$4:$G$2000,'Expense Data'!$L$4:$L$2000,$BB530,'Expense Data'!$M$4:$M$2000,$B530,'Expense Data'!$P$4:$P$2000,7)</f>
        <v>0</v>
      </c>
      <c r="L530" s="144">
        <f>SUMIFS('Expense Data'!$G$4:$G$2000,'Expense Data'!$L$4:$L$2000,$BB530,'Expense Data'!$M$4:$M$2000,$B530,'Expense Data'!$P$4:$P$2000,8)</f>
        <v>0</v>
      </c>
      <c r="M530" s="144">
        <f>SUMIFS('Expense Data'!$G$4:$G$2000,'Expense Data'!$L$4:$L$2000,$BB530,'Expense Data'!$M$4:$M$2000,$B530,'Expense Data'!$P$4:$P$2000,9)</f>
        <v>0</v>
      </c>
      <c r="BB530" s="136">
        <f t="shared" si="99"/>
        <v>52</v>
      </c>
    </row>
    <row r="531" spans="1:54" s="136" customFormat="1" ht="12.75">
      <c r="B531" s="132">
        <v>83</v>
      </c>
      <c r="C531" s="133" t="s">
        <v>124</v>
      </c>
      <c r="D531" s="134">
        <f t="shared" si="98"/>
        <v>0</v>
      </c>
      <c r="E531" s="144">
        <f>SUMIFS('Expense Data'!$G$4:$G$2000,'Expense Data'!$L$4:$L$2000,$BB531,'Expense Data'!$M$4:$M$2000,$B531,'Expense Data'!$P$4:$P$2000,0)</f>
        <v>0</v>
      </c>
      <c r="F531" s="135" t="s">
        <v>483</v>
      </c>
      <c r="G531" s="135" t="s">
        <v>483</v>
      </c>
      <c r="H531" s="135" t="s">
        <v>483</v>
      </c>
      <c r="I531" s="135" t="s">
        <v>483</v>
      </c>
      <c r="J531" s="135" t="s">
        <v>483</v>
      </c>
      <c r="K531" s="144">
        <f>SUMIFS('Expense Data'!$G$4:$G$2000,'Expense Data'!$L$4:$L$2000,$BB531,'Expense Data'!$M$4:$M$2000,$B531,'Expense Data'!$P$4:$P$2000,7)</f>
        <v>0</v>
      </c>
      <c r="L531" s="135" t="s">
        <v>483</v>
      </c>
      <c r="M531" s="135" t="s">
        <v>483</v>
      </c>
      <c r="BB531" s="136">
        <f t="shared" si="99"/>
        <v>52</v>
      </c>
    </row>
    <row r="532" spans="1:54" s="136" customFormat="1" ht="12.75">
      <c r="B532" s="132">
        <v>89</v>
      </c>
      <c r="C532" s="133" t="s">
        <v>542</v>
      </c>
      <c r="D532" s="134">
        <f t="shared" si="98"/>
        <v>0</v>
      </c>
      <c r="E532" s="144">
        <f>SUMIFS('Expense Data'!$G$4:$G$2000,'Expense Data'!$L$4:$L$2000,$BB532,'Expense Data'!$M$4:$M$2000,$B532,'Expense Data'!$P$4:$P$2000,0)</f>
        <v>0</v>
      </c>
      <c r="F532" s="135" t="s">
        <v>483</v>
      </c>
      <c r="G532" s="153" t="s">
        <v>483</v>
      </c>
      <c r="H532" s="156" t="s">
        <v>483</v>
      </c>
      <c r="I532" s="153" t="s">
        <v>483</v>
      </c>
      <c r="J532" s="153" t="s">
        <v>483</v>
      </c>
      <c r="K532" s="153" t="s">
        <v>483</v>
      </c>
      <c r="L532" s="153" t="s">
        <v>483</v>
      </c>
      <c r="M532" s="144">
        <f>SUMIFS('Expense Data'!$G$4:$G$2000,'Expense Data'!$L$4:$L$2000,$BB532,'Expense Data'!$M$4:$M$2000,$B532,'Expense Data'!$P$4:$P$2000,9)</f>
        <v>0</v>
      </c>
      <c r="BB532" s="136">
        <f t="shared" si="99"/>
        <v>52</v>
      </c>
    </row>
    <row r="533" spans="1:54" s="136" customFormat="1" ht="12.75">
      <c r="B533" s="132">
        <v>98</v>
      </c>
      <c r="C533" s="133" t="s">
        <v>127</v>
      </c>
      <c r="D533" s="134">
        <f t="shared" si="98"/>
        <v>0</v>
      </c>
      <c r="E533" s="144">
        <f>SUMIFS('Expense Data'!$G$4:$G$2000,'Expense Data'!$L$4:$L$2000,$BB533,'Expense Data'!$M$4:$M$2000,$B533,'Expense Data'!$P$4:$P$2000,0)</f>
        <v>0</v>
      </c>
      <c r="F533" s="135" t="s">
        <v>483</v>
      </c>
      <c r="G533" s="144">
        <f>SUMIFS('Expense Data'!$G$4:$G$2000,'Expense Data'!$L$4:$L$2000,$BB533,'Expense Data'!$M$4:$M$2000,$B533,'Expense Data'!$P$4:$P$2000,2)</f>
        <v>0</v>
      </c>
      <c r="H533" s="144">
        <f>SUMIFS('Expense Data'!$G$4:$G$2000,'Expense Data'!$L$4:$L$2000,$BB533,'Expense Data'!$M$4:$M$2000,$B533,'Expense Data'!$P$4:$P$2000,3)</f>
        <v>0</v>
      </c>
      <c r="I533" s="144">
        <f>SUMIFS('Expense Data'!$G$4:$G$2000,'Expense Data'!$L$4:$L$2000,$BB533,'Expense Data'!$M$4:$M$2000,$B533,'Expense Data'!$P$4:$P$2000,4)</f>
        <v>0</v>
      </c>
      <c r="J533" s="144">
        <f>SUMIFS('Expense Data'!$G$4:$G$2000,'Expense Data'!$L$4:$L$2000,$BB533,'Expense Data'!$M$4:$M$2000,$B533,'Expense Data'!$P$4:$P$2000,5)</f>
        <v>0</v>
      </c>
      <c r="K533" s="144">
        <f>SUMIFS('Expense Data'!$G$4:$G$2000,'Expense Data'!$L$4:$L$2000,$BB533,'Expense Data'!$M$4:$M$2000,$B533,'Expense Data'!$P$4:$P$2000,7)</f>
        <v>0</v>
      </c>
      <c r="L533" s="144">
        <f>SUMIFS('Expense Data'!$G$4:$G$2000,'Expense Data'!$L$4:$L$2000,$BB533,'Expense Data'!$M$4:$M$2000,$B533,'Expense Data'!$P$4:$P$2000,8)</f>
        <v>0</v>
      </c>
      <c r="M533" s="144">
        <f>SUMIFS('Expense Data'!$G$4:$G$2000,'Expense Data'!$L$4:$L$2000,$BB533,'Expense Data'!$M$4:$M$2000,$B533,'Expense Data'!$P$4:$P$2000,9)</f>
        <v>0</v>
      </c>
      <c r="BB533" s="136">
        <f t="shared" si="99"/>
        <v>52</v>
      </c>
    </row>
    <row r="534" spans="1:54" s="136" customFormat="1" ht="15">
      <c r="B534" s="132">
        <v>99</v>
      </c>
      <c r="C534" s="133" t="s">
        <v>438</v>
      </c>
      <c r="D534" s="119">
        <f>SUM(E534:F534)</f>
        <v>0</v>
      </c>
      <c r="E534" s="144">
        <f>SUMIFS('Expense Data'!$G$4:$G$2000,'Expense Data'!$L$4:$L$2000,$BB534,'Expense Data'!$M$4:$M$2000,$B534,'Expense Data'!$P$4:$P$2000,0)</f>
        <v>0</v>
      </c>
      <c r="F534" s="144">
        <f>SUMIFS('Expense Data'!$G$4:$G$2000,'Expense Data'!$L$4:$L$2000,$BB534,'Expense Data'!$M$4:$M$2000,$B534,'Expense Data'!$P$4:$P$2000,1)</f>
        <v>0</v>
      </c>
      <c r="G534" s="137" t="s">
        <v>483</v>
      </c>
      <c r="H534" s="137" t="s">
        <v>483</v>
      </c>
      <c r="I534" s="137" t="s">
        <v>483</v>
      </c>
      <c r="J534" s="137" t="s">
        <v>483</v>
      </c>
      <c r="K534" s="137" t="s">
        <v>483</v>
      </c>
      <c r="L534" s="137" t="s">
        <v>483</v>
      </c>
      <c r="M534" s="137" t="s">
        <v>483</v>
      </c>
      <c r="BB534" s="136">
        <f t="shared" si="99"/>
        <v>52</v>
      </c>
    </row>
    <row r="535" spans="1:54" s="140" customFormat="1" ht="15">
      <c r="A535" s="136"/>
      <c r="B535" s="146"/>
      <c r="C535" s="122" t="s">
        <v>485</v>
      </c>
      <c r="D535" s="139">
        <f t="shared" ref="D535:M535" si="100">SUM(D528:D534)</f>
        <v>0</v>
      </c>
      <c r="E535" s="139">
        <f t="shared" si="100"/>
        <v>0</v>
      </c>
      <c r="F535" s="139">
        <f t="shared" si="100"/>
        <v>0</v>
      </c>
      <c r="G535" s="139">
        <f t="shared" si="100"/>
        <v>0</v>
      </c>
      <c r="H535" s="139">
        <f t="shared" si="100"/>
        <v>0</v>
      </c>
      <c r="I535" s="139">
        <f t="shared" si="100"/>
        <v>0</v>
      </c>
      <c r="J535" s="139">
        <f t="shared" si="100"/>
        <v>0</v>
      </c>
      <c r="K535" s="139">
        <f t="shared" si="100"/>
        <v>0</v>
      </c>
      <c r="L535" s="139">
        <f t="shared" si="100"/>
        <v>0</v>
      </c>
      <c r="M535" s="139">
        <f t="shared" si="100"/>
        <v>0</v>
      </c>
      <c r="BB535" s="136"/>
    </row>
    <row r="536" spans="1:54" s="136" customFormat="1" ht="12.75">
      <c r="A536" s="140"/>
      <c r="B536" s="132"/>
      <c r="C536" s="133"/>
      <c r="D536" s="133"/>
      <c r="E536" s="133"/>
      <c r="F536" s="133"/>
      <c r="G536" s="133"/>
      <c r="H536" s="133"/>
      <c r="I536" s="133"/>
      <c r="J536" s="133"/>
      <c r="K536" s="133"/>
      <c r="L536" s="133"/>
      <c r="M536" s="133"/>
    </row>
    <row r="537" spans="1:54" s="136" customFormat="1" ht="12.75">
      <c r="B537" s="132"/>
      <c r="C537" s="133"/>
      <c r="D537" s="133"/>
      <c r="E537" s="133"/>
      <c r="F537" s="133"/>
      <c r="G537" s="133"/>
      <c r="H537" s="133"/>
      <c r="I537" s="133"/>
      <c r="J537" s="133"/>
      <c r="K537" s="133"/>
      <c r="L537" s="133"/>
      <c r="M537" s="133"/>
    </row>
    <row r="538" spans="1:54" s="136" customFormat="1" ht="12.75">
      <c r="B538" s="149" t="s">
        <v>569</v>
      </c>
      <c r="C538" s="133"/>
      <c r="D538" s="133"/>
      <c r="E538" s="133"/>
      <c r="F538" s="133"/>
      <c r="G538" s="133"/>
      <c r="H538" s="133"/>
      <c r="I538" s="143" t="s">
        <v>440</v>
      </c>
      <c r="J538" s="133"/>
      <c r="K538" s="133"/>
      <c r="L538" s="133"/>
      <c r="M538" s="133"/>
      <c r="BA538" s="136" t="str">
        <f>LEFT(B538,10)</f>
        <v>PROGRAM 53</v>
      </c>
      <c r="BB538" s="136">
        <f>RIGHT(BA538,2)*1</f>
        <v>53</v>
      </c>
    </row>
    <row r="539" spans="1:54" s="136" customFormat="1" ht="12.75">
      <c r="B539" s="132"/>
      <c r="C539" s="133"/>
      <c r="D539" s="133"/>
      <c r="E539" s="143" t="s">
        <v>467</v>
      </c>
      <c r="F539" s="143" t="s">
        <v>468</v>
      </c>
      <c r="G539" s="143" t="s">
        <v>469</v>
      </c>
      <c r="H539" s="143" t="s">
        <v>470</v>
      </c>
      <c r="I539" s="143" t="s">
        <v>471</v>
      </c>
      <c r="J539" s="129" t="s">
        <v>472</v>
      </c>
      <c r="K539" s="143" t="s">
        <v>473</v>
      </c>
      <c r="L539" s="133"/>
      <c r="M539" s="143" t="s">
        <v>474</v>
      </c>
    </row>
    <row r="540" spans="1:54" s="136" customFormat="1" ht="12.75">
      <c r="B540" s="132"/>
      <c r="C540" s="143" t="s">
        <v>475</v>
      </c>
      <c r="D540" s="143" t="s">
        <v>476</v>
      </c>
      <c r="E540" s="143" t="s">
        <v>477</v>
      </c>
      <c r="F540" s="143" t="s">
        <v>477</v>
      </c>
      <c r="G540" s="143" t="s">
        <v>478</v>
      </c>
      <c r="H540" s="143" t="s">
        <v>478</v>
      </c>
      <c r="I540" s="143" t="s">
        <v>479</v>
      </c>
      <c r="J540" s="129" t="s">
        <v>480</v>
      </c>
      <c r="K540" s="143" t="s">
        <v>481</v>
      </c>
      <c r="L540" s="143" t="s">
        <v>453</v>
      </c>
      <c r="M540" s="143" t="s">
        <v>482</v>
      </c>
    </row>
    <row r="541" spans="1:54"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54" s="136" customFormat="1" ht="12.75">
      <c r="B542" s="132">
        <v>21</v>
      </c>
      <c r="C542" s="133" t="s">
        <v>175</v>
      </c>
      <c r="D542" s="134">
        <f t="shared" ref="D542:D547" si="101">SUM(E542:M542)</f>
        <v>0</v>
      </c>
      <c r="E542" s="144">
        <f>SUMIFS('Expense Data'!$G$4:$G$2000,'Expense Data'!$L$4:$L$2000,$BB542,'Expense Data'!$M$4:$M$2000,$B542,'Expense Data'!$P$4:$P$2000,0)</f>
        <v>0</v>
      </c>
      <c r="F542" s="135" t="s">
        <v>483</v>
      </c>
      <c r="G542" s="144">
        <f>SUMIFS('Expense Data'!$G$4:$G$2000,'Expense Data'!$L$4:$L$2000,$BB542,'Expense Data'!$M$4:$M$2000,$B542,'Expense Data'!$P$4:$P$2000,2)</f>
        <v>0</v>
      </c>
      <c r="H542" s="144">
        <f>SUMIFS('Expense Data'!$G$4:$G$2000,'Expense Data'!$L$4:$L$2000,$BB542,'Expense Data'!$M$4:$M$2000,$B542,'Expense Data'!$P$4:$P$2000,3)</f>
        <v>0</v>
      </c>
      <c r="I542" s="144">
        <f>SUMIFS('Expense Data'!$G$4:$G$2000,'Expense Data'!$L$4:$L$2000,$BB542,'Expense Data'!$M$4:$M$2000,$B542,'Expense Data'!$P$4:$P$2000,4)</f>
        <v>0</v>
      </c>
      <c r="J542" s="144">
        <f>SUMIFS('Expense Data'!$G$4:$G$2000,'Expense Data'!$L$4:$L$2000,$BB542,'Expense Data'!$M$4:$M$2000,$B542,'Expense Data'!$P$4:$P$2000,5)</f>
        <v>0</v>
      </c>
      <c r="K542" s="144">
        <f>SUMIFS('Expense Data'!$G$4:$G$2000,'Expense Data'!$L$4:$L$2000,$BB542,'Expense Data'!$M$4:$M$2000,$B542,'Expense Data'!$P$4:$P$2000,7)</f>
        <v>0</v>
      </c>
      <c r="L542" s="144">
        <f>SUMIFS('Expense Data'!$G$4:$G$2000,'Expense Data'!$L$4:$L$2000,$BB542,'Expense Data'!$M$4:$M$2000,$B542,'Expense Data'!$P$4:$P$2000,8)</f>
        <v>0</v>
      </c>
      <c r="M542" s="144">
        <f>SUMIFS('Expense Data'!$G$4:$G$2000,'Expense Data'!$L$4:$L$2000,$BB542,'Expense Data'!$M$4:$M$2000,$B542,'Expense Data'!$P$4:$P$2000,9)</f>
        <v>0</v>
      </c>
      <c r="BB542" s="136">
        <f>BB$538</f>
        <v>53</v>
      </c>
    </row>
    <row r="543" spans="1:54" s="136" customFormat="1" ht="12.75">
      <c r="B543" s="132">
        <v>27</v>
      </c>
      <c r="C543" s="133" t="s">
        <v>182</v>
      </c>
      <c r="D543" s="134">
        <f t="shared" si="101"/>
        <v>0</v>
      </c>
      <c r="E543" s="144">
        <f>SUMIFS('Expense Data'!$G$4:$G$2000,'Expense Data'!$L$4:$L$2000,$BB543,'Expense Data'!$M$4:$M$2000,$B543,'Expense Data'!$P$4:$P$2000,0)</f>
        <v>0</v>
      </c>
      <c r="F543" s="135" t="s">
        <v>483</v>
      </c>
      <c r="G543" s="144">
        <f>SUMIFS('Expense Data'!$G$4:$G$2000,'Expense Data'!$L$4:$L$2000,$BB543,'Expense Data'!$M$4:$M$2000,$B543,'Expense Data'!$P$4:$P$2000,2)</f>
        <v>0</v>
      </c>
      <c r="H543" s="144">
        <f>SUMIFS('Expense Data'!$G$4:$G$2000,'Expense Data'!$L$4:$L$2000,$BB543,'Expense Data'!$M$4:$M$2000,$B543,'Expense Data'!$P$4:$P$2000,3)</f>
        <v>0</v>
      </c>
      <c r="I543" s="144">
        <f>SUMIFS('Expense Data'!$G$4:$G$2000,'Expense Data'!$L$4:$L$2000,$BB543,'Expense Data'!$M$4:$M$2000,$B543,'Expense Data'!$P$4:$P$2000,4)</f>
        <v>0</v>
      </c>
      <c r="J543" s="144">
        <f>SUMIFS('Expense Data'!$G$4:$G$2000,'Expense Data'!$L$4:$L$2000,$BB543,'Expense Data'!$M$4:$M$2000,$B543,'Expense Data'!$P$4:$P$2000,5)</f>
        <v>0</v>
      </c>
      <c r="K543" s="144">
        <f>SUMIFS('Expense Data'!$G$4:$G$2000,'Expense Data'!$L$4:$L$2000,$BB543,'Expense Data'!$M$4:$M$2000,$B543,'Expense Data'!$P$4:$P$2000,7)</f>
        <v>0</v>
      </c>
      <c r="L543" s="144">
        <f>SUMIFS('Expense Data'!$G$4:$G$2000,'Expense Data'!$L$4:$L$2000,$BB543,'Expense Data'!$M$4:$M$2000,$B543,'Expense Data'!$P$4:$P$2000,8)</f>
        <v>0</v>
      </c>
      <c r="M543" s="144">
        <f>SUMIFS('Expense Data'!$G$4:$G$2000,'Expense Data'!$L$4:$L$2000,$BB543,'Expense Data'!$M$4:$M$2000,$B543,'Expense Data'!$P$4:$P$2000,9)</f>
        <v>0</v>
      </c>
      <c r="BB543" s="136">
        <f t="shared" ref="BB543:BB548" si="102">BB$538</f>
        <v>53</v>
      </c>
    </row>
    <row r="544" spans="1:54" s="136" customFormat="1" ht="12.75">
      <c r="B544" s="132">
        <v>60</v>
      </c>
      <c r="C544" s="133" t="s">
        <v>190</v>
      </c>
      <c r="D544" s="134">
        <f t="shared" si="101"/>
        <v>0</v>
      </c>
      <c r="E544" s="144">
        <f>SUMIFS('Expense Data'!$G$4:$G$2000,'Expense Data'!$L$4:$L$2000,$BB544,'Expense Data'!$M$4:$M$2000,$B544,'Expense Data'!$P$4:$P$2000,0)</f>
        <v>0</v>
      </c>
      <c r="F544" s="135" t="s">
        <v>483</v>
      </c>
      <c r="G544" s="144">
        <f>SUMIFS('Expense Data'!$G$4:$G$2000,'Expense Data'!$L$4:$L$2000,$BB544,'Expense Data'!$M$4:$M$2000,$B544,'Expense Data'!$P$4:$P$2000,2)</f>
        <v>0</v>
      </c>
      <c r="H544" s="144">
        <f>SUMIFS('Expense Data'!$G$4:$G$2000,'Expense Data'!$L$4:$L$2000,$BB544,'Expense Data'!$M$4:$M$2000,$B544,'Expense Data'!$P$4:$P$2000,3)</f>
        <v>0</v>
      </c>
      <c r="I544" s="144">
        <f>SUMIFS('Expense Data'!$G$4:$G$2000,'Expense Data'!$L$4:$L$2000,$BB544,'Expense Data'!$M$4:$M$2000,$B544,'Expense Data'!$P$4:$P$2000,4)</f>
        <v>0</v>
      </c>
      <c r="J544" s="144">
        <f>SUMIFS('Expense Data'!$G$4:$G$2000,'Expense Data'!$L$4:$L$2000,$BB544,'Expense Data'!$M$4:$M$2000,$B544,'Expense Data'!$P$4:$P$2000,5)</f>
        <v>0</v>
      </c>
      <c r="K544" s="144">
        <f>SUMIFS('Expense Data'!$G$4:$G$2000,'Expense Data'!$L$4:$L$2000,$BB544,'Expense Data'!$M$4:$M$2000,$B544,'Expense Data'!$P$4:$P$2000,7)</f>
        <v>0</v>
      </c>
      <c r="L544" s="144">
        <f>SUMIFS('Expense Data'!$G$4:$G$2000,'Expense Data'!$L$4:$L$2000,$BB544,'Expense Data'!$M$4:$M$2000,$B544,'Expense Data'!$P$4:$P$2000,8)</f>
        <v>0</v>
      </c>
      <c r="M544" s="144">
        <f>SUMIFS('Expense Data'!$G$4:$G$2000,'Expense Data'!$L$4:$L$2000,$BB544,'Expense Data'!$M$4:$M$2000,$B544,'Expense Data'!$P$4:$P$2000,9)</f>
        <v>0</v>
      </c>
      <c r="BB544" s="136">
        <f t="shared" si="102"/>
        <v>53</v>
      </c>
    </row>
    <row r="545" spans="1:54" s="136" customFormat="1" ht="12.75">
      <c r="B545" s="132">
        <v>83</v>
      </c>
      <c r="C545" s="133" t="s">
        <v>124</v>
      </c>
      <c r="D545" s="134">
        <f t="shared" si="101"/>
        <v>0</v>
      </c>
      <c r="E545" s="144">
        <f>SUMIFS('Expense Data'!$G$4:$G$2000,'Expense Data'!$L$4:$L$2000,$BB545,'Expense Data'!$M$4:$M$2000,$B545,'Expense Data'!$P$4:$P$2000,0)</f>
        <v>0</v>
      </c>
      <c r="F545" s="135" t="s">
        <v>483</v>
      </c>
      <c r="G545" s="135" t="s">
        <v>483</v>
      </c>
      <c r="H545" s="135" t="s">
        <v>483</v>
      </c>
      <c r="I545" s="135" t="s">
        <v>483</v>
      </c>
      <c r="J545" s="135" t="s">
        <v>483</v>
      </c>
      <c r="K545" s="144">
        <f>SUMIFS('Expense Data'!$G$4:$G$2000,'Expense Data'!$L$4:$L$2000,$BB545,'Expense Data'!$M$4:$M$2000,$B545,'Expense Data'!$P$4:$P$2000,7)</f>
        <v>0</v>
      </c>
      <c r="L545" s="135" t="s">
        <v>483</v>
      </c>
      <c r="M545" s="135" t="s">
        <v>483</v>
      </c>
      <c r="BB545" s="136">
        <f t="shared" si="102"/>
        <v>53</v>
      </c>
    </row>
    <row r="546" spans="1:54" s="136" customFormat="1" ht="12.75">
      <c r="B546" s="132">
        <v>89</v>
      </c>
      <c r="C546" s="133" t="s">
        <v>542</v>
      </c>
      <c r="D546" s="134">
        <f t="shared" si="101"/>
        <v>0</v>
      </c>
      <c r="E546" s="144">
        <f>SUMIFS('Expense Data'!$G$4:$G$2000,'Expense Data'!$L$4:$L$2000,$BB546,'Expense Data'!$M$4:$M$2000,$B546,'Expense Data'!$P$4:$P$2000,0)</f>
        <v>0</v>
      </c>
      <c r="F546" s="135" t="s">
        <v>483</v>
      </c>
      <c r="G546" s="153" t="s">
        <v>483</v>
      </c>
      <c r="H546" s="156" t="s">
        <v>483</v>
      </c>
      <c r="I546" s="153" t="s">
        <v>483</v>
      </c>
      <c r="J546" s="153" t="s">
        <v>483</v>
      </c>
      <c r="K546" s="153" t="s">
        <v>483</v>
      </c>
      <c r="L546" s="153" t="s">
        <v>483</v>
      </c>
      <c r="M546" s="144">
        <f>SUMIFS('Expense Data'!$G$4:$G$2000,'Expense Data'!$L$4:$L$2000,$BB546,'Expense Data'!$M$4:$M$2000,$B546,'Expense Data'!$P$4:$P$2000,9)</f>
        <v>0</v>
      </c>
      <c r="BB546" s="136">
        <f t="shared" si="102"/>
        <v>53</v>
      </c>
    </row>
    <row r="547" spans="1:54" s="136" customFormat="1" ht="12.75">
      <c r="B547" s="132">
        <v>98</v>
      </c>
      <c r="C547" s="133" t="s">
        <v>127</v>
      </c>
      <c r="D547" s="134">
        <f t="shared" si="101"/>
        <v>0</v>
      </c>
      <c r="E547" s="144">
        <f>SUMIFS('Expense Data'!$G$4:$G$2000,'Expense Data'!$L$4:$L$2000,$BB547,'Expense Data'!$M$4:$M$2000,$B547,'Expense Data'!$P$4:$P$2000,0)</f>
        <v>0</v>
      </c>
      <c r="F547" s="135" t="s">
        <v>483</v>
      </c>
      <c r="G547" s="144">
        <f>SUMIFS('Expense Data'!$G$4:$G$2000,'Expense Data'!$L$4:$L$2000,$BB547,'Expense Data'!$M$4:$M$2000,$B547,'Expense Data'!$P$4:$P$2000,2)</f>
        <v>0</v>
      </c>
      <c r="H547" s="144">
        <f>SUMIFS('Expense Data'!$G$4:$G$2000,'Expense Data'!$L$4:$L$2000,$BB547,'Expense Data'!$M$4:$M$2000,$B547,'Expense Data'!$P$4:$P$2000,3)</f>
        <v>0</v>
      </c>
      <c r="I547" s="144">
        <f>SUMIFS('Expense Data'!$G$4:$G$2000,'Expense Data'!$L$4:$L$2000,$BB547,'Expense Data'!$M$4:$M$2000,$B547,'Expense Data'!$P$4:$P$2000,4)</f>
        <v>0</v>
      </c>
      <c r="J547" s="144">
        <f>SUMIFS('Expense Data'!$G$4:$G$2000,'Expense Data'!$L$4:$L$2000,$BB547,'Expense Data'!$M$4:$M$2000,$B547,'Expense Data'!$P$4:$P$2000,5)</f>
        <v>0</v>
      </c>
      <c r="K547" s="144">
        <f>SUMIFS('Expense Data'!$G$4:$G$2000,'Expense Data'!$L$4:$L$2000,$BB547,'Expense Data'!$M$4:$M$2000,$B547,'Expense Data'!$P$4:$P$2000,7)</f>
        <v>0</v>
      </c>
      <c r="L547" s="144">
        <f>SUMIFS('Expense Data'!$G$4:$G$2000,'Expense Data'!$L$4:$L$2000,$BB547,'Expense Data'!$M$4:$M$2000,$B547,'Expense Data'!$P$4:$P$2000,8)</f>
        <v>0</v>
      </c>
      <c r="M547" s="144">
        <f>SUMIFS('Expense Data'!$G$4:$G$2000,'Expense Data'!$L$4:$L$2000,$BB547,'Expense Data'!$M$4:$M$2000,$B547,'Expense Data'!$P$4:$P$2000,9)</f>
        <v>0</v>
      </c>
      <c r="BB547" s="136">
        <f t="shared" si="102"/>
        <v>53</v>
      </c>
    </row>
    <row r="548" spans="1:54" s="136" customFormat="1" ht="15">
      <c r="B548" s="132">
        <v>99</v>
      </c>
      <c r="C548" s="133" t="s">
        <v>438</v>
      </c>
      <c r="D548" s="119">
        <f>SUM(E548:F548)</f>
        <v>0</v>
      </c>
      <c r="E548" s="144">
        <f>SUMIFS('Expense Data'!$G$4:$G$2000,'Expense Data'!$L$4:$L$2000,$BB548,'Expense Data'!$M$4:$M$2000,$B548,'Expense Data'!$P$4:$P$2000,0)</f>
        <v>0</v>
      </c>
      <c r="F548" s="144">
        <f>SUMIFS('Expense Data'!$G$4:$G$2000,'Expense Data'!$L$4:$L$2000,$BB548,'Expense Data'!$M$4:$M$2000,$B548,'Expense Data'!$P$4:$P$2000,1)</f>
        <v>0</v>
      </c>
      <c r="G548" s="137" t="s">
        <v>483</v>
      </c>
      <c r="H548" s="137" t="s">
        <v>483</v>
      </c>
      <c r="I548" s="137" t="s">
        <v>483</v>
      </c>
      <c r="J548" s="137" t="s">
        <v>483</v>
      </c>
      <c r="K548" s="137" t="s">
        <v>483</v>
      </c>
      <c r="L548" s="137" t="s">
        <v>483</v>
      </c>
      <c r="M548" s="137" t="s">
        <v>483</v>
      </c>
      <c r="BB548" s="136">
        <f t="shared" si="102"/>
        <v>53</v>
      </c>
    </row>
    <row r="549" spans="1:54" s="140" customFormat="1" ht="15">
      <c r="A549" s="136"/>
      <c r="B549" s="146"/>
      <c r="C549" s="122" t="s">
        <v>485</v>
      </c>
      <c r="D549" s="139">
        <f t="shared" ref="D549:M549" si="103">SUM(D542:D548)</f>
        <v>0</v>
      </c>
      <c r="E549" s="139">
        <f t="shared" si="103"/>
        <v>0</v>
      </c>
      <c r="F549" s="139">
        <f t="shared" si="103"/>
        <v>0</v>
      </c>
      <c r="G549" s="139">
        <f t="shared" si="103"/>
        <v>0</v>
      </c>
      <c r="H549" s="139">
        <f t="shared" si="103"/>
        <v>0</v>
      </c>
      <c r="I549" s="139">
        <f t="shared" si="103"/>
        <v>0</v>
      </c>
      <c r="J549" s="139">
        <f t="shared" si="103"/>
        <v>0</v>
      </c>
      <c r="K549" s="139">
        <f t="shared" si="103"/>
        <v>0</v>
      </c>
      <c r="L549" s="139">
        <f t="shared" si="103"/>
        <v>0</v>
      </c>
      <c r="M549" s="139">
        <f t="shared" si="103"/>
        <v>0</v>
      </c>
    </row>
    <row r="550" spans="1:54" s="136" customFormat="1" ht="12.75">
      <c r="A550" s="140"/>
      <c r="B550" s="132"/>
      <c r="C550" s="133"/>
      <c r="D550" s="133"/>
      <c r="E550" s="133"/>
      <c r="F550" s="133"/>
      <c r="G550" s="133"/>
      <c r="H550" s="133"/>
      <c r="I550" s="133"/>
      <c r="J550" s="133"/>
      <c r="K550" s="133"/>
      <c r="L550" s="133"/>
      <c r="M550" s="133"/>
    </row>
    <row r="551" spans="1:54" s="136" customFormat="1" ht="12.75">
      <c r="B551" s="132"/>
      <c r="C551" s="133"/>
      <c r="D551" s="133"/>
      <c r="E551" s="133"/>
      <c r="F551" s="133"/>
      <c r="G551" s="133"/>
      <c r="H551" s="133"/>
      <c r="I551" s="133"/>
      <c r="J551" s="133"/>
      <c r="K551" s="133"/>
      <c r="L551" s="133"/>
      <c r="M551" s="133"/>
    </row>
    <row r="552" spans="1:54" s="136" customFormat="1" ht="12.75">
      <c r="B552" s="149" t="s">
        <v>570</v>
      </c>
      <c r="C552" s="133"/>
      <c r="D552" s="133"/>
      <c r="E552" s="133"/>
      <c r="F552" s="133"/>
      <c r="G552" s="133"/>
      <c r="H552" s="133"/>
      <c r="I552" s="143" t="s">
        <v>440</v>
      </c>
      <c r="J552" s="133"/>
      <c r="K552" s="133"/>
      <c r="L552" s="133"/>
      <c r="M552" s="133"/>
      <c r="BA552" s="136" t="str">
        <f>LEFT(B552,10)</f>
        <v>PROGRAM 54</v>
      </c>
      <c r="BB552" s="136">
        <f>RIGHT(BA552,2)*1</f>
        <v>54</v>
      </c>
    </row>
    <row r="553" spans="1:54" s="136" customFormat="1" ht="12.75">
      <c r="B553" s="132"/>
      <c r="C553" s="133"/>
      <c r="D553" s="133"/>
      <c r="E553" s="143" t="s">
        <v>467</v>
      </c>
      <c r="F553" s="143" t="s">
        <v>468</v>
      </c>
      <c r="G553" s="143" t="s">
        <v>469</v>
      </c>
      <c r="H553" s="143" t="s">
        <v>470</v>
      </c>
      <c r="I553" s="143" t="s">
        <v>471</v>
      </c>
      <c r="J553" s="129" t="s">
        <v>472</v>
      </c>
      <c r="K553" s="143" t="s">
        <v>473</v>
      </c>
      <c r="L553" s="133"/>
      <c r="M553" s="143" t="s">
        <v>474</v>
      </c>
    </row>
    <row r="554" spans="1:54" s="136" customFormat="1" ht="12.75">
      <c r="B554" s="132"/>
      <c r="C554" s="143" t="s">
        <v>475</v>
      </c>
      <c r="D554" s="143" t="s">
        <v>476</v>
      </c>
      <c r="E554" s="143" t="s">
        <v>477</v>
      </c>
      <c r="F554" s="143" t="s">
        <v>477</v>
      </c>
      <c r="G554" s="143" t="s">
        <v>478</v>
      </c>
      <c r="H554" s="143" t="s">
        <v>478</v>
      </c>
      <c r="I554" s="143" t="s">
        <v>479</v>
      </c>
      <c r="J554" s="129" t="s">
        <v>480</v>
      </c>
      <c r="K554" s="143" t="s">
        <v>481</v>
      </c>
      <c r="L554" s="143" t="s">
        <v>453</v>
      </c>
      <c r="M554" s="143" t="s">
        <v>482</v>
      </c>
    </row>
    <row r="555" spans="1:54"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54" s="136" customFormat="1" ht="12.75">
      <c r="B556" s="132">
        <v>21</v>
      </c>
      <c r="C556" s="133" t="s">
        <v>175</v>
      </c>
      <c r="D556" s="134">
        <f t="shared" ref="D556:D562" si="104">SUM(E556:M556)</f>
        <v>22439</v>
      </c>
      <c r="E556" s="144">
        <f>SUMIFS('Expense Data'!$G$4:$G$2000,'Expense Data'!$L$4:$L$2000,$BB556,'Expense Data'!$M$4:$M$2000,$B556,'Expense Data'!$P$4:$P$2000,0)</f>
        <v>0</v>
      </c>
      <c r="F556" s="135" t="s">
        <v>483</v>
      </c>
      <c r="G556" s="144">
        <f>SUMIFS('Expense Data'!$G$4:$G$2000,'Expense Data'!$L$4:$L$2000,$BB556,'Expense Data'!$M$4:$M$2000,$B556,'Expense Data'!$P$4:$P$2000,2)</f>
        <v>0</v>
      </c>
      <c r="H556" s="144">
        <f>SUMIFS('Expense Data'!$G$4:$G$2000,'Expense Data'!$L$4:$L$2000,$BB556,'Expense Data'!$M$4:$M$2000,$B556,'Expense Data'!$P$4:$P$2000,3)</f>
        <v>10629.76</v>
      </c>
      <c r="I556" s="144">
        <f>SUMIFS('Expense Data'!$G$4:$G$2000,'Expense Data'!$L$4:$L$2000,$BB556,'Expense Data'!$M$4:$M$2000,$B556,'Expense Data'!$P$4:$P$2000,4)</f>
        <v>4090.67</v>
      </c>
      <c r="J556" s="144">
        <f>SUMIFS('Expense Data'!$G$4:$G$2000,'Expense Data'!$L$4:$L$2000,$BB556,'Expense Data'!$M$4:$M$2000,$B556,'Expense Data'!$P$4:$P$2000,5)</f>
        <v>362.25</v>
      </c>
      <c r="K556" s="144">
        <f>SUMIFS('Expense Data'!$G$4:$G$2000,'Expense Data'!$L$4:$L$2000,$BB556,'Expense Data'!$M$4:$M$2000,$B556,'Expense Data'!$P$4:$P$2000,7)</f>
        <v>5468.16</v>
      </c>
      <c r="L556" s="144">
        <f>SUMIFS('Expense Data'!$G$4:$G$2000,'Expense Data'!$L$4:$L$2000,$BB556,'Expense Data'!$M$4:$M$2000,$B556,'Expense Data'!$P$4:$P$2000,8)</f>
        <v>1888.16</v>
      </c>
      <c r="M556" s="144">
        <f>SUMIFS('Expense Data'!$G$4:$G$2000,'Expense Data'!$L$4:$L$2000,$BB556,'Expense Data'!$M$4:$M$2000,$B556,'Expense Data'!$P$4:$P$2000,9)</f>
        <v>0</v>
      </c>
      <c r="BB556" s="136">
        <f>BB$552</f>
        <v>54</v>
      </c>
    </row>
    <row r="557" spans="1:54" s="136" customFormat="1" ht="12.75">
      <c r="B557" s="132">
        <v>26</v>
      </c>
      <c r="C557" s="133" t="s">
        <v>700</v>
      </c>
      <c r="D557" s="134">
        <f t="shared" si="104"/>
        <v>0</v>
      </c>
      <c r="E557" s="144">
        <f>SUMIFS('Expense Data'!$G$4:$G$2000,'Expense Data'!$L$4:$L$2000,$BB557,'Expense Data'!$M$4:$M$2000,$B557,'Expense Data'!$P$4:$P$2000,0)</f>
        <v>0</v>
      </c>
      <c r="F557" s="135" t="s">
        <v>483</v>
      </c>
      <c r="G557" s="144">
        <f>SUMIFS('Expense Data'!$G$4:$G$2000,'Expense Data'!$L$4:$L$2000,$BB557,'Expense Data'!$M$4:$M$2000,$B557,'Expense Data'!$P$4:$P$2000,2)</f>
        <v>0</v>
      </c>
      <c r="H557" s="144">
        <f>SUMIFS('Expense Data'!$G$4:$G$2000,'Expense Data'!$L$4:$L$2000,$BB557,'Expense Data'!$M$4:$M$2000,$B557,'Expense Data'!$P$4:$P$2000,3)</f>
        <v>0</v>
      </c>
      <c r="I557" s="144">
        <f>SUMIFS('Expense Data'!$G$4:$G$2000,'Expense Data'!$L$4:$L$2000,$BB557,'Expense Data'!$M$4:$M$2000,$B557,'Expense Data'!$P$4:$P$2000,4)</f>
        <v>0</v>
      </c>
      <c r="J557" s="144">
        <f>SUMIFS('Expense Data'!$G$4:$G$2000,'Expense Data'!$L$4:$L$2000,$BB557,'Expense Data'!$M$4:$M$2000,$B557,'Expense Data'!$P$4:$P$2000,5)</f>
        <v>0</v>
      </c>
      <c r="K557" s="144">
        <f>SUMIFS('Expense Data'!$G$4:$G$2000,'Expense Data'!$L$4:$L$2000,$BB557,'Expense Data'!$M$4:$M$2000,$B557,'Expense Data'!$P$4:$P$2000,7)</f>
        <v>0</v>
      </c>
      <c r="L557" s="144">
        <f>SUMIFS('Expense Data'!$G$4:$G$2000,'Expense Data'!$L$4:$L$2000,$BB557,'Expense Data'!$M$4:$M$2000,$B557,'Expense Data'!$P$4:$P$2000,8)</f>
        <v>0</v>
      </c>
      <c r="M557" s="144">
        <f>SUMIFS('Expense Data'!$G$4:$G$2000,'Expense Data'!$L$4:$L$2000,$BB557,'Expense Data'!$M$4:$M$2000,$B557,'Expense Data'!$P$4:$P$2000,9)</f>
        <v>0</v>
      </c>
      <c r="BB557" s="136">
        <f t="shared" ref="BB557:BB563" si="105">BB$552</f>
        <v>54</v>
      </c>
    </row>
    <row r="558" spans="1:54" s="136" customFormat="1" ht="12.75">
      <c r="B558" s="132">
        <v>27</v>
      </c>
      <c r="C558" s="133" t="s">
        <v>182</v>
      </c>
      <c r="D558" s="134">
        <f t="shared" si="104"/>
        <v>97598.75</v>
      </c>
      <c r="E558" s="144">
        <f>SUMIFS('Expense Data'!$G$4:$G$2000,'Expense Data'!$L$4:$L$2000,$BB558,'Expense Data'!$M$4:$M$2000,$B558,'Expense Data'!$P$4:$P$2000,0)</f>
        <v>0</v>
      </c>
      <c r="F558" s="135" t="s">
        <v>483</v>
      </c>
      <c r="G558" s="144">
        <f>SUMIFS('Expense Data'!$G$4:$G$2000,'Expense Data'!$L$4:$L$2000,$BB558,'Expense Data'!$M$4:$M$2000,$B558,'Expense Data'!$P$4:$P$2000,2)</f>
        <v>67057.08</v>
      </c>
      <c r="H558" s="144">
        <f>SUMIFS('Expense Data'!$G$4:$G$2000,'Expense Data'!$L$4:$L$2000,$BB558,'Expense Data'!$M$4:$M$2000,$B558,'Expense Data'!$P$4:$P$2000,3)</f>
        <v>0</v>
      </c>
      <c r="I558" s="144">
        <f>SUMIFS('Expense Data'!$G$4:$G$2000,'Expense Data'!$L$4:$L$2000,$BB558,'Expense Data'!$M$4:$M$2000,$B558,'Expense Data'!$P$4:$P$2000,4)</f>
        <v>30541.67</v>
      </c>
      <c r="J558" s="144">
        <f>SUMIFS('Expense Data'!$G$4:$G$2000,'Expense Data'!$L$4:$L$2000,$BB558,'Expense Data'!$M$4:$M$2000,$B558,'Expense Data'!$P$4:$P$2000,5)</f>
        <v>0</v>
      </c>
      <c r="K558" s="144">
        <f>SUMIFS('Expense Data'!$G$4:$G$2000,'Expense Data'!$L$4:$L$2000,$BB558,'Expense Data'!$M$4:$M$2000,$B558,'Expense Data'!$P$4:$P$2000,7)</f>
        <v>0</v>
      </c>
      <c r="L558" s="144">
        <f>SUMIFS('Expense Data'!$G$4:$G$2000,'Expense Data'!$L$4:$L$2000,$BB558,'Expense Data'!$M$4:$M$2000,$B558,'Expense Data'!$P$4:$P$2000,8)</f>
        <v>0</v>
      </c>
      <c r="M558" s="144">
        <f>SUMIFS('Expense Data'!$G$4:$G$2000,'Expense Data'!$L$4:$L$2000,$BB558,'Expense Data'!$M$4:$M$2000,$B558,'Expense Data'!$P$4:$P$2000,9)</f>
        <v>0</v>
      </c>
      <c r="BB558" s="136">
        <f t="shared" si="105"/>
        <v>54</v>
      </c>
    </row>
    <row r="559" spans="1:54" s="136" customFormat="1" ht="12.75">
      <c r="B559" s="132">
        <v>60</v>
      </c>
      <c r="C559" s="133" t="s">
        <v>190</v>
      </c>
      <c r="D559" s="134">
        <f t="shared" si="104"/>
        <v>0</v>
      </c>
      <c r="E559" s="144">
        <f>SUMIFS('Expense Data'!$G$4:$G$2000,'Expense Data'!$L$4:$L$2000,$BB559,'Expense Data'!$M$4:$M$2000,$B559,'Expense Data'!$P$4:$P$2000,0)</f>
        <v>0</v>
      </c>
      <c r="F559" s="135" t="s">
        <v>483</v>
      </c>
      <c r="G559" s="144">
        <f>SUMIFS('Expense Data'!$G$4:$G$2000,'Expense Data'!$L$4:$L$2000,$BB559,'Expense Data'!$M$4:$M$2000,$B559,'Expense Data'!$P$4:$P$2000,2)</f>
        <v>0</v>
      </c>
      <c r="H559" s="144">
        <f>SUMIFS('Expense Data'!$G$4:$G$2000,'Expense Data'!$L$4:$L$2000,$BB559,'Expense Data'!$M$4:$M$2000,$B559,'Expense Data'!$P$4:$P$2000,3)</f>
        <v>0</v>
      </c>
      <c r="I559" s="144">
        <f>SUMIFS('Expense Data'!$G$4:$G$2000,'Expense Data'!$L$4:$L$2000,$BB559,'Expense Data'!$M$4:$M$2000,$B559,'Expense Data'!$P$4:$P$2000,4)</f>
        <v>0</v>
      </c>
      <c r="J559" s="144">
        <f>SUMIFS('Expense Data'!$G$4:$G$2000,'Expense Data'!$L$4:$L$2000,$BB559,'Expense Data'!$M$4:$M$2000,$B559,'Expense Data'!$P$4:$P$2000,5)</f>
        <v>0</v>
      </c>
      <c r="K559" s="144">
        <f>SUMIFS('Expense Data'!$G$4:$G$2000,'Expense Data'!$L$4:$L$2000,$BB559,'Expense Data'!$M$4:$M$2000,$B559,'Expense Data'!$P$4:$P$2000,7)</f>
        <v>0</v>
      </c>
      <c r="L559" s="144">
        <f>SUMIFS('Expense Data'!$G$4:$G$2000,'Expense Data'!$L$4:$L$2000,$BB559,'Expense Data'!$M$4:$M$2000,$B559,'Expense Data'!$P$4:$P$2000,8)</f>
        <v>0</v>
      </c>
      <c r="M559" s="144">
        <f>SUMIFS('Expense Data'!$G$4:$G$2000,'Expense Data'!$L$4:$L$2000,$BB559,'Expense Data'!$M$4:$M$2000,$B559,'Expense Data'!$P$4:$P$2000,9)</f>
        <v>0</v>
      </c>
      <c r="BB559" s="136">
        <f t="shared" si="105"/>
        <v>54</v>
      </c>
    </row>
    <row r="560" spans="1:54" s="136" customFormat="1" ht="12.75">
      <c r="B560" s="132">
        <v>83</v>
      </c>
      <c r="C560" s="133" t="s">
        <v>124</v>
      </c>
      <c r="D560" s="134">
        <f t="shared" si="104"/>
        <v>0</v>
      </c>
      <c r="E560" s="144">
        <f>SUMIFS('Expense Data'!$G$4:$G$2000,'Expense Data'!$L$4:$L$2000,$BB560,'Expense Data'!$M$4:$M$2000,$B560,'Expense Data'!$P$4:$P$2000,0)</f>
        <v>0</v>
      </c>
      <c r="F560" s="135" t="s">
        <v>483</v>
      </c>
      <c r="G560" s="135" t="s">
        <v>483</v>
      </c>
      <c r="H560" s="135" t="s">
        <v>483</v>
      </c>
      <c r="I560" s="135" t="s">
        <v>483</v>
      </c>
      <c r="J560" s="135" t="s">
        <v>483</v>
      </c>
      <c r="K560" s="144">
        <f>SUMIFS('Expense Data'!$G$4:$G$2000,'Expense Data'!$L$4:$L$2000,$BB560,'Expense Data'!$M$4:$M$2000,$B560,'Expense Data'!$P$4:$P$2000,7)</f>
        <v>0</v>
      </c>
      <c r="L560" s="135" t="s">
        <v>483</v>
      </c>
      <c r="M560" s="135" t="s">
        <v>483</v>
      </c>
      <c r="BB560" s="136">
        <f t="shared" si="105"/>
        <v>54</v>
      </c>
    </row>
    <row r="561" spans="1:54" s="136" customFormat="1" ht="12.75">
      <c r="B561" s="132">
        <v>89</v>
      </c>
      <c r="C561" s="133" t="s">
        <v>542</v>
      </c>
      <c r="D561" s="134">
        <f t="shared" si="104"/>
        <v>0</v>
      </c>
      <c r="E561" s="144">
        <f>SUMIFS('Expense Data'!$G$4:$G$2000,'Expense Data'!$L$4:$L$2000,$BB561,'Expense Data'!$M$4:$M$2000,$B561,'Expense Data'!$P$4:$P$2000,0)</f>
        <v>0</v>
      </c>
      <c r="F561" s="135" t="s">
        <v>483</v>
      </c>
      <c r="G561" s="153" t="s">
        <v>483</v>
      </c>
      <c r="H561" s="156" t="s">
        <v>483</v>
      </c>
      <c r="I561" s="153" t="s">
        <v>483</v>
      </c>
      <c r="J561" s="153" t="s">
        <v>483</v>
      </c>
      <c r="K561" s="153" t="s">
        <v>483</v>
      </c>
      <c r="L561" s="153" t="s">
        <v>483</v>
      </c>
      <c r="M561" s="144">
        <f>SUMIFS('Expense Data'!$G$4:$G$2000,'Expense Data'!$L$4:$L$2000,$BB561,'Expense Data'!$M$4:$M$2000,$B561,'Expense Data'!$P$4:$P$2000,9)</f>
        <v>0</v>
      </c>
      <c r="BB561" s="136">
        <f t="shared" si="105"/>
        <v>54</v>
      </c>
    </row>
    <row r="562" spans="1:54" s="136" customFormat="1" ht="12.75">
      <c r="B562" s="132">
        <v>98</v>
      </c>
      <c r="C562" s="133" t="s">
        <v>127</v>
      </c>
      <c r="D562" s="134">
        <f t="shared" si="104"/>
        <v>129243.62000000002</v>
      </c>
      <c r="E562" s="144">
        <f>SUMIFS('Expense Data'!$G$4:$G$2000,'Expense Data'!$L$4:$L$2000,$BB562,'Expense Data'!$M$4:$M$2000,$B562,'Expense Data'!$P$4:$P$2000,0)</f>
        <v>0</v>
      </c>
      <c r="F562" s="135" t="s">
        <v>483</v>
      </c>
      <c r="G562" s="144">
        <f>SUMIFS('Expense Data'!$G$4:$G$2000,'Expense Data'!$L$4:$L$2000,$BB562,'Expense Data'!$M$4:$M$2000,$B562,'Expense Data'!$P$4:$P$2000,2)</f>
        <v>698.38</v>
      </c>
      <c r="H562" s="144">
        <f>SUMIFS('Expense Data'!$G$4:$G$2000,'Expense Data'!$L$4:$L$2000,$BB562,'Expense Data'!$M$4:$M$2000,$B562,'Expense Data'!$P$4:$P$2000,3)</f>
        <v>71079.27</v>
      </c>
      <c r="I562" s="144">
        <f>SUMIFS('Expense Data'!$G$4:$G$2000,'Expense Data'!$L$4:$L$2000,$BB562,'Expense Data'!$M$4:$M$2000,$B562,'Expense Data'!$P$4:$P$2000,4)</f>
        <v>32857.96</v>
      </c>
      <c r="J562" s="144">
        <f>SUMIFS('Expense Data'!$G$4:$G$2000,'Expense Data'!$L$4:$L$2000,$BB562,'Expense Data'!$M$4:$M$2000,$B562,'Expense Data'!$P$4:$P$2000,5)</f>
        <v>4007.08</v>
      </c>
      <c r="K562" s="144">
        <f>SUMIFS('Expense Data'!$G$4:$G$2000,'Expense Data'!$L$4:$L$2000,$BB562,'Expense Data'!$M$4:$M$2000,$B562,'Expense Data'!$P$4:$P$2000,7)</f>
        <v>10698.91</v>
      </c>
      <c r="L562" s="144">
        <f>SUMIFS('Expense Data'!$G$4:$G$2000,'Expense Data'!$L$4:$L$2000,$BB562,'Expense Data'!$M$4:$M$2000,$B562,'Expense Data'!$P$4:$P$2000,8)</f>
        <v>9902.02</v>
      </c>
      <c r="M562" s="144">
        <f>SUMIFS('Expense Data'!$G$4:$G$2000,'Expense Data'!$L$4:$L$2000,$BB562,'Expense Data'!$M$4:$M$2000,$B562,'Expense Data'!$P$4:$P$2000,9)</f>
        <v>0</v>
      </c>
      <c r="BB562" s="136">
        <f t="shared" si="105"/>
        <v>54</v>
      </c>
    </row>
    <row r="563" spans="1:54" s="136" customFormat="1" ht="15">
      <c r="B563" s="132">
        <v>99</v>
      </c>
      <c r="C563" s="133" t="s">
        <v>438</v>
      </c>
      <c r="D563" s="119">
        <f>SUM(E563:F563)</f>
        <v>0</v>
      </c>
      <c r="E563" s="144">
        <f>SUMIFS('Expense Data'!$G$4:$G$2000,'Expense Data'!$L$4:$L$2000,$BB563,'Expense Data'!$M$4:$M$2000,$B563,'Expense Data'!$P$4:$P$2000,0)</f>
        <v>0</v>
      </c>
      <c r="F563" s="144">
        <f>SUMIFS('Expense Data'!$G$4:$G$2000,'Expense Data'!$L$4:$L$2000,$BB563,'Expense Data'!$M$4:$M$2000,$B563,'Expense Data'!$P$4:$P$2000,1)</f>
        <v>0</v>
      </c>
      <c r="G563" s="137" t="s">
        <v>483</v>
      </c>
      <c r="H563" s="137" t="s">
        <v>483</v>
      </c>
      <c r="I563" s="137" t="s">
        <v>483</v>
      </c>
      <c r="J563" s="137" t="s">
        <v>483</v>
      </c>
      <c r="K563" s="137" t="s">
        <v>483</v>
      </c>
      <c r="L563" s="137" t="s">
        <v>483</v>
      </c>
      <c r="M563" s="137" t="s">
        <v>483</v>
      </c>
      <c r="BB563" s="136">
        <f t="shared" si="105"/>
        <v>54</v>
      </c>
    </row>
    <row r="564" spans="1:54" s="140" customFormat="1" ht="15">
      <c r="A564" s="136"/>
      <c r="B564" s="146"/>
      <c r="C564" s="122" t="s">
        <v>485</v>
      </c>
      <c r="D564" s="139">
        <f t="shared" ref="D564:M564" si="106">SUM(D556:D563)</f>
        <v>249281.37000000002</v>
      </c>
      <c r="E564" s="139">
        <f t="shared" si="106"/>
        <v>0</v>
      </c>
      <c r="F564" s="139">
        <f t="shared" si="106"/>
        <v>0</v>
      </c>
      <c r="G564" s="139">
        <f t="shared" si="106"/>
        <v>67755.460000000006</v>
      </c>
      <c r="H564" s="139">
        <f t="shared" si="106"/>
        <v>81709.03</v>
      </c>
      <c r="I564" s="139">
        <f t="shared" si="106"/>
        <v>67490.299999999988</v>
      </c>
      <c r="J564" s="139">
        <f t="shared" si="106"/>
        <v>4369.33</v>
      </c>
      <c r="K564" s="139">
        <f t="shared" si="106"/>
        <v>16167.07</v>
      </c>
      <c r="L564" s="139">
        <f t="shared" si="106"/>
        <v>11790.18</v>
      </c>
      <c r="M564" s="139">
        <f t="shared" si="106"/>
        <v>0</v>
      </c>
    </row>
    <row r="565" spans="1:54" s="136" customFormat="1" ht="12.75">
      <c r="A565" s="140"/>
      <c r="B565" s="132"/>
      <c r="C565" s="133"/>
      <c r="D565" s="133"/>
      <c r="E565" s="133"/>
      <c r="F565" s="133"/>
      <c r="G565" s="133"/>
      <c r="H565" s="133"/>
      <c r="I565" s="133"/>
      <c r="J565" s="133"/>
      <c r="K565" s="133"/>
      <c r="L565" s="133"/>
      <c r="M565" s="133"/>
    </row>
    <row r="566" spans="1:54" s="136" customFormat="1" ht="12.75">
      <c r="B566" s="132"/>
      <c r="C566" s="133"/>
      <c r="D566" s="133"/>
      <c r="E566" s="133"/>
      <c r="F566" s="133"/>
      <c r="G566" s="133"/>
      <c r="H566" s="133"/>
      <c r="I566" s="133"/>
      <c r="J566" s="133"/>
      <c r="K566" s="133"/>
      <c r="L566" s="133"/>
      <c r="M566" s="133"/>
    </row>
    <row r="567" spans="1:54" s="136" customFormat="1" ht="12.75">
      <c r="B567" s="149" t="s">
        <v>553</v>
      </c>
      <c r="C567" s="133"/>
      <c r="D567" s="133"/>
      <c r="E567" s="133"/>
      <c r="F567" s="133"/>
      <c r="G567" s="133"/>
      <c r="H567" s="133"/>
      <c r="I567" s="143" t="s">
        <v>440</v>
      </c>
      <c r="J567" s="133"/>
      <c r="K567" s="133"/>
      <c r="L567" s="133"/>
      <c r="M567" s="133"/>
      <c r="BA567" s="136" t="str">
        <f>LEFT(B567,10)</f>
        <v>PROGRAM 58</v>
      </c>
      <c r="BB567" s="136">
        <f>RIGHT(BA567,2)*1</f>
        <v>58</v>
      </c>
    </row>
    <row r="568" spans="1:54" s="136" customFormat="1" ht="12.75">
      <c r="B568" s="132"/>
      <c r="C568" s="133"/>
      <c r="D568" s="133"/>
      <c r="E568" s="143" t="s">
        <v>467</v>
      </c>
      <c r="F568" s="143" t="s">
        <v>468</v>
      </c>
      <c r="G568" s="143" t="s">
        <v>469</v>
      </c>
      <c r="H568" s="143" t="s">
        <v>470</v>
      </c>
      <c r="I568" s="143" t="s">
        <v>471</v>
      </c>
      <c r="J568" s="129" t="s">
        <v>472</v>
      </c>
      <c r="K568" s="143" t="s">
        <v>473</v>
      </c>
      <c r="L568" s="133"/>
      <c r="M568" s="143" t="s">
        <v>474</v>
      </c>
    </row>
    <row r="569" spans="1:54" s="136" customFormat="1" ht="12.75">
      <c r="B569" s="132"/>
      <c r="C569" s="143" t="s">
        <v>475</v>
      </c>
      <c r="D569" s="143" t="s">
        <v>476</v>
      </c>
      <c r="E569" s="143" t="s">
        <v>477</v>
      </c>
      <c r="F569" s="143" t="s">
        <v>477</v>
      </c>
      <c r="G569" s="143" t="s">
        <v>478</v>
      </c>
      <c r="H569" s="143" t="s">
        <v>478</v>
      </c>
      <c r="I569" s="143" t="s">
        <v>479</v>
      </c>
      <c r="J569" s="129" t="s">
        <v>480</v>
      </c>
      <c r="K569" s="143" t="s">
        <v>481</v>
      </c>
      <c r="L569" s="143" t="s">
        <v>453</v>
      </c>
      <c r="M569" s="143" t="s">
        <v>482</v>
      </c>
    </row>
    <row r="570" spans="1:54"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54" s="136" customFormat="1" ht="12.75">
      <c r="B571" s="132">
        <v>21</v>
      </c>
      <c r="C571" s="133" t="s">
        <v>175</v>
      </c>
      <c r="D571" s="134">
        <f t="shared" ref="D571:D574" si="107">SUM(E571:M571)</f>
        <v>0</v>
      </c>
      <c r="E571" s="144">
        <f>SUMIFS('Expense Data'!$G$4:$G$2000,'Expense Data'!$L$4:$L$2000,$BB571,'Expense Data'!$M$4:$M$2000,$B571,'Expense Data'!$P$4:$P$2000,0)</f>
        <v>0</v>
      </c>
      <c r="F571" s="135" t="s">
        <v>483</v>
      </c>
      <c r="G571" s="144">
        <f>SUMIFS('Expense Data'!$G$4:$G$2000,'Expense Data'!$L$4:$L$2000,$BB571,'Expense Data'!$M$4:$M$2000,$B571,'Expense Data'!$P$4:$P$2000,2)</f>
        <v>0</v>
      </c>
      <c r="H571" s="144">
        <f>SUMIFS('Expense Data'!$G$4:$G$2000,'Expense Data'!$L$4:$L$2000,$BB571,'Expense Data'!$M$4:$M$2000,$B571,'Expense Data'!$P$4:$P$2000,3)</f>
        <v>0</v>
      </c>
      <c r="I571" s="144">
        <f>SUMIFS('Expense Data'!$G$4:$G$2000,'Expense Data'!$L$4:$L$2000,$BB571,'Expense Data'!$M$4:$M$2000,$B571,'Expense Data'!$P$4:$P$2000,4)</f>
        <v>0</v>
      </c>
      <c r="J571" s="144">
        <f>SUMIFS('Expense Data'!$G$4:$G$2000,'Expense Data'!$L$4:$L$2000,$BB571,'Expense Data'!$M$4:$M$2000,$B571,'Expense Data'!$P$4:$P$2000,5)</f>
        <v>0</v>
      </c>
      <c r="K571" s="144">
        <f>SUMIFS('Expense Data'!$G$4:$G$2000,'Expense Data'!$L$4:$L$2000,$BB571,'Expense Data'!$M$4:$M$2000,$B571,'Expense Data'!$P$4:$P$2000,7)</f>
        <v>0</v>
      </c>
      <c r="L571" s="144">
        <f>SUMIFS('Expense Data'!$G$4:$G$2000,'Expense Data'!$L$4:$L$2000,$BB571,'Expense Data'!$M$4:$M$2000,$B571,'Expense Data'!$P$4:$P$2000,8)</f>
        <v>0</v>
      </c>
      <c r="M571" s="144">
        <f>SUMIFS('Expense Data'!$G$4:$G$2000,'Expense Data'!$L$4:$L$2000,$BB571,'Expense Data'!$M$4:$M$2000,$B571,'Expense Data'!$P$4:$P$2000,9)</f>
        <v>0</v>
      </c>
      <c r="BB571" s="136">
        <f>BB$567</f>
        <v>58</v>
      </c>
    </row>
    <row r="572" spans="1:54" s="136" customFormat="1" ht="12.75">
      <c r="B572" s="132">
        <v>22</v>
      </c>
      <c r="C572" s="133" t="s">
        <v>179</v>
      </c>
      <c r="D572" s="134">
        <f t="shared" si="107"/>
        <v>0</v>
      </c>
      <c r="E572" s="144">
        <f>SUMIFS('Expense Data'!$G$4:$G$2000,'Expense Data'!$L$4:$L$2000,$BB572,'Expense Data'!$M$4:$M$2000,$B572,'Expense Data'!$P$4:$P$2000,0)</f>
        <v>0</v>
      </c>
      <c r="F572" s="135" t="s">
        <v>483</v>
      </c>
      <c r="G572" s="144">
        <f>SUMIFS('Expense Data'!$G$4:$G$2000,'Expense Data'!$L$4:$L$2000,$BB572,'Expense Data'!$M$4:$M$2000,$B572,'Expense Data'!$P$4:$P$2000,2)</f>
        <v>0</v>
      </c>
      <c r="H572" s="144">
        <f>SUMIFS('Expense Data'!$G$4:$G$2000,'Expense Data'!$L$4:$L$2000,$BB572,'Expense Data'!$M$4:$M$2000,$B572,'Expense Data'!$P$4:$P$2000,3)</f>
        <v>0</v>
      </c>
      <c r="I572" s="144">
        <f>SUMIFS('Expense Data'!$G$4:$G$2000,'Expense Data'!$L$4:$L$2000,$BB572,'Expense Data'!$M$4:$M$2000,$B572,'Expense Data'!$P$4:$P$2000,4)</f>
        <v>0</v>
      </c>
      <c r="J572" s="144">
        <f>SUMIFS('Expense Data'!$G$4:$G$2000,'Expense Data'!$L$4:$L$2000,$BB572,'Expense Data'!$M$4:$M$2000,$B572,'Expense Data'!$P$4:$P$2000,5)</f>
        <v>0</v>
      </c>
      <c r="K572" s="144">
        <f>SUMIFS('Expense Data'!$G$4:$G$2000,'Expense Data'!$L$4:$L$2000,$BB572,'Expense Data'!$M$4:$M$2000,$B572,'Expense Data'!$P$4:$P$2000,7)</f>
        <v>0</v>
      </c>
      <c r="L572" s="144">
        <f>SUMIFS('Expense Data'!$G$4:$G$2000,'Expense Data'!$L$4:$L$2000,$BB572,'Expense Data'!$M$4:$M$2000,$B572,'Expense Data'!$P$4:$P$2000,8)</f>
        <v>0</v>
      </c>
      <c r="M572" s="144">
        <f>SUMIFS('Expense Data'!$G$4:$G$2000,'Expense Data'!$L$4:$L$2000,$BB572,'Expense Data'!$M$4:$M$2000,$B572,'Expense Data'!$P$4:$P$2000,9)</f>
        <v>0</v>
      </c>
      <c r="BB572" s="136">
        <f t="shared" ref="BB572:BB574" si="108">BB$567</f>
        <v>58</v>
      </c>
    </row>
    <row r="573" spans="1:54" s="136" customFormat="1" ht="12.75">
      <c r="B573" s="132">
        <v>27</v>
      </c>
      <c r="C573" s="133" t="s">
        <v>182</v>
      </c>
      <c r="D573" s="134">
        <f t="shared" si="107"/>
        <v>0</v>
      </c>
      <c r="E573" s="144">
        <f>SUMIFS('Expense Data'!$G$4:$G$2000,'Expense Data'!$L$4:$L$2000,$BB573,'Expense Data'!$M$4:$M$2000,$B573,'Expense Data'!$P$4:$P$2000,0)</f>
        <v>0</v>
      </c>
      <c r="F573" s="135" t="s">
        <v>483</v>
      </c>
      <c r="G573" s="144">
        <f>SUMIFS('Expense Data'!$G$4:$G$2000,'Expense Data'!$L$4:$L$2000,$BB573,'Expense Data'!$M$4:$M$2000,$B573,'Expense Data'!$P$4:$P$2000,2)</f>
        <v>0</v>
      </c>
      <c r="H573" s="144">
        <f>SUMIFS('Expense Data'!$G$4:$G$2000,'Expense Data'!$L$4:$L$2000,$BB573,'Expense Data'!$M$4:$M$2000,$B573,'Expense Data'!$P$4:$P$2000,3)</f>
        <v>0</v>
      </c>
      <c r="I573" s="144">
        <f>SUMIFS('Expense Data'!$G$4:$G$2000,'Expense Data'!$L$4:$L$2000,$BB573,'Expense Data'!$M$4:$M$2000,$B573,'Expense Data'!$P$4:$P$2000,4)</f>
        <v>0</v>
      </c>
      <c r="J573" s="144">
        <f>SUMIFS('Expense Data'!$G$4:$G$2000,'Expense Data'!$L$4:$L$2000,$BB573,'Expense Data'!$M$4:$M$2000,$B573,'Expense Data'!$P$4:$P$2000,5)</f>
        <v>0</v>
      </c>
      <c r="K573" s="144">
        <f>SUMIFS('Expense Data'!$G$4:$G$2000,'Expense Data'!$L$4:$L$2000,$BB573,'Expense Data'!$M$4:$M$2000,$B573,'Expense Data'!$P$4:$P$2000,7)</f>
        <v>0</v>
      </c>
      <c r="L573" s="144">
        <f>SUMIFS('Expense Data'!$G$4:$G$2000,'Expense Data'!$L$4:$L$2000,$BB573,'Expense Data'!$M$4:$M$2000,$B573,'Expense Data'!$P$4:$P$2000,8)</f>
        <v>0</v>
      </c>
      <c r="M573" s="144">
        <f>SUMIFS('Expense Data'!$G$4:$G$2000,'Expense Data'!$L$4:$L$2000,$BB573,'Expense Data'!$M$4:$M$2000,$B573,'Expense Data'!$P$4:$P$2000,9)</f>
        <v>0</v>
      </c>
      <c r="BB573" s="136">
        <f t="shared" si="108"/>
        <v>58</v>
      </c>
    </row>
    <row r="574" spans="1:54" s="136" customFormat="1" ht="15">
      <c r="B574" s="132">
        <v>98</v>
      </c>
      <c r="C574" s="133" t="s">
        <v>127</v>
      </c>
      <c r="D574" s="119">
        <f t="shared" si="107"/>
        <v>0</v>
      </c>
      <c r="E574" s="144">
        <f>SUMIFS('Expense Data'!$G$4:$G$2000,'Expense Data'!$L$4:$L$2000,$BB574,'Expense Data'!$M$4:$M$2000,$B574,'Expense Data'!$P$4:$P$2000,0)</f>
        <v>0</v>
      </c>
      <c r="F574" s="137" t="s">
        <v>483</v>
      </c>
      <c r="G574" s="144">
        <f>SUMIFS('Expense Data'!$G$4:$G$2000,'Expense Data'!$L$4:$L$2000,$BB574,'Expense Data'!$M$4:$M$2000,$B574,'Expense Data'!$P$4:$P$2000,2)</f>
        <v>0</v>
      </c>
      <c r="H574" s="144">
        <f>SUMIFS('Expense Data'!$G$4:$G$2000,'Expense Data'!$L$4:$L$2000,$BB574,'Expense Data'!$M$4:$M$2000,$B574,'Expense Data'!$P$4:$P$2000,3)</f>
        <v>0</v>
      </c>
      <c r="I574" s="144">
        <f>SUMIFS('Expense Data'!$G$4:$G$2000,'Expense Data'!$L$4:$L$2000,$BB574,'Expense Data'!$M$4:$M$2000,$B574,'Expense Data'!$P$4:$P$2000,4)</f>
        <v>0</v>
      </c>
      <c r="J574" s="144">
        <f>SUMIFS('Expense Data'!$G$4:$G$2000,'Expense Data'!$L$4:$L$2000,$BB574,'Expense Data'!$M$4:$M$2000,$B574,'Expense Data'!$P$4:$P$2000,5)</f>
        <v>0</v>
      </c>
      <c r="K574" s="144">
        <f>SUMIFS('Expense Data'!$G$4:$G$2000,'Expense Data'!$L$4:$L$2000,$BB574,'Expense Data'!$M$4:$M$2000,$B574,'Expense Data'!$P$4:$P$2000,7)</f>
        <v>0</v>
      </c>
      <c r="L574" s="144">
        <f>SUMIFS('Expense Data'!$G$4:$G$2000,'Expense Data'!$L$4:$L$2000,$BB574,'Expense Data'!$M$4:$M$2000,$B574,'Expense Data'!$P$4:$P$2000,8)</f>
        <v>0</v>
      </c>
      <c r="M574" s="144">
        <f>SUMIFS('Expense Data'!$G$4:$G$2000,'Expense Data'!$L$4:$L$2000,$BB574,'Expense Data'!$M$4:$M$2000,$B574,'Expense Data'!$P$4:$P$2000,9)</f>
        <v>0</v>
      </c>
      <c r="BB574" s="136">
        <f t="shared" si="108"/>
        <v>58</v>
      </c>
    </row>
    <row r="575" spans="1:54" s="136" customFormat="1" ht="15">
      <c r="B575" s="146"/>
      <c r="C575" s="122" t="s">
        <v>485</v>
      </c>
      <c r="D575" s="139">
        <f t="shared" ref="D575:M575" si="109">SUM(D571:D574)</f>
        <v>0</v>
      </c>
      <c r="E575" s="139">
        <f t="shared" si="109"/>
        <v>0</v>
      </c>
      <c r="F575" s="139">
        <f t="shared" si="109"/>
        <v>0</v>
      </c>
      <c r="G575" s="139">
        <f t="shared" si="109"/>
        <v>0</v>
      </c>
      <c r="H575" s="139">
        <f t="shared" si="109"/>
        <v>0</v>
      </c>
      <c r="I575" s="139">
        <f t="shared" si="109"/>
        <v>0</v>
      </c>
      <c r="J575" s="139">
        <f t="shared" si="109"/>
        <v>0</v>
      </c>
      <c r="K575" s="139">
        <f t="shared" si="109"/>
        <v>0</v>
      </c>
      <c r="L575" s="139">
        <f t="shared" si="109"/>
        <v>0</v>
      </c>
      <c r="M575" s="139">
        <f t="shared" si="109"/>
        <v>0</v>
      </c>
    </row>
    <row r="576" spans="1:54" s="136" customFormat="1" ht="12.75">
      <c r="B576" s="151"/>
      <c r="C576" s="133"/>
      <c r="D576" s="133"/>
      <c r="E576" s="133"/>
      <c r="F576" s="133"/>
      <c r="G576" s="133"/>
      <c r="H576" s="133"/>
      <c r="I576" s="133"/>
      <c r="J576" s="133"/>
      <c r="K576" s="133"/>
      <c r="L576" s="133"/>
      <c r="M576" s="133"/>
    </row>
    <row r="577" spans="1:54" s="136" customFormat="1" ht="12.75">
      <c r="B577" s="151"/>
      <c r="C577" s="133"/>
      <c r="D577" s="133"/>
      <c r="E577" s="133"/>
      <c r="F577" s="133"/>
      <c r="G577" s="133"/>
      <c r="H577" s="133"/>
      <c r="I577" s="133"/>
      <c r="J577" s="133"/>
      <c r="K577" s="133"/>
      <c r="L577" s="133"/>
      <c r="M577" s="133"/>
    </row>
    <row r="578" spans="1:54" s="136" customFormat="1" ht="12.75">
      <c r="B578" s="149" t="s">
        <v>516</v>
      </c>
      <c r="C578" s="133"/>
      <c r="D578" s="133"/>
      <c r="E578" s="133"/>
      <c r="F578" s="133"/>
      <c r="G578" s="133"/>
      <c r="H578" s="133"/>
      <c r="I578" s="143" t="s">
        <v>440</v>
      </c>
      <c r="J578" s="133"/>
      <c r="K578" s="133"/>
      <c r="L578" s="133"/>
      <c r="M578" s="133"/>
      <c r="BA578" s="136" t="str">
        <f>LEFT(B578,10)</f>
        <v>PROGRAM 59</v>
      </c>
      <c r="BB578" s="136">
        <f>RIGHT(BA578,2)*1</f>
        <v>59</v>
      </c>
    </row>
    <row r="579" spans="1:54" s="136" customFormat="1" ht="12.75">
      <c r="B579" s="132"/>
      <c r="C579" s="133"/>
      <c r="D579" s="133"/>
      <c r="E579" s="143" t="s">
        <v>467</v>
      </c>
      <c r="F579" s="143" t="s">
        <v>468</v>
      </c>
      <c r="G579" s="143" t="s">
        <v>469</v>
      </c>
      <c r="H579" s="143" t="s">
        <v>470</v>
      </c>
      <c r="I579" s="143" t="s">
        <v>471</v>
      </c>
      <c r="J579" s="129" t="s">
        <v>472</v>
      </c>
      <c r="K579" s="143" t="s">
        <v>473</v>
      </c>
      <c r="L579" s="133"/>
      <c r="M579" s="143" t="s">
        <v>474</v>
      </c>
    </row>
    <row r="580" spans="1:54" s="136" customFormat="1" ht="12.75">
      <c r="B580" s="132"/>
      <c r="C580" s="143" t="s">
        <v>475</v>
      </c>
      <c r="D580" s="143" t="s">
        <v>476</v>
      </c>
      <c r="E580" s="143" t="s">
        <v>477</v>
      </c>
      <c r="F580" s="143" t="s">
        <v>477</v>
      </c>
      <c r="G580" s="143" t="s">
        <v>478</v>
      </c>
      <c r="H580" s="143" t="s">
        <v>478</v>
      </c>
      <c r="I580" s="143" t="s">
        <v>479</v>
      </c>
      <c r="J580" s="129" t="s">
        <v>480</v>
      </c>
      <c r="K580" s="143" t="s">
        <v>481</v>
      </c>
      <c r="L580" s="143" t="s">
        <v>453</v>
      </c>
      <c r="M580" s="143" t="s">
        <v>482</v>
      </c>
    </row>
    <row r="581" spans="1:54"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54" s="136" customFormat="1" ht="12.75">
      <c r="B582" s="132">
        <v>21</v>
      </c>
      <c r="C582" s="133" t="s">
        <v>175</v>
      </c>
      <c r="D582" s="134">
        <f t="shared" ref="D582:D587" si="110">SUM(E582:M582)</f>
        <v>11150.01</v>
      </c>
      <c r="E582" s="144">
        <f>SUMIFS('Expense Data'!$G$4:$G$2000,'Expense Data'!$L$4:$L$2000,$BB582,'Expense Data'!$M$4:$M$2000,$B582,'Expense Data'!$P$4:$P$2000,0)</f>
        <v>0</v>
      </c>
      <c r="F582" s="135" t="s">
        <v>483</v>
      </c>
      <c r="G582" s="144">
        <f>SUMIFS('Expense Data'!$G$4:$G$2000,'Expense Data'!$L$4:$L$2000,$BB582,'Expense Data'!$M$4:$M$2000,$B582,'Expense Data'!$P$4:$P$2000,2)</f>
        <v>0</v>
      </c>
      <c r="H582" s="144">
        <f>SUMIFS('Expense Data'!$G$4:$G$2000,'Expense Data'!$L$4:$L$2000,$BB582,'Expense Data'!$M$4:$M$2000,$B582,'Expense Data'!$P$4:$P$2000,3)</f>
        <v>5418.55</v>
      </c>
      <c r="I582" s="144">
        <f>SUMIFS('Expense Data'!$G$4:$G$2000,'Expense Data'!$L$4:$L$2000,$BB582,'Expense Data'!$M$4:$M$2000,$B582,'Expense Data'!$P$4:$P$2000,4)</f>
        <v>1693.1799999999998</v>
      </c>
      <c r="J582" s="144">
        <f>SUMIFS('Expense Data'!$G$4:$G$2000,'Expense Data'!$L$4:$L$2000,$BB582,'Expense Data'!$M$4:$M$2000,$B582,'Expense Data'!$P$4:$P$2000,5)</f>
        <v>730.52</v>
      </c>
      <c r="K582" s="144">
        <f>SUMIFS('Expense Data'!$G$4:$G$2000,'Expense Data'!$L$4:$L$2000,$BB582,'Expense Data'!$M$4:$M$2000,$B582,'Expense Data'!$P$4:$P$2000,7)</f>
        <v>2323.33</v>
      </c>
      <c r="L582" s="144">
        <f>SUMIFS('Expense Data'!$G$4:$G$2000,'Expense Data'!$L$4:$L$2000,$BB582,'Expense Data'!$M$4:$M$2000,$B582,'Expense Data'!$P$4:$P$2000,8)</f>
        <v>984.43</v>
      </c>
      <c r="M582" s="144">
        <f>SUMIFS('Expense Data'!$G$4:$G$2000,'Expense Data'!$L$4:$L$2000,$BB582,'Expense Data'!$M$4:$M$2000,$B582,'Expense Data'!$P$4:$P$2000,9)</f>
        <v>0</v>
      </c>
      <c r="BB582" s="136">
        <f>BB$578</f>
        <v>59</v>
      </c>
    </row>
    <row r="583" spans="1:54" s="136" customFormat="1" ht="12.75">
      <c r="B583" s="132">
        <v>27</v>
      </c>
      <c r="C583" s="133" t="s">
        <v>182</v>
      </c>
      <c r="D583" s="134">
        <f t="shared" si="110"/>
        <v>6321.28</v>
      </c>
      <c r="E583" s="144">
        <f>SUMIFS('Expense Data'!$G$4:$G$2000,'Expense Data'!$L$4:$L$2000,$BB583,'Expense Data'!$M$4:$M$2000,$B583,'Expense Data'!$P$4:$P$2000,0)</f>
        <v>0</v>
      </c>
      <c r="F583" s="135" t="s">
        <v>483</v>
      </c>
      <c r="G583" s="144">
        <f>SUMIFS('Expense Data'!$G$4:$G$2000,'Expense Data'!$L$4:$L$2000,$BB583,'Expense Data'!$M$4:$M$2000,$B583,'Expense Data'!$P$4:$P$2000,2)</f>
        <v>5208</v>
      </c>
      <c r="H583" s="144">
        <f>SUMIFS('Expense Data'!$G$4:$G$2000,'Expense Data'!$L$4:$L$2000,$BB583,'Expense Data'!$M$4:$M$2000,$B583,'Expense Data'!$P$4:$P$2000,3)</f>
        <v>0</v>
      </c>
      <c r="I583" s="144">
        <f>SUMIFS('Expense Data'!$G$4:$G$2000,'Expense Data'!$L$4:$L$2000,$BB583,'Expense Data'!$M$4:$M$2000,$B583,'Expense Data'!$P$4:$P$2000,4)</f>
        <v>1113.28</v>
      </c>
      <c r="J583" s="144">
        <f>SUMIFS('Expense Data'!$G$4:$G$2000,'Expense Data'!$L$4:$L$2000,$BB583,'Expense Data'!$M$4:$M$2000,$B583,'Expense Data'!$P$4:$P$2000,5)</f>
        <v>0</v>
      </c>
      <c r="K583" s="144">
        <f>SUMIFS('Expense Data'!$G$4:$G$2000,'Expense Data'!$L$4:$L$2000,$BB583,'Expense Data'!$M$4:$M$2000,$B583,'Expense Data'!$P$4:$P$2000,7)</f>
        <v>0</v>
      </c>
      <c r="L583" s="144">
        <f>SUMIFS('Expense Data'!$G$4:$G$2000,'Expense Data'!$L$4:$L$2000,$BB583,'Expense Data'!$M$4:$M$2000,$B583,'Expense Data'!$P$4:$P$2000,8)</f>
        <v>0</v>
      </c>
      <c r="M583" s="144">
        <f>SUMIFS('Expense Data'!$G$4:$G$2000,'Expense Data'!$L$4:$L$2000,$BB583,'Expense Data'!$M$4:$M$2000,$B583,'Expense Data'!$P$4:$P$2000,9)</f>
        <v>0</v>
      </c>
      <c r="BB583" s="136">
        <f t="shared" ref="BB583:BB588" si="111">BB$578</f>
        <v>59</v>
      </c>
    </row>
    <row r="584" spans="1:54" s="136" customFormat="1" ht="12.75">
      <c r="B584" s="132">
        <v>60</v>
      </c>
      <c r="C584" s="133" t="s">
        <v>190</v>
      </c>
      <c r="D584" s="134">
        <f t="shared" si="110"/>
        <v>0</v>
      </c>
      <c r="E584" s="144">
        <f>SUMIFS('Expense Data'!$G$4:$G$2000,'Expense Data'!$L$4:$L$2000,$BB584,'Expense Data'!$M$4:$M$2000,$B584,'Expense Data'!$P$4:$P$2000,0)</f>
        <v>0</v>
      </c>
      <c r="F584" s="135" t="s">
        <v>483</v>
      </c>
      <c r="G584" s="144">
        <f>SUMIFS('Expense Data'!$G$4:$G$2000,'Expense Data'!$L$4:$L$2000,$BB584,'Expense Data'!$M$4:$M$2000,$B584,'Expense Data'!$P$4:$P$2000,2)</f>
        <v>0</v>
      </c>
      <c r="H584" s="144">
        <f>SUMIFS('Expense Data'!$G$4:$G$2000,'Expense Data'!$L$4:$L$2000,$BB584,'Expense Data'!$M$4:$M$2000,$B584,'Expense Data'!$P$4:$P$2000,3)</f>
        <v>0</v>
      </c>
      <c r="I584" s="144">
        <f>SUMIFS('Expense Data'!$G$4:$G$2000,'Expense Data'!$L$4:$L$2000,$BB584,'Expense Data'!$M$4:$M$2000,$B584,'Expense Data'!$P$4:$P$2000,4)</f>
        <v>0</v>
      </c>
      <c r="J584" s="144">
        <f>SUMIFS('Expense Data'!$G$4:$G$2000,'Expense Data'!$L$4:$L$2000,$BB584,'Expense Data'!$M$4:$M$2000,$B584,'Expense Data'!$P$4:$P$2000,5)</f>
        <v>0</v>
      </c>
      <c r="K584" s="144">
        <f>SUMIFS('Expense Data'!$G$4:$G$2000,'Expense Data'!$L$4:$L$2000,$BB584,'Expense Data'!$M$4:$M$2000,$B584,'Expense Data'!$P$4:$P$2000,7)</f>
        <v>0</v>
      </c>
      <c r="L584" s="144">
        <f>SUMIFS('Expense Data'!$G$4:$G$2000,'Expense Data'!$L$4:$L$2000,$BB584,'Expense Data'!$M$4:$M$2000,$B584,'Expense Data'!$P$4:$P$2000,8)</f>
        <v>0</v>
      </c>
      <c r="M584" s="144">
        <f>SUMIFS('Expense Data'!$G$4:$G$2000,'Expense Data'!$L$4:$L$2000,$BB584,'Expense Data'!$M$4:$M$2000,$B584,'Expense Data'!$P$4:$P$2000,9)</f>
        <v>0</v>
      </c>
      <c r="BB584" s="136">
        <f t="shared" si="111"/>
        <v>59</v>
      </c>
    </row>
    <row r="585" spans="1:54" s="136" customFormat="1" ht="12.75">
      <c r="B585" s="132">
        <v>83</v>
      </c>
      <c r="C585" s="133" t="s">
        <v>124</v>
      </c>
      <c r="D585" s="134">
        <f t="shared" si="110"/>
        <v>0</v>
      </c>
      <c r="E585" s="144">
        <f>SUMIFS('Expense Data'!$G$4:$G$2000,'Expense Data'!$L$4:$L$2000,$BB585,'Expense Data'!$M$4:$M$2000,$B585,'Expense Data'!$P$4:$P$2000,0)</f>
        <v>0</v>
      </c>
      <c r="F585" s="135" t="s">
        <v>483</v>
      </c>
      <c r="G585" s="135" t="s">
        <v>483</v>
      </c>
      <c r="H585" s="135" t="s">
        <v>483</v>
      </c>
      <c r="I585" s="135" t="s">
        <v>483</v>
      </c>
      <c r="J585" s="135" t="s">
        <v>483</v>
      </c>
      <c r="K585" s="144">
        <f>SUMIFS('Expense Data'!$G$4:$G$2000,'Expense Data'!$L$4:$L$2000,$BB585,'Expense Data'!$M$4:$M$2000,$B585,'Expense Data'!$P$4:$P$2000,7)</f>
        <v>0</v>
      </c>
      <c r="L585" s="135" t="s">
        <v>483</v>
      </c>
      <c r="M585" s="135" t="s">
        <v>483</v>
      </c>
      <c r="BB585" s="136">
        <f t="shared" si="111"/>
        <v>59</v>
      </c>
    </row>
    <row r="586" spans="1:54" s="136" customFormat="1" ht="12.75">
      <c r="B586" s="132">
        <v>89</v>
      </c>
      <c r="C586" s="133" t="s">
        <v>542</v>
      </c>
      <c r="D586" s="134">
        <f t="shared" si="110"/>
        <v>0</v>
      </c>
      <c r="E586" s="144">
        <f>SUMIFS('Expense Data'!$G$4:$G$2000,'Expense Data'!$L$4:$L$2000,$BB586,'Expense Data'!$M$4:$M$2000,$B586,'Expense Data'!$P$4:$P$2000,0)</f>
        <v>0</v>
      </c>
      <c r="F586" s="135" t="s">
        <v>483</v>
      </c>
      <c r="G586" s="153" t="s">
        <v>483</v>
      </c>
      <c r="H586" s="156" t="s">
        <v>483</v>
      </c>
      <c r="I586" s="153" t="s">
        <v>483</v>
      </c>
      <c r="J586" s="153" t="s">
        <v>483</v>
      </c>
      <c r="K586" s="153" t="s">
        <v>483</v>
      </c>
      <c r="L586" s="153" t="s">
        <v>483</v>
      </c>
      <c r="M586" s="144">
        <f>SUMIFS('Expense Data'!$G$4:$G$2000,'Expense Data'!$L$4:$L$2000,$BB586,'Expense Data'!$M$4:$M$2000,$B586,'Expense Data'!$P$4:$P$2000,9)</f>
        <v>0</v>
      </c>
      <c r="BB586" s="136">
        <f t="shared" si="111"/>
        <v>59</v>
      </c>
    </row>
    <row r="587" spans="1:54" s="136" customFormat="1" ht="12.75">
      <c r="B587" s="132">
        <v>98</v>
      </c>
      <c r="C587" s="133" t="s">
        <v>127</v>
      </c>
      <c r="D587" s="134">
        <f t="shared" si="110"/>
        <v>205287.84999999998</v>
      </c>
      <c r="E587" s="144">
        <f>SUMIFS('Expense Data'!$G$4:$G$2000,'Expense Data'!$L$4:$L$2000,$BB587,'Expense Data'!$M$4:$M$2000,$B587,'Expense Data'!$P$4:$P$2000,0)</f>
        <v>0</v>
      </c>
      <c r="F587" s="135" t="s">
        <v>483</v>
      </c>
      <c r="G587" s="144">
        <f>SUMIFS('Expense Data'!$G$4:$G$2000,'Expense Data'!$L$4:$L$2000,$BB587,'Expense Data'!$M$4:$M$2000,$B587,'Expense Data'!$P$4:$P$2000,2)</f>
        <v>0</v>
      </c>
      <c r="H587" s="144">
        <f>SUMIFS('Expense Data'!$G$4:$G$2000,'Expense Data'!$L$4:$L$2000,$BB587,'Expense Data'!$M$4:$M$2000,$B587,'Expense Data'!$P$4:$P$2000,3)</f>
        <v>34898.239999999998</v>
      </c>
      <c r="I587" s="144">
        <f>SUMIFS('Expense Data'!$G$4:$G$2000,'Expense Data'!$L$4:$L$2000,$BB587,'Expense Data'!$M$4:$M$2000,$B587,'Expense Data'!$P$4:$P$2000,4)</f>
        <v>14473.93</v>
      </c>
      <c r="J587" s="144">
        <f>SUMIFS('Expense Data'!$G$4:$G$2000,'Expense Data'!$L$4:$L$2000,$BB587,'Expense Data'!$M$4:$M$2000,$B587,'Expense Data'!$P$4:$P$2000,5)</f>
        <v>507.24</v>
      </c>
      <c r="K587" s="144">
        <f>SUMIFS('Expense Data'!$G$4:$G$2000,'Expense Data'!$L$4:$L$2000,$BB587,'Expense Data'!$M$4:$M$2000,$B587,'Expense Data'!$P$4:$P$2000,7)</f>
        <v>151446.62999999998</v>
      </c>
      <c r="L587" s="144">
        <f>SUMIFS('Expense Data'!$G$4:$G$2000,'Expense Data'!$L$4:$L$2000,$BB587,'Expense Data'!$M$4:$M$2000,$B587,'Expense Data'!$P$4:$P$2000,8)</f>
        <v>3961.81</v>
      </c>
      <c r="M587" s="144">
        <f>SUMIFS('Expense Data'!$G$4:$G$2000,'Expense Data'!$L$4:$L$2000,$BB587,'Expense Data'!$M$4:$M$2000,$B587,'Expense Data'!$P$4:$P$2000,9)</f>
        <v>0</v>
      </c>
      <c r="BB587" s="136">
        <f t="shared" si="111"/>
        <v>59</v>
      </c>
    </row>
    <row r="588" spans="1:54" s="136" customFormat="1" ht="15">
      <c r="B588" s="132">
        <v>99</v>
      </c>
      <c r="C588" s="133" t="s">
        <v>438</v>
      </c>
      <c r="D588" s="119">
        <f>SUM(E588:F588)</f>
        <v>0</v>
      </c>
      <c r="E588" s="144">
        <f>SUMIFS('Expense Data'!$G$4:$G$2000,'Expense Data'!$L$4:$L$2000,$BB588,'Expense Data'!$M$4:$M$2000,$B588,'Expense Data'!$P$4:$P$2000,0)</f>
        <v>0</v>
      </c>
      <c r="F588" s="144">
        <f>SUMIFS('Expense Data'!$G$4:$G$2000,'Expense Data'!$L$4:$L$2000,$BB588,'Expense Data'!$M$4:$M$2000,$B588,'Expense Data'!$P$4:$P$2000,1)</f>
        <v>0</v>
      </c>
      <c r="G588" s="137" t="s">
        <v>483</v>
      </c>
      <c r="H588" s="137" t="s">
        <v>483</v>
      </c>
      <c r="I588" s="137" t="s">
        <v>483</v>
      </c>
      <c r="J588" s="137" t="s">
        <v>483</v>
      </c>
      <c r="K588" s="137" t="s">
        <v>483</v>
      </c>
      <c r="L588" s="137" t="s">
        <v>483</v>
      </c>
      <c r="M588" s="137" t="s">
        <v>483</v>
      </c>
      <c r="BB588" s="136">
        <f t="shared" si="111"/>
        <v>59</v>
      </c>
    </row>
    <row r="589" spans="1:54" s="140" customFormat="1" ht="15">
      <c r="A589" s="136"/>
      <c r="B589" s="146"/>
      <c r="C589" s="122" t="s">
        <v>485</v>
      </c>
      <c r="D589" s="139">
        <f t="shared" ref="D589:M589" si="112">SUM(D582:D588)</f>
        <v>222759.13999999998</v>
      </c>
      <c r="E589" s="139">
        <f t="shared" si="112"/>
        <v>0</v>
      </c>
      <c r="F589" s="139">
        <f t="shared" si="112"/>
        <v>0</v>
      </c>
      <c r="G589" s="139">
        <f t="shared" si="112"/>
        <v>5208</v>
      </c>
      <c r="H589" s="139">
        <f t="shared" si="112"/>
        <v>40316.79</v>
      </c>
      <c r="I589" s="139">
        <f t="shared" si="112"/>
        <v>17280.39</v>
      </c>
      <c r="J589" s="139">
        <f t="shared" si="112"/>
        <v>1237.76</v>
      </c>
      <c r="K589" s="139">
        <f t="shared" si="112"/>
        <v>153769.95999999996</v>
      </c>
      <c r="L589" s="139">
        <f t="shared" si="112"/>
        <v>4946.24</v>
      </c>
      <c r="M589" s="139">
        <f t="shared" si="112"/>
        <v>0</v>
      </c>
    </row>
    <row r="590" spans="1:54" s="136" customFormat="1" ht="12.75">
      <c r="A590" s="140"/>
      <c r="B590" s="132"/>
      <c r="C590" s="133"/>
      <c r="D590" s="133"/>
      <c r="E590" s="133"/>
      <c r="F590" s="133"/>
      <c r="G590" s="133"/>
      <c r="H590" s="133"/>
      <c r="I590" s="133"/>
      <c r="J590" s="133"/>
      <c r="K590" s="133"/>
      <c r="L590" s="133"/>
      <c r="M590" s="133"/>
    </row>
    <row r="591" spans="1:54" s="136" customFormat="1" ht="12.75">
      <c r="B591" s="132"/>
      <c r="C591" s="133"/>
      <c r="D591" s="133"/>
      <c r="E591" s="133"/>
      <c r="F591" s="133"/>
      <c r="G591" s="133"/>
      <c r="H591" s="133"/>
      <c r="I591" s="133"/>
      <c r="J591" s="133"/>
      <c r="K591" s="133"/>
      <c r="L591" s="133"/>
      <c r="M591" s="133"/>
    </row>
    <row r="592" spans="1:54" s="136" customFormat="1" ht="12.75">
      <c r="B592" s="149" t="s">
        <v>517</v>
      </c>
      <c r="C592" s="133"/>
      <c r="D592" s="133"/>
      <c r="E592" s="133"/>
      <c r="F592" s="133"/>
      <c r="G592" s="133"/>
      <c r="H592" s="133"/>
      <c r="I592" s="143" t="s">
        <v>440</v>
      </c>
      <c r="J592" s="133"/>
      <c r="K592" s="133"/>
      <c r="L592" s="133"/>
      <c r="M592" s="133"/>
      <c r="BA592" s="136" t="str">
        <f>LEFT(B592,10)</f>
        <v>PROGRAM 62</v>
      </c>
      <c r="BB592" s="136">
        <f>RIGHT(BA592,2)*1</f>
        <v>62</v>
      </c>
    </row>
    <row r="593" spans="1:54" s="136" customFormat="1" ht="12.75">
      <c r="B593" s="132"/>
      <c r="C593" s="133"/>
      <c r="D593" s="133"/>
      <c r="E593" s="143" t="s">
        <v>467</v>
      </c>
      <c r="F593" s="143" t="s">
        <v>468</v>
      </c>
      <c r="G593" s="143" t="s">
        <v>469</v>
      </c>
      <c r="H593" s="143" t="s">
        <v>470</v>
      </c>
      <c r="I593" s="143" t="s">
        <v>471</v>
      </c>
      <c r="J593" s="129" t="s">
        <v>472</v>
      </c>
      <c r="K593" s="143" t="s">
        <v>473</v>
      </c>
      <c r="L593" s="133"/>
      <c r="M593" s="143" t="s">
        <v>474</v>
      </c>
    </row>
    <row r="594" spans="1:54" s="136" customFormat="1" ht="12.75">
      <c r="B594" s="132"/>
      <c r="C594" s="143" t="s">
        <v>475</v>
      </c>
      <c r="D594" s="143" t="s">
        <v>476</v>
      </c>
      <c r="E594" s="143" t="s">
        <v>477</v>
      </c>
      <c r="F594" s="143" t="s">
        <v>477</v>
      </c>
      <c r="G594" s="143" t="s">
        <v>478</v>
      </c>
      <c r="H594" s="143" t="s">
        <v>478</v>
      </c>
      <c r="I594" s="143" t="s">
        <v>479</v>
      </c>
      <c r="J594" s="129" t="s">
        <v>480</v>
      </c>
      <c r="K594" s="143" t="s">
        <v>481</v>
      </c>
      <c r="L594" s="143" t="s">
        <v>453</v>
      </c>
      <c r="M594" s="143" t="s">
        <v>482</v>
      </c>
    </row>
    <row r="595" spans="1:54"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54" s="136" customFormat="1" ht="12.75">
      <c r="B596" s="132">
        <v>60</v>
      </c>
      <c r="C596" s="133" t="s">
        <v>190</v>
      </c>
      <c r="D596" s="134">
        <f>SUM(E596:M596)</f>
        <v>0</v>
      </c>
      <c r="E596" s="144">
        <f>SUMIFS('Expense Data'!$G$4:$G$2000,'Expense Data'!$L$4:$L$2000,$BB596,'Expense Data'!$M$4:$M$2000,$B596,'Expense Data'!$P$4:$P$2000,0)</f>
        <v>0</v>
      </c>
      <c r="F596" s="135" t="s">
        <v>483</v>
      </c>
      <c r="G596" s="144">
        <f>SUMIFS('Expense Data'!$G$4:$G$2000,'Expense Data'!$L$4:$L$2000,$BB596,'Expense Data'!$M$4:$M$2000,$B596,'Expense Data'!$P$4:$P$2000,2)</f>
        <v>0</v>
      </c>
      <c r="H596" s="144">
        <f>SUMIFS('Expense Data'!$G$4:$G$2000,'Expense Data'!$L$4:$L$2000,$BB596,'Expense Data'!$M$4:$M$2000,$B596,'Expense Data'!$P$4:$P$2000,3)</f>
        <v>0</v>
      </c>
      <c r="I596" s="144">
        <f>SUMIFS('Expense Data'!$G$4:$G$2000,'Expense Data'!$L$4:$L$2000,$BB596,'Expense Data'!$M$4:$M$2000,$B596,'Expense Data'!$P$4:$P$2000,4)</f>
        <v>0</v>
      </c>
      <c r="J596" s="144">
        <f>SUMIFS('Expense Data'!$G$4:$G$2000,'Expense Data'!$L$4:$L$2000,$BB596,'Expense Data'!$M$4:$M$2000,$B596,'Expense Data'!$P$4:$P$2000,5)</f>
        <v>0</v>
      </c>
      <c r="K596" s="144">
        <f>SUMIFS('Expense Data'!$G$4:$G$2000,'Expense Data'!$L$4:$L$2000,$BB596,'Expense Data'!$M$4:$M$2000,$B596,'Expense Data'!$P$4:$P$2000,7)</f>
        <v>0</v>
      </c>
      <c r="L596" s="144">
        <f>SUMIFS('Expense Data'!$G$4:$G$2000,'Expense Data'!$L$4:$L$2000,$BB596,'Expense Data'!$M$4:$M$2000,$B596,'Expense Data'!$P$4:$P$2000,8)</f>
        <v>0</v>
      </c>
      <c r="M596" s="144">
        <f>SUMIFS('Expense Data'!$G$4:$G$2000,'Expense Data'!$L$4:$L$2000,$BB596,'Expense Data'!$M$4:$M$2000,$B596,'Expense Data'!$P$4:$P$2000,9)</f>
        <v>0</v>
      </c>
      <c r="BB596" s="136">
        <f>BB$592</f>
        <v>62</v>
      </c>
    </row>
    <row r="597" spans="1:54" s="136" customFormat="1" ht="12.75">
      <c r="B597" s="132">
        <v>83</v>
      </c>
      <c r="C597" s="133" t="s">
        <v>124</v>
      </c>
      <c r="D597" s="134">
        <f>SUM(E597:M597)</f>
        <v>0</v>
      </c>
      <c r="E597" s="144">
        <f>SUMIFS('Expense Data'!$G$4:$G$2000,'Expense Data'!$L$4:$L$2000,$BB597,'Expense Data'!$M$4:$M$2000,$B597,'Expense Data'!$P$4:$P$2000,0)</f>
        <v>0</v>
      </c>
      <c r="F597" s="135" t="s">
        <v>483</v>
      </c>
      <c r="G597" s="135" t="s">
        <v>483</v>
      </c>
      <c r="H597" s="135" t="s">
        <v>483</v>
      </c>
      <c r="I597" s="135" t="s">
        <v>483</v>
      </c>
      <c r="J597" s="135" t="s">
        <v>483</v>
      </c>
      <c r="K597" s="144">
        <f>SUMIFS('Expense Data'!$G$4:$G$2000,'Expense Data'!$L$4:$L$2000,$BB597,'Expense Data'!$M$4:$M$2000,$B597,'Expense Data'!$P$4:$P$2000,7)</f>
        <v>0</v>
      </c>
      <c r="L597" s="135" t="s">
        <v>483</v>
      </c>
      <c r="M597" s="135" t="s">
        <v>483</v>
      </c>
      <c r="BB597" s="136">
        <f t="shared" ref="BB597:BB600" si="113">BB$592</f>
        <v>62</v>
      </c>
    </row>
    <row r="598" spans="1:54" s="136" customFormat="1" ht="12.75">
      <c r="B598" s="132">
        <v>89</v>
      </c>
      <c r="C598" s="133" t="s">
        <v>542</v>
      </c>
      <c r="D598" s="134">
        <f>SUM(E598:M598)</f>
        <v>0</v>
      </c>
      <c r="E598" s="144">
        <f>SUMIFS('Expense Data'!$G$4:$G$2000,'Expense Data'!$L$4:$L$2000,$BB598,'Expense Data'!$M$4:$M$2000,$B598,'Expense Data'!$P$4:$P$2000,0)</f>
        <v>0</v>
      </c>
      <c r="F598" s="135" t="s">
        <v>483</v>
      </c>
      <c r="G598" s="153" t="s">
        <v>483</v>
      </c>
      <c r="H598" s="156" t="s">
        <v>483</v>
      </c>
      <c r="I598" s="153" t="s">
        <v>483</v>
      </c>
      <c r="J598" s="153" t="s">
        <v>483</v>
      </c>
      <c r="K598" s="153" t="s">
        <v>483</v>
      </c>
      <c r="L598" s="153" t="s">
        <v>483</v>
      </c>
      <c r="M598" s="144">
        <f>SUMIFS('Expense Data'!$G$4:$G$2000,'Expense Data'!$L$4:$L$2000,$BB598,'Expense Data'!$M$4:$M$2000,$B598,'Expense Data'!$P$4:$P$2000,9)</f>
        <v>0</v>
      </c>
      <c r="BB598" s="136">
        <f t="shared" si="113"/>
        <v>62</v>
      </c>
    </row>
    <row r="599" spans="1:54" s="136" customFormat="1" ht="12.75">
      <c r="B599" s="132">
        <v>98</v>
      </c>
      <c r="C599" s="133" t="s">
        <v>127</v>
      </c>
      <c r="D599" s="134">
        <f>SUM(E599:M599)</f>
        <v>0</v>
      </c>
      <c r="E599" s="144">
        <f>SUMIFS('Expense Data'!$G$4:$G$2000,'Expense Data'!$L$4:$L$2000,$BB599,'Expense Data'!$M$4:$M$2000,$B599,'Expense Data'!$P$4:$P$2000,0)</f>
        <v>0</v>
      </c>
      <c r="F599" s="135" t="s">
        <v>483</v>
      </c>
      <c r="G599" s="144">
        <f>SUMIFS('Expense Data'!$G$4:$G$2000,'Expense Data'!$L$4:$L$2000,$BB599,'Expense Data'!$M$4:$M$2000,$B599,'Expense Data'!$P$4:$P$2000,2)</f>
        <v>0</v>
      </c>
      <c r="H599" s="144">
        <f>SUMIFS('Expense Data'!$G$4:$G$2000,'Expense Data'!$L$4:$L$2000,$BB599,'Expense Data'!$M$4:$M$2000,$B599,'Expense Data'!$P$4:$P$2000,3)</f>
        <v>0</v>
      </c>
      <c r="I599" s="144">
        <f>SUMIFS('Expense Data'!$G$4:$G$2000,'Expense Data'!$L$4:$L$2000,$BB599,'Expense Data'!$M$4:$M$2000,$B599,'Expense Data'!$P$4:$P$2000,4)</f>
        <v>0</v>
      </c>
      <c r="J599" s="144">
        <f>SUMIFS('Expense Data'!$G$4:$G$2000,'Expense Data'!$L$4:$L$2000,$BB599,'Expense Data'!$M$4:$M$2000,$B599,'Expense Data'!$P$4:$P$2000,5)</f>
        <v>0</v>
      </c>
      <c r="K599" s="144">
        <f>SUMIFS('Expense Data'!$G$4:$G$2000,'Expense Data'!$L$4:$L$2000,$BB599,'Expense Data'!$M$4:$M$2000,$B599,'Expense Data'!$P$4:$P$2000,7)</f>
        <v>0</v>
      </c>
      <c r="L599" s="144">
        <f>SUMIFS('Expense Data'!$G$4:$G$2000,'Expense Data'!$L$4:$L$2000,$BB599,'Expense Data'!$M$4:$M$2000,$B599,'Expense Data'!$P$4:$P$2000,8)</f>
        <v>0</v>
      </c>
      <c r="M599" s="144">
        <f>SUMIFS('Expense Data'!$G$4:$G$2000,'Expense Data'!$L$4:$L$2000,$BB599,'Expense Data'!$M$4:$M$2000,$B599,'Expense Data'!$P$4:$P$2000,9)</f>
        <v>0</v>
      </c>
      <c r="BB599" s="136">
        <f t="shared" si="113"/>
        <v>62</v>
      </c>
    </row>
    <row r="600" spans="1:54" s="136" customFormat="1" ht="15">
      <c r="B600" s="132">
        <v>99</v>
      </c>
      <c r="C600" s="133" t="s">
        <v>438</v>
      </c>
      <c r="D600" s="119">
        <f>SUM(E600:F600)</f>
        <v>0</v>
      </c>
      <c r="E600" s="144">
        <f>SUMIFS('Expense Data'!$G$4:$G$2000,'Expense Data'!$L$4:$L$2000,$BB600,'Expense Data'!$M$4:$M$2000,$B600,'Expense Data'!$P$4:$P$2000,0)</f>
        <v>0</v>
      </c>
      <c r="F600" s="144">
        <f>SUMIFS('Expense Data'!$G$4:$G$2000,'Expense Data'!$L$4:$L$2000,$BB600,'Expense Data'!$M$4:$M$2000,$B600,'Expense Data'!$P$4:$P$2000,1)</f>
        <v>0</v>
      </c>
      <c r="G600" s="137" t="s">
        <v>483</v>
      </c>
      <c r="H600" s="137" t="s">
        <v>483</v>
      </c>
      <c r="I600" s="137" t="s">
        <v>483</v>
      </c>
      <c r="J600" s="137" t="s">
        <v>483</v>
      </c>
      <c r="K600" s="137" t="s">
        <v>483</v>
      </c>
      <c r="L600" s="137" t="s">
        <v>483</v>
      </c>
      <c r="M600" s="137" t="s">
        <v>483</v>
      </c>
      <c r="BB600" s="136">
        <f t="shared" si="113"/>
        <v>62</v>
      </c>
    </row>
    <row r="601" spans="1:54" s="140" customFormat="1" ht="15">
      <c r="A601" s="136"/>
      <c r="B601" s="146"/>
      <c r="C601" s="122" t="s">
        <v>485</v>
      </c>
      <c r="D601" s="139">
        <f t="shared" ref="D601:M601" si="114">SUM(D596:D600)</f>
        <v>0</v>
      </c>
      <c r="E601" s="139">
        <f t="shared" si="114"/>
        <v>0</v>
      </c>
      <c r="F601" s="139">
        <f t="shared" si="114"/>
        <v>0</v>
      </c>
      <c r="G601" s="139">
        <f t="shared" si="114"/>
        <v>0</v>
      </c>
      <c r="H601" s="139">
        <f t="shared" si="114"/>
        <v>0</v>
      </c>
      <c r="I601" s="139">
        <f t="shared" si="114"/>
        <v>0</v>
      </c>
      <c r="J601" s="139">
        <f t="shared" si="114"/>
        <v>0</v>
      </c>
      <c r="K601" s="139">
        <f t="shared" si="114"/>
        <v>0</v>
      </c>
      <c r="L601" s="139">
        <f t="shared" si="114"/>
        <v>0</v>
      </c>
      <c r="M601" s="139">
        <f t="shared" si="114"/>
        <v>0</v>
      </c>
      <c r="BB601" s="136"/>
    </row>
    <row r="602" spans="1:54" s="136" customFormat="1" ht="12.75">
      <c r="A602" s="140"/>
      <c r="B602" s="151"/>
      <c r="C602" s="133"/>
      <c r="D602" s="133"/>
      <c r="E602" s="133"/>
      <c r="F602" s="133"/>
      <c r="G602" s="133"/>
      <c r="H602" s="133"/>
      <c r="I602" s="133"/>
      <c r="J602" s="133"/>
      <c r="K602" s="133"/>
      <c r="L602" s="133"/>
      <c r="M602" s="133"/>
    </row>
    <row r="603" spans="1:54" s="136" customFormat="1" ht="12.75">
      <c r="B603" s="151"/>
      <c r="C603" s="133"/>
      <c r="D603" s="133"/>
      <c r="E603" s="133"/>
      <c r="F603" s="133"/>
      <c r="G603" s="133"/>
      <c r="H603" s="133"/>
      <c r="I603" s="133"/>
      <c r="J603" s="133"/>
      <c r="K603" s="133"/>
      <c r="L603" s="133"/>
      <c r="M603" s="133"/>
    </row>
    <row r="604" spans="1:54" s="136" customFormat="1" ht="12.75">
      <c r="B604" s="149" t="s">
        <v>518</v>
      </c>
      <c r="C604" s="133"/>
      <c r="D604" s="133"/>
      <c r="E604" s="133"/>
      <c r="F604" s="133"/>
      <c r="G604" s="133"/>
      <c r="H604" s="133"/>
      <c r="I604" s="143" t="s">
        <v>440</v>
      </c>
      <c r="J604" s="133"/>
      <c r="K604" s="133"/>
      <c r="L604" s="133"/>
      <c r="M604" s="133"/>
      <c r="BA604" s="136" t="str">
        <f>LEFT(B604,10)</f>
        <v>PROGRAM 64</v>
      </c>
      <c r="BB604" s="136">
        <f>RIGHT(BA604,2)*1</f>
        <v>64</v>
      </c>
    </row>
    <row r="605" spans="1:54" s="136" customFormat="1" ht="12.75">
      <c r="B605" s="132"/>
      <c r="C605" s="133"/>
      <c r="D605" s="133"/>
      <c r="E605" s="143" t="s">
        <v>467</v>
      </c>
      <c r="F605" s="143" t="s">
        <v>468</v>
      </c>
      <c r="G605" s="143" t="s">
        <v>469</v>
      </c>
      <c r="H605" s="143" t="s">
        <v>470</v>
      </c>
      <c r="I605" s="143" t="s">
        <v>471</v>
      </c>
      <c r="J605" s="129" t="s">
        <v>472</v>
      </c>
      <c r="K605" s="143" t="s">
        <v>473</v>
      </c>
      <c r="L605" s="133"/>
      <c r="M605" s="143" t="s">
        <v>474</v>
      </c>
    </row>
    <row r="606" spans="1:54" s="136" customFormat="1" ht="12.75">
      <c r="B606" s="132"/>
      <c r="C606" s="143" t="s">
        <v>475</v>
      </c>
      <c r="D606" s="143" t="s">
        <v>476</v>
      </c>
      <c r="E606" s="143" t="s">
        <v>477</v>
      </c>
      <c r="F606" s="143" t="s">
        <v>477</v>
      </c>
      <c r="G606" s="143" t="s">
        <v>478</v>
      </c>
      <c r="H606" s="143" t="s">
        <v>478</v>
      </c>
      <c r="I606" s="143" t="s">
        <v>479</v>
      </c>
      <c r="J606" s="129" t="s">
        <v>480</v>
      </c>
      <c r="K606" s="143" t="s">
        <v>481</v>
      </c>
      <c r="L606" s="143" t="s">
        <v>453</v>
      </c>
      <c r="M606" s="143" t="s">
        <v>482</v>
      </c>
    </row>
    <row r="607" spans="1:54"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54" s="136" customFormat="1" ht="12.75">
      <c r="B608" s="132">
        <v>21</v>
      </c>
      <c r="C608" s="133" t="s">
        <v>175</v>
      </c>
      <c r="D608" s="134">
        <f t="shared" ref="D608" si="115">SUM(E608:M608)</f>
        <v>0</v>
      </c>
      <c r="E608" s="144">
        <f>SUMIFS('Expense Data'!$G$4:$G$2000,'Expense Data'!$L$4:$L$2000,$BB608,'Expense Data'!$M$4:$M$2000,$B608,'Expense Data'!$P$4:$P$2000,0)</f>
        <v>0</v>
      </c>
      <c r="F608" s="135" t="s">
        <v>483</v>
      </c>
      <c r="G608" s="144">
        <f>SUMIFS('Expense Data'!$G$4:$G$2000,'Expense Data'!$L$4:$L$2000,$BB608,'Expense Data'!$M$4:$M$2000,$B608,'Expense Data'!$P$4:$P$2000,2)</f>
        <v>0</v>
      </c>
      <c r="H608" s="144">
        <f>SUMIFS('Expense Data'!$G$4:$G$2000,'Expense Data'!$L$4:$L$2000,$BB608,'Expense Data'!$M$4:$M$2000,$B608,'Expense Data'!$P$4:$P$2000,3)</f>
        <v>0</v>
      </c>
      <c r="I608" s="144">
        <f>SUMIFS('Expense Data'!$G$4:$G$2000,'Expense Data'!$L$4:$L$2000,$BB608,'Expense Data'!$M$4:$M$2000,$B608,'Expense Data'!$P$4:$P$2000,4)</f>
        <v>0</v>
      </c>
      <c r="J608" s="144">
        <f>SUMIFS('Expense Data'!$G$4:$G$2000,'Expense Data'!$L$4:$L$2000,$BB608,'Expense Data'!$M$4:$M$2000,$B608,'Expense Data'!$P$4:$P$2000,5)</f>
        <v>0</v>
      </c>
      <c r="K608" s="144">
        <f>SUMIFS('Expense Data'!$G$4:$G$2000,'Expense Data'!$L$4:$L$2000,$BB608,'Expense Data'!$M$4:$M$2000,$B608,'Expense Data'!$P$4:$P$2000,7)</f>
        <v>0</v>
      </c>
      <c r="L608" s="144">
        <f>SUMIFS('Expense Data'!$G$4:$G$2000,'Expense Data'!$L$4:$L$2000,$BB608,'Expense Data'!$M$4:$M$2000,$B608,'Expense Data'!$P$4:$P$2000,8)</f>
        <v>0</v>
      </c>
      <c r="M608" s="144">
        <f>SUMIFS('Expense Data'!$G$4:$G$2000,'Expense Data'!$L$4:$L$2000,$BB608,'Expense Data'!$M$4:$M$2000,$B608,'Expense Data'!$P$4:$P$2000,9)</f>
        <v>0</v>
      </c>
      <c r="BB608" s="136">
        <f>BB$604</f>
        <v>64</v>
      </c>
    </row>
    <row r="609" spans="1:54" s="136" customFormat="1" ht="12.75">
      <c r="B609" s="132">
        <v>60</v>
      </c>
      <c r="C609" s="133" t="s">
        <v>190</v>
      </c>
      <c r="D609" s="134">
        <f>SUM(E609:M609)</f>
        <v>0</v>
      </c>
      <c r="E609" s="144">
        <f>SUMIFS('Expense Data'!$G$4:$G$2000,'Expense Data'!$L$4:$L$2000,$BB609,'Expense Data'!$M$4:$M$2000,$B609,'Expense Data'!$P$4:$P$2000,0)</f>
        <v>0</v>
      </c>
      <c r="F609" s="135" t="s">
        <v>483</v>
      </c>
      <c r="G609" s="144">
        <f>SUMIFS('Expense Data'!$G$4:$G$2000,'Expense Data'!$L$4:$L$2000,$BB609,'Expense Data'!$M$4:$M$2000,$B609,'Expense Data'!$P$4:$P$2000,2)</f>
        <v>0</v>
      </c>
      <c r="H609" s="144">
        <f>SUMIFS('Expense Data'!$G$4:$G$2000,'Expense Data'!$L$4:$L$2000,$BB609,'Expense Data'!$M$4:$M$2000,$B609,'Expense Data'!$P$4:$P$2000,3)</f>
        <v>0</v>
      </c>
      <c r="I609" s="144">
        <f>SUMIFS('Expense Data'!$G$4:$G$2000,'Expense Data'!$L$4:$L$2000,$BB609,'Expense Data'!$M$4:$M$2000,$B609,'Expense Data'!$P$4:$P$2000,4)</f>
        <v>0</v>
      </c>
      <c r="J609" s="144">
        <f>SUMIFS('Expense Data'!$G$4:$G$2000,'Expense Data'!$L$4:$L$2000,$BB609,'Expense Data'!$M$4:$M$2000,$B609,'Expense Data'!$P$4:$P$2000,5)</f>
        <v>0</v>
      </c>
      <c r="K609" s="144">
        <f>SUMIFS('Expense Data'!$G$4:$G$2000,'Expense Data'!$L$4:$L$2000,$BB609,'Expense Data'!$M$4:$M$2000,$B609,'Expense Data'!$P$4:$P$2000,7)</f>
        <v>0</v>
      </c>
      <c r="L609" s="144">
        <f>SUMIFS('Expense Data'!$G$4:$G$2000,'Expense Data'!$L$4:$L$2000,$BB609,'Expense Data'!$M$4:$M$2000,$B609,'Expense Data'!$P$4:$P$2000,8)</f>
        <v>0</v>
      </c>
      <c r="M609" s="144">
        <f>SUMIFS('Expense Data'!$G$4:$G$2000,'Expense Data'!$L$4:$L$2000,$BB609,'Expense Data'!$M$4:$M$2000,$B609,'Expense Data'!$P$4:$P$2000,9)</f>
        <v>0</v>
      </c>
      <c r="BB609" s="136">
        <f t="shared" ref="BB609:BB614" si="116">BB$604</f>
        <v>64</v>
      </c>
    </row>
    <row r="610" spans="1:54" s="136" customFormat="1" ht="12.75">
      <c r="B610" s="132">
        <v>72</v>
      </c>
      <c r="C610" s="133" t="s">
        <v>698</v>
      </c>
      <c r="D610" s="134">
        <f t="shared" ref="D610:D611" si="117">SUM(E610:M610)</f>
        <v>0</v>
      </c>
      <c r="E610" s="144">
        <f>SUMIFS('Expense Data'!$G$4:$G$2000,'Expense Data'!$L$4:$L$2000,$BB610,'Expense Data'!$M$4:$M$2000,$B610,'Expense Data'!$P$4:$P$2000,0)</f>
        <v>0</v>
      </c>
      <c r="F610" s="144">
        <f>SUMIFS('Expense Data'!$G$4:$G$2000,'Expense Data'!$L$4:$L$2000,$BB610,'Expense Data'!$M$4:$M$2000,$B610,'Expense Data'!$P$4:$P$2000,1)</f>
        <v>0</v>
      </c>
      <c r="G610" s="144">
        <f>SUMIFS('Expense Data'!$G$4:$G$2000,'Expense Data'!$L$4:$L$2000,$BB610,'Expense Data'!$M$4:$M$2000,$B610,'Expense Data'!$P$4:$P$2000,2)</f>
        <v>0</v>
      </c>
      <c r="H610" s="144">
        <f>SUMIFS('Expense Data'!$G$4:$G$2000,'Expense Data'!$L$4:$L$2000,$BB610,'Expense Data'!$M$4:$M$2000,$B610,'Expense Data'!$P$4:$P$2000,3)</f>
        <v>0</v>
      </c>
      <c r="I610" s="144">
        <f>SUMIFS('Expense Data'!$G$4:$G$2000,'Expense Data'!$L$4:$L$2000,$BB610,'Expense Data'!$M$4:$M$2000,$B610,'Expense Data'!$P$4:$P$2000,4)</f>
        <v>0</v>
      </c>
      <c r="J610" s="144">
        <f>SUMIFS('Expense Data'!$G$4:$G$2000,'Expense Data'!$L$4:$L$2000,$BB610,'Expense Data'!$M$4:$M$2000,$B610,'Expense Data'!$P$4:$P$2000,5)</f>
        <v>0</v>
      </c>
      <c r="K610" s="144">
        <f>SUMIFS('Expense Data'!$G$4:$G$2000,'Expense Data'!$L$4:$L$2000,$BB610,'Expense Data'!$M$4:$M$2000,$B610,'Expense Data'!$P$4:$P$2000,7)</f>
        <v>0</v>
      </c>
      <c r="L610" s="144">
        <f>SUMIFS('Expense Data'!$G$4:$G$2000,'Expense Data'!$L$4:$L$2000,$BB610,'Expense Data'!$M$4:$M$2000,$B610,'Expense Data'!$P$4:$P$2000,8)</f>
        <v>0</v>
      </c>
      <c r="M610" s="144">
        <f>SUMIFS('Expense Data'!$G$4:$G$2000,'Expense Data'!$L$4:$L$2000,$BB610,'Expense Data'!$M$4:$M$2000,$B610,'Expense Data'!$P$4:$P$2000,9)</f>
        <v>0</v>
      </c>
      <c r="BB610" s="136">
        <f t="shared" si="116"/>
        <v>64</v>
      </c>
    </row>
    <row r="611" spans="1:54" s="136" customFormat="1" ht="12.75">
      <c r="B611" s="132">
        <v>83</v>
      </c>
      <c r="C611" s="133" t="s">
        <v>124</v>
      </c>
      <c r="D611" s="134">
        <f t="shared" si="117"/>
        <v>0</v>
      </c>
      <c r="E611" s="144">
        <f>SUMIFS('Expense Data'!$G$4:$G$2000,'Expense Data'!$L$4:$L$2000,$BB611,'Expense Data'!$M$4:$M$2000,$B611,'Expense Data'!$P$4:$P$2000,0)</f>
        <v>0</v>
      </c>
      <c r="F611" s="135" t="s">
        <v>483</v>
      </c>
      <c r="G611" s="135" t="s">
        <v>483</v>
      </c>
      <c r="H611" s="135" t="s">
        <v>483</v>
      </c>
      <c r="I611" s="135" t="s">
        <v>483</v>
      </c>
      <c r="J611" s="135" t="s">
        <v>483</v>
      </c>
      <c r="K611" s="144">
        <f>SUMIFS('Expense Data'!$G$4:$G$2000,'Expense Data'!$L$4:$L$2000,$BB611,'Expense Data'!$M$4:$M$2000,$B611,'Expense Data'!$P$4:$P$2000,7)</f>
        <v>0</v>
      </c>
      <c r="L611" s="135" t="s">
        <v>483</v>
      </c>
      <c r="M611" s="135" t="s">
        <v>483</v>
      </c>
      <c r="BB611" s="136">
        <f t="shared" si="116"/>
        <v>64</v>
      </c>
    </row>
    <row r="612" spans="1:54" s="136" customFormat="1" ht="12.75">
      <c r="B612" s="132">
        <v>89</v>
      </c>
      <c r="C612" s="133" t="s">
        <v>542</v>
      </c>
      <c r="D612" s="134">
        <f>SUM(E612:M612)</f>
        <v>0</v>
      </c>
      <c r="E612" s="144">
        <f>SUMIFS('Expense Data'!$G$4:$G$2000,'Expense Data'!$L$4:$L$2000,$BB612,'Expense Data'!$M$4:$M$2000,$B612,'Expense Data'!$P$4:$P$2000,0)</f>
        <v>0</v>
      </c>
      <c r="F612" s="135" t="s">
        <v>483</v>
      </c>
      <c r="G612" s="153" t="s">
        <v>483</v>
      </c>
      <c r="H612" s="156" t="s">
        <v>483</v>
      </c>
      <c r="I612" s="153" t="s">
        <v>483</v>
      </c>
      <c r="J612" s="153" t="s">
        <v>483</v>
      </c>
      <c r="K612" s="153" t="s">
        <v>483</v>
      </c>
      <c r="L612" s="153" t="s">
        <v>483</v>
      </c>
      <c r="M612" s="144">
        <f>SUMIFS('Expense Data'!$G$4:$G$2000,'Expense Data'!$L$4:$L$2000,$BB612,'Expense Data'!$M$4:$M$2000,$B612,'Expense Data'!$P$4:$P$2000,9)</f>
        <v>0</v>
      </c>
      <c r="BB612" s="136">
        <f t="shared" si="116"/>
        <v>64</v>
      </c>
    </row>
    <row r="613" spans="1:54" s="136" customFormat="1" ht="12.75">
      <c r="B613" s="132">
        <v>98</v>
      </c>
      <c r="C613" s="133" t="s">
        <v>127</v>
      </c>
      <c r="D613" s="134">
        <f>SUM(E613:M613)</f>
        <v>1930095.8000000003</v>
      </c>
      <c r="E613" s="144">
        <f>SUMIFS('Expense Data'!$G$4:$G$2000,'Expense Data'!$L$4:$L$2000,$BB613,'Expense Data'!$M$4:$M$2000,$B613,'Expense Data'!$P$4:$P$2000,0)</f>
        <v>0</v>
      </c>
      <c r="F613" s="135" t="s">
        <v>483</v>
      </c>
      <c r="G613" s="144">
        <f>SUMIFS('Expense Data'!$G$4:$G$2000,'Expense Data'!$L$4:$L$2000,$BB613,'Expense Data'!$M$4:$M$2000,$B613,'Expense Data'!$P$4:$P$2000,2)</f>
        <v>0</v>
      </c>
      <c r="H613" s="144">
        <f>SUMIFS('Expense Data'!$G$4:$G$2000,'Expense Data'!$L$4:$L$2000,$BB613,'Expense Data'!$M$4:$M$2000,$B613,'Expense Data'!$P$4:$P$2000,3)</f>
        <v>489698.75999999995</v>
      </c>
      <c r="I613" s="144">
        <f>SUMIFS('Expense Data'!$G$4:$G$2000,'Expense Data'!$L$4:$L$2000,$BB613,'Expense Data'!$M$4:$M$2000,$B613,'Expense Data'!$P$4:$P$2000,4)</f>
        <v>214824.63000000003</v>
      </c>
      <c r="J613" s="144">
        <f>SUMIFS('Expense Data'!$G$4:$G$2000,'Expense Data'!$L$4:$L$2000,$BB613,'Expense Data'!$M$4:$M$2000,$B613,'Expense Data'!$P$4:$P$2000,5)</f>
        <v>49489.080000000009</v>
      </c>
      <c r="K613" s="144">
        <f>SUMIFS('Expense Data'!$G$4:$G$2000,'Expense Data'!$L$4:$L$2000,$BB613,'Expense Data'!$M$4:$M$2000,$B613,'Expense Data'!$P$4:$P$2000,7)+74956.11</f>
        <v>1147552.9600000002</v>
      </c>
      <c r="L613" s="144">
        <f>SUMIFS('Expense Data'!$G$4:$G$2000,'Expense Data'!$L$4:$L$2000,$BB613,'Expense Data'!$M$4:$M$2000,$B613,'Expense Data'!$P$4:$P$2000,8)</f>
        <v>23146.06</v>
      </c>
      <c r="M613" s="144">
        <f>SUMIFS('Expense Data'!$G$4:$G$2000,'Expense Data'!$L$4:$L$2000,$BB613,'Expense Data'!$M$4:$M$2000,$B613,'Expense Data'!$P$4:$P$2000,9)</f>
        <v>5384.31</v>
      </c>
      <c r="BB613" s="136">
        <f t="shared" si="116"/>
        <v>64</v>
      </c>
    </row>
    <row r="614" spans="1:54" s="136" customFormat="1" ht="15">
      <c r="B614" s="132">
        <v>99</v>
      </c>
      <c r="C614" s="133" t="s">
        <v>438</v>
      </c>
      <c r="D614" s="119">
        <f>SUM(E614:F614)</f>
        <v>0</v>
      </c>
      <c r="E614" s="144">
        <f>SUMIFS('Expense Data'!$G$4:$G$2000,'Expense Data'!$L$4:$L$2000,$BB614,'Expense Data'!$M$4:$M$2000,$B614,'Expense Data'!$P$4:$P$2000,0)</f>
        <v>0</v>
      </c>
      <c r="F614" s="144">
        <f>SUMIFS('Expense Data'!$G$4:$G$2000,'Expense Data'!$L$4:$L$2000,$BB614,'Expense Data'!$M$4:$M$2000,$B614,'Expense Data'!$P$4:$P$2000,1)</f>
        <v>0</v>
      </c>
      <c r="G614" s="137" t="s">
        <v>483</v>
      </c>
      <c r="H614" s="137" t="s">
        <v>483</v>
      </c>
      <c r="I614" s="137" t="s">
        <v>483</v>
      </c>
      <c r="J614" s="137" t="s">
        <v>483</v>
      </c>
      <c r="K614" s="137" t="s">
        <v>483</v>
      </c>
      <c r="L614" s="137" t="s">
        <v>483</v>
      </c>
      <c r="M614" s="137" t="s">
        <v>483</v>
      </c>
      <c r="BB614" s="136">
        <f t="shared" si="116"/>
        <v>64</v>
      </c>
    </row>
    <row r="615" spans="1:54" s="140" customFormat="1" ht="15">
      <c r="A615" s="136"/>
      <c r="B615" s="146"/>
      <c r="C615" s="122" t="s">
        <v>485</v>
      </c>
      <c r="D615" s="139">
        <f t="shared" ref="D615:M615" si="118">SUM(D608:D614)</f>
        <v>1930095.8000000003</v>
      </c>
      <c r="E615" s="139">
        <f t="shared" si="118"/>
        <v>0</v>
      </c>
      <c r="F615" s="139">
        <f t="shared" si="118"/>
        <v>0</v>
      </c>
      <c r="G615" s="139">
        <f t="shared" si="118"/>
        <v>0</v>
      </c>
      <c r="H615" s="139">
        <f t="shared" si="118"/>
        <v>489698.75999999995</v>
      </c>
      <c r="I615" s="139">
        <f t="shared" si="118"/>
        <v>214824.63000000003</v>
      </c>
      <c r="J615" s="139">
        <f t="shared" si="118"/>
        <v>49489.080000000009</v>
      </c>
      <c r="K615" s="139">
        <f t="shared" si="118"/>
        <v>1147552.9600000002</v>
      </c>
      <c r="L615" s="139">
        <f t="shared" si="118"/>
        <v>23146.06</v>
      </c>
      <c r="M615" s="139">
        <f t="shared" si="118"/>
        <v>5384.31</v>
      </c>
      <c r="BB615" s="136"/>
    </row>
    <row r="616" spans="1:54" s="136" customFormat="1" ht="12.75">
      <c r="A616" s="140"/>
      <c r="B616" s="151"/>
      <c r="C616" s="133"/>
      <c r="D616" s="133"/>
      <c r="E616" s="133"/>
      <c r="F616" s="133"/>
      <c r="G616" s="133"/>
      <c r="H616" s="133"/>
      <c r="I616" s="133"/>
      <c r="J616" s="133"/>
      <c r="K616" s="133"/>
      <c r="L616" s="133"/>
      <c r="M616" s="133"/>
    </row>
    <row r="617" spans="1:54" s="136" customFormat="1" ht="12.75">
      <c r="B617" s="151"/>
      <c r="C617" s="133"/>
      <c r="D617" s="133"/>
      <c r="E617" s="133"/>
      <c r="F617" s="133"/>
      <c r="G617" s="133"/>
      <c r="H617" s="133"/>
      <c r="I617" s="133"/>
      <c r="J617" s="133"/>
      <c r="K617" s="133"/>
      <c r="L617" s="133"/>
      <c r="M617" s="133"/>
    </row>
    <row r="618" spans="1:54" s="136" customFormat="1" ht="12.75">
      <c r="B618" s="146" t="s">
        <v>519</v>
      </c>
      <c r="C618" s="133"/>
      <c r="D618" s="133"/>
      <c r="E618" s="133"/>
      <c r="F618" s="133"/>
      <c r="G618" s="133"/>
      <c r="H618" s="133"/>
      <c r="I618" s="143" t="s">
        <v>440</v>
      </c>
      <c r="J618" s="133"/>
      <c r="K618" s="133"/>
      <c r="L618" s="133"/>
      <c r="M618" s="133"/>
      <c r="BA618" s="136" t="str">
        <f>LEFT(B618,10)</f>
        <v>PROGRAM 66</v>
      </c>
      <c r="BB618" s="136">
        <f>RIGHT(BA618,2)*1</f>
        <v>66</v>
      </c>
    </row>
    <row r="619" spans="1:54" s="136" customFormat="1" ht="12.75">
      <c r="B619" s="132"/>
      <c r="C619" s="133"/>
      <c r="D619" s="133"/>
      <c r="E619" s="143" t="s">
        <v>467</v>
      </c>
      <c r="F619" s="143" t="s">
        <v>468</v>
      </c>
      <c r="G619" s="143" t="s">
        <v>469</v>
      </c>
      <c r="H619" s="143" t="s">
        <v>470</v>
      </c>
      <c r="I619" s="143" t="s">
        <v>471</v>
      </c>
      <c r="J619" s="129" t="s">
        <v>472</v>
      </c>
      <c r="K619" s="143" t="s">
        <v>473</v>
      </c>
      <c r="L619" s="133"/>
      <c r="M619" s="143" t="s">
        <v>474</v>
      </c>
    </row>
    <row r="620" spans="1:54" s="136" customFormat="1" ht="12.75">
      <c r="B620" s="132"/>
      <c r="C620" s="143" t="s">
        <v>475</v>
      </c>
      <c r="D620" s="143" t="s">
        <v>476</v>
      </c>
      <c r="E620" s="143" t="s">
        <v>477</v>
      </c>
      <c r="F620" s="143" t="s">
        <v>477</v>
      </c>
      <c r="G620" s="143" t="s">
        <v>478</v>
      </c>
      <c r="H620" s="143" t="s">
        <v>478</v>
      </c>
      <c r="I620" s="143" t="s">
        <v>479</v>
      </c>
      <c r="J620" s="129" t="s">
        <v>480</v>
      </c>
      <c r="K620" s="143" t="s">
        <v>481</v>
      </c>
      <c r="L620" s="143" t="s">
        <v>453</v>
      </c>
      <c r="M620" s="143" t="s">
        <v>482</v>
      </c>
    </row>
    <row r="621" spans="1:54"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54" s="136" customFormat="1" ht="12.75">
      <c r="B622" s="132">
        <v>60</v>
      </c>
      <c r="C622" s="133" t="s">
        <v>190</v>
      </c>
      <c r="D622" s="134">
        <f>SUM(E622:M622)</f>
        <v>0</v>
      </c>
      <c r="E622" s="144">
        <f>SUMIFS('Expense Data'!$G$4:$G$2000,'Expense Data'!$L$4:$L$2000,$BB622,'Expense Data'!$M$4:$M$2000,$B622,'Expense Data'!$P$4:$P$2000,0)</f>
        <v>0</v>
      </c>
      <c r="F622" s="135" t="s">
        <v>483</v>
      </c>
      <c r="G622" s="144">
        <f>SUMIFS('Expense Data'!$G$4:$G$2000,'Expense Data'!$L$4:$L$2000,$BB622,'Expense Data'!$M$4:$M$2000,$B622,'Expense Data'!$P$4:$P$2000,2)</f>
        <v>0</v>
      </c>
      <c r="H622" s="144">
        <f>SUMIFS('Expense Data'!$G$4:$G$2000,'Expense Data'!$L$4:$L$2000,$BB622,'Expense Data'!$M$4:$M$2000,$B622,'Expense Data'!$P$4:$P$2000,3)</f>
        <v>0</v>
      </c>
      <c r="I622" s="144">
        <f>SUMIFS('Expense Data'!$G$4:$G$2000,'Expense Data'!$L$4:$L$2000,$BB622,'Expense Data'!$M$4:$M$2000,$B622,'Expense Data'!$P$4:$P$2000,4)</f>
        <v>0</v>
      </c>
      <c r="J622" s="144">
        <f>SUMIFS('Expense Data'!$G$4:$G$2000,'Expense Data'!$L$4:$L$2000,$BB622,'Expense Data'!$M$4:$M$2000,$B622,'Expense Data'!$P$4:$P$2000,5)</f>
        <v>0</v>
      </c>
      <c r="K622" s="144">
        <f>SUMIFS('Expense Data'!$G$4:$G$2000,'Expense Data'!$L$4:$L$2000,$BB622,'Expense Data'!$M$4:$M$2000,$B622,'Expense Data'!$P$4:$P$2000,7)</f>
        <v>0</v>
      </c>
      <c r="L622" s="144">
        <f>SUMIFS('Expense Data'!$G$4:$G$2000,'Expense Data'!$L$4:$L$2000,$BB622,'Expense Data'!$M$4:$M$2000,$B622,'Expense Data'!$P$4:$P$2000,8)</f>
        <v>0</v>
      </c>
      <c r="M622" s="144">
        <f>SUMIFS('Expense Data'!$G$4:$G$2000,'Expense Data'!$L$4:$L$2000,$BB622,'Expense Data'!$M$4:$M$2000,$B622,'Expense Data'!$P$4:$P$2000,9)</f>
        <v>0</v>
      </c>
      <c r="BB622" s="136">
        <f>BB$618</f>
        <v>66</v>
      </c>
    </row>
    <row r="623" spans="1:54" s="136" customFormat="1" ht="12.75">
      <c r="B623" s="132">
        <v>83</v>
      </c>
      <c r="C623" s="133" t="s">
        <v>124</v>
      </c>
      <c r="D623" s="134">
        <f>SUM(E623:M623)</f>
        <v>0</v>
      </c>
      <c r="E623" s="144">
        <f>SUMIFS('Expense Data'!$G$4:$G$2000,'Expense Data'!$L$4:$L$2000,$BB623,'Expense Data'!$M$4:$M$2000,$B623,'Expense Data'!$P$4:$P$2000,0)</f>
        <v>0</v>
      </c>
      <c r="F623" s="135" t="s">
        <v>483</v>
      </c>
      <c r="G623" s="135" t="s">
        <v>483</v>
      </c>
      <c r="H623" s="135" t="s">
        <v>483</v>
      </c>
      <c r="I623" s="135" t="s">
        <v>483</v>
      </c>
      <c r="J623" s="135" t="s">
        <v>483</v>
      </c>
      <c r="K623" s="144">
        <f>SUMIFS('Expense Data'!$G$4:$G$2000,'Expense Data'!$L$4:$L$2000,$BB623,'Expense Data'!$M$4:$M$2000,$B623,'Expense Data'!$P$4:$P$2000,7)</f>
        <v>0</v>
      </c>
      <c r="L623" s="135" t="s">
        <v>483</v>
      </c>
      <c r="M623" s="135" t="s">
        <v>483</v>
      </c>
      <c r="BB623" s="136">
        <f t="shared" ref="BB623:BB626" si="119">BB$618</f>
        <v>66</v>
      </c>
    </row>
    <row r="624" spans="1:54" s="136" customFormat="1" ht="12.75">
      <c r="B624" s="132">
        <v>89</v>
      </c>
      <c r="C624" s="133" t="s">
        <v>542</v>
      </c>
      <c r="D624" s="134">
        <f>SUM(E624:M624)</f>
        <v>0</v>
      </c>
      <c r="E624" s="144">
        <f>SUMIFS('Expense Data'!$G$4:$G$2000,'Expense Data'!$L$4:$L$2000,$BB624,'Expense Data'!$M$4:$M$2000,$B624,'Expense Data'!$P$4:$P$2000,0)</f>
        <v>0</v>
      </c>
      <c r="F624" s="135" t="s">
        <v>483</v>
      </c>
      <c r="G624" s="153" t="s">
        <v>483</v>
      </c>
      <c r="H624" s="156" t="s">
        <v>483</v>
      </c>
      <c r="I624" s="153" t="s">
        <v>483</v>
      </c>
      <c r="J624" s="153" t="s">
        <v>483</v>
      </c>
      <c r="K624" s="153" t="s">
        <v>483</v>
      </c>
      <c r="L624" s="153" t="s">
        <v>483</v>
      </c>
      <c r="M624" s="144">
        <f>SUMIFS('Expense Data'!$G$4:$G$2000,'Expense Data'!$L$4:$L$2000,$BB624,'Expense Data'!$M$4:$M$2000,$B624,'Expense Data'!$P$4:$P$2000,9)</f>
        <v>0</v>
      </c>
      <c r="BB624" s="136">
        <f t="shared" si="119"/>
        <v>66</v>
      </c>
    </row>
    <row r="625" spans="1:54" s="136" customFormat="1" ht="12.75">
      <c r="B625" s="132">
        <v>98</v>
      </c>
      <c r="C625" s="133" t="s">
        <v>127</v>
      </c>
      <c r="D625" s="134">
        <f>SUM(E625:M625)</f>
        <v>0</v>
      </c>
      <c r="E625" s="144">
        <f>SUMIFS('Expense Data'!$G$4:$G$2000,'Expense Data'!$L$4:$L$2000,$BB625,'Expense Data'!$M$4:$M$2000,$B625,'Expense Data'!$P$4:$P$2000,0)</f>
        <v>0</v>
      </c>
      <c r="F625" s="135" t="s">
        <v>483</v>
      </c>
      <c r="G625" s="144">
        <f>SUMIFS('Expense Data'!$G$4:$G$2000,'Expense Data'!$L$4:$L$2000,$BB625,'Expense Data'!$M$4:$M$2000,$B625,'Expense Data'!$P$4:$P$2000,2)</f>
        <v>0</v>
      </c>
      <c r="H625" s="144">
        <f>SUMIFS('Expense Data'!$G$4:$G$2000,'Expense Data'!$L$4:$L$2000,$BB625,'Expense Data'!$M$4:$M$2000,$B625,'Expense Data'!$P$4:$P$2000,3)</f>
        <v>0</v>
      </c>
      <c r="I625" s="144">
        <f>SUMIFS('Expense Data'!$G$4:$G$2000,'Expense Data'!$L$4:$L$2000,$BB625,'Expense Data'!$M$4:$M$2000,$B625,'Expense Data'!$P$4:$P$2000,4)</f>
        <v>0</v>
      </c>
      <c r="J625" s="144">
        <f>SUMIFS('Expense Data'!$G$4:$G$2000,'Expense Data'!$L$4:$L$2000,$BB625,'Expense Data'!$M$4:$M$2000,$B625,'Expense Data'!$P$4:$P$2000,5)</f>
        <v>0</v>
      </c>
      <c r="K625" s="144">
        <f>SUMIFS('Expense Data'!$G$4:$G$2000,'Expense Data'!$L$4:$L$2000,$BB625,'Expense Data'!$M$4:$M$2000,$B625,'Expense Data'!$P$4:$P$2000,7)</f>
        <v>0</v>
      </c>
      <c r="L625" s="144">
        <f>SUMIFS('Expense Data'!$G$4:$G$2000,'Expense Data'!$L$4:$L$2000,$BB625,'Expense Data'!$M$4:$M$2000,$B625,'Expense Data'!$P$4:$P$2000,8)</f>
        <v>0</v>
      </c>
      <c r="M625" s="144">
        <f>SUMIFS('Expense Data'!$G$4:$G$2000,'Expense Data'!$L$4:$L$2000,$BB625,'Expense Data'!$M$4:$M$2000,$B625,'Expense Data'!$P$4:$P$2000,9)</f>
        <v>0</v>
      </c>
      <c r="BB625" s="136">
        <f t="shared" si="119"/>
        <v>66</v>
      </c>
    </row>
    <row r="626" spans="1:54" s="136" customFormat="1" ht="15">
      <c r="B626" s="132">
        <v>99</v>
      </c>
      <c r="C626" s="133" t="s">
        <v>438</v>
      </c>
      <c r="D626" s="119">
        <f>SUM(E626:F626)</f>
        <v>0</v>
      </c>
      <c r="E626" s="144">
        <f>SUMIFS('Expense Data'!$G$4:$G$2000,'Expense Data'!$L$4:$L$2000,$BB626,'Expense Data'!$M$4:$M$2000,$B626,'Expense Data'!$P$4:$P$2000,0)</f>
        <v>0</v>
      </c>
      <c r="F626" s="144">
        <f>SUMIFS('Expense Data'!$G$4:$G$2000,'Expense Data'!$L$4:$L$2000,$BB626,'Expense Data'!$M$4:$M$2000,$B626,'Expense Data'!$P$4:$P$2000,1)</f>
        <v>0</v>
      </c>
      <c r="G626" s="137" t="s">
        <v>483</v>
      </c>
      <c r="H626" s="137" t="s">
        <v>483</v>
      </c>
      <c r="I626" s="137" t="s">
        <v>483</v>
      </c>
      <c r="J626" s="137" t="s">
        <v>483</v>
      </c>
      <c r="K626" s="137" t="s">
        <v>483</v>
      </c>
      <c r="L626" s="137" t="s">
        <v>483</v>
      </c>
      <c r="M626" s="137" t="s">
        <v>483</v>
      </c>
      <c r="BB626" s="136">
        <f t="shared" si="119"/>
        <v>66</v>
      </c>
    </row>
    <row r="627" spans="1:54" s="140" customFormat="1" ht="15">
      <c r="A627" s="136"/>
      <c r="B627" s="146"/>
      <c r="C627" s="122" t="s">
        <v>485</v>
      </c>
      <c r="D627" s="139">
        <f t="shared" ref="D627:M627" si="120">SUM(D622:D626)</f>
        <v>0</v>
      </c>
      <c r="E627" s="139">
        <f t="shared" si="120"/>
        <v>0</v>
      </c>
      <c r="F627" s="139">
        <f t="shared" si="120"/>
        <v>0</v>
      </c>
      <c r="G627" s="139">
        <f t="shared" si="120"/>
        <v>0</v>
      </c>
      <c r="H627" s="139">
        <f t="shared" si="120"/>
        <v>0</v>
      </c>
      <c r="I627" s="139">
        <f t="shared" si="120"/>
        <v>0</v>
      </c>
      <c r="J627" s="139">
        <f t="shared" si="120"/>
        <v>0</v>
      </c>
      <c r="K627" s="139">
        <f t="shared" si="120"/>
        <v>0</v>
      </c>
      <c r="L627" s="139">
        <f t="shared" si="120"/>
        <v>0</v>
      </c>
      <c r="M627" s="139">
        <f t="shared" si="120"/>
        <v>0</v>
      </c>
    </row>
    <row r="628" spans="1:54" s="136" customFormat="1" ht="12.75">
      <c r="A628" s="140"/>
      <c r="B628" s="151"/>
      <c r="C628" s="133"/>
      <c r="D628" s="133"/>
      <c r="E628" s="133"/>
      <c r="F628" s="133"/>
      <c r="G628" s="133"/>
      <c r="H628" s="133"/>
      <c r="I628" s="133"/>
      <c r="J628" s="133"/>
      <c r="K628" s="133"/>
      <c r="L628" s="133"/>
      <c r="M628" s="133"/>
    </row>
    <row r="629" spans="1:54" s="136" customFormat="1" ht="12.75">
      <c r="B629" s="151"/>
      <c r="C629" s="133"/>
      <c r="D629" s="133"/>
      <c r="E629" s="133"/>
      <c r="F629" s="133"/>
      <c r="G629" s="133"/>
      <c r="H629" s="133"/>
      <c r="I629" s="133"/>
      <c r="J629" s="133"/>
      <c r="K629" s="133"/>
      <c r="L629" s="133"/>
      <c r="M629" s="133"/>
    </row>
    <row r="630" spans="1:54" s="136" customFormat="1" ht="12.75">
      <c r="B630" s="149" t="s">
        <v>520</v>
      </c>
      <c r="C630" s="133"/>
      <c r="D630" s="133"/>
      <c r="E630" s="133"/>
      <c r="F630" s="133"/>
      <c r="G630" s="133"/>
      <c r="H630" s="133"/>
      <c r="I630" s="143" t="s">
        <v>440</v>
      </c>
      <c r="J630" s="133"/>
      <c r="K630" s="133"/>
      <c r="L630" s="133"/>
      <c r="M630" s="133"/>
      <c r="BA630" s="136" t="str">
        <f>LEFT(B630,10)</f>
        <v>PROGRAM 68</v>
      </c>
      <c r="BB630" s="136">
        <f>RIGHT(BA630,2)*1</f>
        <v>68</v>
      </c>
    </row>
    <row r="631" spans="1:54" s="136" customFormat="1" ht="12.75">
      <c r="B631" s="132"/>
      <c r="C631" s="133"/>
      <c r="D631" s="133"/>
      <c r="E631" s="143" t="s">
        <v>467</v>
      </c>
      <c r="F631" s="143" t="s">
        <v>468</v>
      </c>
      <c r="G631" s="143" t="s">
        <v>469</v>
      </c>
      <c r="H631" s="143" t="s">
        <v>470</v>
      </c>
      <c r="I631" s="143" t="s">
        <v>471</v>
      </c>
      <c r="J631" s="129" t="s">
        <v>472</v>
      </c>
      <c r="K631" s="143" t="s">
        <v>473</v>
      </c>
      <c r="L631" s="133"/>
      <c r="M631" s="143" t="s">
        <v>474</v>
      </c>
    </row>
    <row r="632" spans="1:54" s="136" customFormat="1" ht="12.75">
      <c r="B632" s="132"/>
      <c r="C632" s="143" t="s">
        <v>475</v>
      </c>
      <c r="D632" s="143" t="s">
        <v>476</v>
      </c>
      <c r="E632" s="143" t="s">
        <v>477</v>
      </c>
      <c r="F632" s="143" t="s">
        <v>477</v>
      </c>
      <c r="G632" s="143" t="s">
        <v>478</v>
      </c>
      <c r="H632" s="143" t="s">
        <v>478</v>
      </c>
      <c r="I632" s="143" t="s">
        <v>479</v>
      </c>
      <c r="J632" s="129" t="s">
        <v>480</v>
      </c>
      <c r="K632" s="143" t="s">
        <v>481</v>
      </c>
      <c r="L632" s="143" t="s">
        <v>453</v>
      </c>
      <c r="M632" s="143" t="s">
        <v>482</v>
      </c>
    </row>
    <row r="633" spans="1:54"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54" s="136" customFormat="1" ht="12.75">
      <c r="B634" s="132">
        <v>60</v>
      </c>
      <c r="C634" s="133" t="s">
        <v>190</v>
      </c>
      <c r="D634" s="134">
        <f>SUM(E634:M634)</f>
        <v>0</v>
      </c>
      <c r="E634" s="144">
        <f>SUMIFS('Expense Data'!$G$4:$G$2000,'Expense Data'!$L$4:$L$2000,$BB634,'Expense Data'!$M$4:$M$2000,$B634,'Expense Data'!$P$4:$P$2000,0)</f>
        <v>0</v>
      </c>
      <c r="F634" s="135" t="s">
        <v>483</v>
      </c>
      <c r="G634" s="144">
        <f>SUMIFS('Expense Data'!$G$4:$G$2000,'Expense Data'!$L$4:$L$2000,$BB634,'Expense Data'!$M$4:$M$2000,$B634,'Expense Data'!$P$4:$P$2000,2)</f>
        <v>0</v>
      </c>
      <c r="H634" s="144">
        <f>SUMIFS('Expense Data'!$G$4:$G$2000,'Expense Data'!$L$4:$L$2000,$BB634,'Expense Data'!$M$4:$M$2000,$B634,'Expense Data'!$P$4:$P$2000,3)</f>
        <v>0</v>
      </c>
      <c r="I634" s="144">
        <f>SUMIFS('Expense Data'!$G$4:$G$2000,'Expense Data'!$L$4:$L$2000,$BB634,'Expense Data'!$M$4:$M$2000,$B634,'Expense Data'!$P$4:$P$2000,4)</f>
        <v>0</v>
      </c>
      <c r="J634" s="144">
        <f>SUMIFS('Expense Data'!$G$4:$G$2000,'Expense Data'!$L$4:$L$2000,$BB634,'Expense Data'!$M$4:$M$2000,$B634,'Expense Data'!$P$4:$P$2000,5)</f>
        <v>0</v>
      </c>
      <c r="K634" s="144">
        <f>SUMIFS('Expense Data'!$G$4:$G$2000,'Expense Data'!$L$4:$L$2000,$BB634,'Expense Data'!$M$4:$M$2000,$B634,'Expense Data'!$P$4:$P$2000,7)</f>
        <v>0</v>
      </c>
      <c r="L634" s="144">
        <f>SUMIFS('Expense Data'!$G$4:$G$2000,'Expense Data'!$L$4:$L$2000,$BB634,'Expense Data'!$M$4:$M$2000,$B634,'Expense Data'!$P$4:$P$2000,8)</f>
        <v>0</v>
      </c>
      <c r="M634" s="144">
        <f>SUMIFS('Expense Data'!$G$4:$G$2000,'Expense Data'!$L$4:$L$2000,$BB634,'Expense Data'!$M$4:$M$2000,$B634,'Expense Data'!$P$4:$P$2000,9)</f>
        <v>0</v>
      </c>
      <c r="BB634" s="136">
        <f>BB$630</f>
        <v>68</v>
      </c>
    </row>
    <row r="635" spans="1:54" s="136" customFormat="1" ht="12.75">
      <c r="B635" s="132">
        <v>83</v>
      </c>
      <c r="C635" s="133" t="s">
        <v>124</v>
      </c>
      <c r="D635" s="134">
        <f>SUM(E635:M635)</f>
        <v>0</v>
      </c>
      <c r="E635" s="144">
        <f>SUMIFS('Expense Data'!$G$4:$G$2000,'Expense Data'!$L$4:$L$2000,$BB635,'Expense Data'!$M$4:$M$2000,$B635,'Expense Data'!$P$4:$P$2000,0)</f>
        <v>0</v>
      </c>
      <c r="F635" s="135" t="s">
        <v>483</v>
      </c>
      <c r="G635" s="135" t="s">
        <v>483</v>
      </c>
      <c r="H635" s="135" t="s">
        <v>483</v>
      </c>
      <c r="I635" s="135" t="s">
        <v>483</v>
      </c>
      <c r="J635" s="135" t="s">
        <v>483</v>
      </c>
      <c r="K635" s="144">
        <f>SUMIFS('Expense Data'!$G$4:$G$2000,'Expense Data'!$L$4:$L$2000,$BB635,'Expense Data'!$M$4:$M$2000,$B635,'Expense Data'!$P$4:$P$2000,7)</f>
        <v>0</v>
      </c>
      <c r="L635" s="135" t="s">
        <v>483</v>
      </c>
      <c r="M635" s="135" t="s">
        <v>483</v>
      </c>
      <c r="BB635" s="136">
        <f t="shared" ref="BB635:BB638" si="121">BB$630</f>
        <v>68</v>
      </c>
    </row>
    <row r="636" spans="1:54" s="136" customFormat="1" ht="12.75">
      <c r="B636" s="132">
        <v>89</v>
      </c>
      <c r="C636" s="133" t="s">
        <v>542</v>
      </c>
      <c r="D636" s="134">
        <f>SUM(E636:M636)</f>
        <v>0</v>
      </c>
      <c r="E636" s="144">
        <f>SUMIFS('Expense Data'!$G$4:$G$2000,'Expense Data'!$L$4:$L$2000,$BB636,'Expense Data'!$M$4:$M$2000,$B636,'Expense Data'!$P$4:$P$2000,0)</f>
        <v>0</v>
      </c>
      <c r="F636" s="135" t="s">
        <v>483</v>
      </c>
      <c r="G636" s="153" t="s">
        <v>483</v>
      </c>
      <c r="H636" s="156" t="s">
        <v>483</v>
      </c>
      <c r="I636" s="153" t="s">
        <v>483</v>
      </c>
      <c r="J636" s="153" t="s">
        <v>483</v>
      </c>
      <c r="K636" s="153" t="s">
        <v>483</v>
      </c>
      <c r="L636" s="153" t="s">
        <v>483</v>
      </c>
      <c r="M636" s="144">
        <f>SUMIFS('Expense Data'!$G$4:$G$2000,'Expense Data'!$L$4:$L$2000,$BB636,'Expense Data'!$M$4:$M$2000,$B636,'Expense Data'!$P$4:$P$2000,9)</f>
        <v>0</v>
      </c>
      <c r="BB636" s="136">
        <f t="shared" si="121"/>
        <v>68</v>
      </c>
    </row>
    <row r="637" spans="1:54" s="136" customFormat="1" ht="12.75">
      <c r="B637" s="132">
        <v>98</v>
      </c>
      <c r="C637" s="133" t="s">
        <v>127</v>
      </c>
      <c r="D637" s="134">
        <f>SUM(E637:M637)</f>
        <v>0</v>
      </c>
      <c r="E637" s="144">
        <f>SUMIFS('Expense Data'!$G$4:$G$2000,'Expense Data'!$L$4:$L$2000,$BB637,'Expense Data'!$M$4:$M$2000,$B637,'Expense Data'!$P$4:$P$2000,0)</f>
        <v>0</v>
      </c>
      <c r="F637" s="135" t="s">
        <v>483</v>
      </c>
      <c r="G637" s="144">
        <f>SUMIFS('Expense Data'!$G$4:$G$2000,'Expense Data'!$L$4:$L$2000,$BB637,'Expense Data'!$M$4:$M$2000,$B637,'Expense Data'!$P$4:$P$2000,2)</f>
        <v>0</v>
      </c>
      <c r="H637" s="144">
        <f>SUMIFS('Expense Data'!$G$4:$G$2000,'Expense Data'!$L$4:$L$2000,$BB637,'Expense Data'!$M$4:$M$2000,$B637,'Expense Data'!$P$4:$P$2000,3)</f>
        <v>0</v>
      </c>
      <c r="I637" s="144">
        <f>SUMIFS('Expense Data'!$G$4:$G$2000,'Expense Data'!$L$4:$L$2000,$BB637,'Expense Data'!$M$4:$M$2000,$B637,'Expense Data'!$P$4:$P$2000,4)</f>
        <v>0</v>
      </c>
      <c r="J637" s="144">
        <f>SUMIFS('Expense Data'!$G$4:$G$2000,'Expense Data'!$L$4:$L$2000,$BB637,'Expense Data'!$M$4:$M$2000,$B637,'Expense Data'!$P$4:$P$2000,5)</f>
        <v>0</v>
      </c>
      <c r="K637" s="144">
        <f>SUMIFS('Expense Data'!$G$4:$G$2000,'Expense Data'!$L$4:$L$2000,$BB637,'Expense Data'!$M$4:$M$2000,$B637,'Expense Data'!$P$4:$P$2000,7)</f>
        <v>0</v>
      </c>
      <c r="L637" s="144">
        <f>SUMIFS('Expense Data'!$G$4:$G$2000,'Expense Data'!$L$4:$L$2000,$BB637,'Expense Data'!$M$4:$M$2000,$B637,'Expense Data'!$P$4:$P$2000,8)</f>
        <v>0</v>
      </c>
      <c r="M637" s="144">
        <f>SUMIFS('Expense Data'!$G$4:$G$2000,'Expense Data'!$L$4:$L$2000,$BB637,'Expense Data'!$M$4:$M$2000,$B637,'Expense Data'!$P$4:$P$2000,9)</f>
        <v>0</v>
      </c>
      <c r="BB637" s="136">
        <f t="shared" si="121"/>
        <v>68</v>
      </c>
    </row>
    <row r="638" spans="1:54" s="136" customFormat="1" ht="15">
      <c r="B638" s="132">
        <v>99</v>
      </c>
      <c r="C638" s="133" t="s">
        <v>438</v>
      </c>
      <c r="D638" s="119">
        <f>SUM(E638:F638)</f>
        <v>0</v>
      </c>
      <c r="E638" s="144">
        <f>SUMIFS('Expense Data'!$G$4:$G$2000,'Expense Data'!$L$4:$L$2000,$BB638,'Expense Data'!$M$4:$M$2000,$B638,'Expense Data'!$P$4:$P$2000,0)</f>
        <v>0</v>
      </c>
      <c r="F638" s="144">
        <f>SUMIFS('Expense Data'!$G$4:$G$2000,'Expense Data'!$L$4:$L$2000,$BB638,'Expense Data'!$M$4:$M$2000,$B638,'Expense Data'!$P$4:$P$2000,1)</f>
        <v>0</v>
      </c>
      <c r="G638" s="137" t="s">
        <v>483</v>
      </c>
      <c r="H638" s="137" t="s">
        <v>483</v>
      </c>
      <c r="I638" s="137" t="s">
        <v>483</v>
      </c>
      <c r="J638" s="137" t="s">
        <v>483</v>
      </c>
      <c r="K638" s="137" t="s">
        <v>483</v>
      </c>
      <c r="L638" s="137" t="s">
        <v>483</v>
      </c>
      <c r="M638" s="137" t="s">
        <v>483</v>
      </c>
      <c r="BB638" s="136">
        <f t="shared" si="121"/>
        <v>68</v>
      </c>
    </row>
    <row r="639" spans="1:54" s="140" customFormat="1" ht="15">
      <c r="A639" s="136"/>
      <c r="B639" s="146"/>
      <c r="C639" s="122" t="s">
        <v>485</v>
      </c>
      <c r="D639" s="139">
        <f t="shared" ref="D639:M639" si="122">SUM(D634:D638)</f>
        <v>0</v>
      </c>
      <c r="E639" s="139">
        <f t="shared" si="122"/>
        <v>0</v>
      </c>
      <c r="F639" s="139">
        <f t="shared" si="122"/>
        <v>0</v>
      </c>
      <c r="G639" s="139">
        <f t="shared" si="122"/>
        <v>0</v>
      </c>
      <c r="H639" s="139">
        <f t="shared" si="122"/>
        <v>0</v>
      </c>
      <c r="I639" s="139">
        <f t="shared" si="122"/>
        <v>0</v>
      </c>
      <c r="J639" s="139">
        <f t="shared" si="122"/>
        <v>0</v>
      </c>
      <c r="K639" s="139">
        <f t="shared" si="122"/>
        <v>0</v>
      </c>
      <c r="L639" s="139">
        <f t="shared" si="122"/>
        <v>0</v>
      </c>
      <c r="M639" s="139">
        <f t="shared" si="122"/>
        <v>0</v>
      </c>
    </row>
    <row r="640" spans="1:54" s="136" customFormat="1" ht="12.75">
      <c r="A640" s="140"/>
      <c r="B640" s="132"/>
      <c r="C640" s="133"/>
      <c r="D640" s="133"/>
      <c r="E640" s="143"/>
      <c r="F640" s="143"/>
      <c r="G640" s="143"/>
      <c r="H640" s="143"/>
      <c r="I640" s="143"/>
      <c r="J640" s="143"/>
      <c r="K640" s="143"/>
      <c r="L640" s="143"/>
      <c r="M640" s="143"/>
    </row>
    <row r="641" spans="1:54" s="136" customFormat="1" ht="12.75">
      <c r="B641" s="132"/>
      <c r="C641" s="133"/>
      <c r="D641" s="133"/>
      <c r="E641" s="143"/>
      <c r="F641" s="143"/>
      <c r="G641" s="143"/>
      <c r="H641" s="143"/>
      <c r="I641" s="143"/>
      <c r="J641" s="143"/>
      <c r="K641" s="143"/>
      <c r="L641" s="143"/>
      <c r="M641" s="143"/>
    </row>
    <row r="642" spans="1:54" s="136" customFormat="1" ht="12.75">
      <c r="B642" s="149" t="s">
        <v>521</v>
      </c>
      <c r="C642" s="133"/>
      <c r="D642" s="133"/>
      <c r="E642" s="133"/>
      <c r="F642" s="133"/>
      <c r="G642" s="133"/>
      <c r="H642" s="133"/>
      <c r="I642" s="143" t="s">
        <v>440</v>
      </c>
      <c r="J642" s="133"/>
      <c r="K642" s="133"/>
      <c r="L642" s="133"/>
      <c r="M642" s="133"/>
      <c r="BA642" s="136" t="str">
        <f>LEFT(B642,10)</f>
        <v>PROGRAM 70</v>
      </c>
      <c r="BB642" s="136">
        <f>RIGHT(BA642,2)*1</f>
        <v>70</v>
      </c>
    </row>
    <row r="643" spans="1:54" s="136" customFormat="1" ht="12.75">
      <c r="B643" s="132"/>
      <c r="C643" s="133"/>
      <c r="D643" s="133"/>
      <c r="E643" s="143" t="s">
        <v>467</v>
      </c>
      <c r="F643" s="143" t="s">
        <v>468</v>
      </c>
      <c r="G643" s="143" t="s">
        <v>469</v>
      </c>
      <c r="H643" s="143" t="s">
        <v>470</v>
      </c>
      <c r="I643" s="143" t="s">
        <v>471</v>
      </c>
      <c r="J643" s="129" t="s">
        <v>472</v>
      </c>
      <c r="K643" s="143" t="s">
        <v>473</v>
      </c>
      <c r="L643" s="133"/>
      <c r="M643" s="143" t="s">
        <v>474</v>
      </c>
    </row>
    <row r="644" spans="1:54" s="136" customFormat="1" ht="12.75">
      <c r="B644" s="132"/>
      <c r="C644" s="143" t="s">
        <v>475</v>
      </c>
      <c r="D644" s="143" t="s">
        <v>476</v>
      </c>
      <c r="E644" s="143" t="s">
        <v>477</v>
      </c>
      <c r="F644" s="143" t="s">
        <v>477</v>
      </c>
      <c r="G644" s="143" t="s">
        <v>478</v>
      </c>
      <c r="H644" s="143" t="s">
        <v>478</v>
      </c>
      <c r="I644" s="143" t="s">
        <v>479</v>
      </c>
      <c r="J644" s="129" t="s">
        <v>480</v>
      </c>
      <c r="K644" s="143" t="s">
        <v>481</v>
      </c>
      <c r="L644" s="143" t="s">
        <v>453</v>
      </c>
      <c r="M644" s="143" t="s">
        <v>482</v>
      </c>
    </row>
    <row r="645" spans="1:54"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54" s="136" customFormat="1" ht="12.75">
      <c r="B646" s="132">
        <v>51</v>
      </c>
      <c r="C646" s="133" t="s">
        <v>433</v>
      </c>
      <c r="D646" s="134">
        <f t="shared" ref="D646:D653" si="123">SUM(E646:M646)</f>
        <v>0</v>
      </c>
      <c r="E646" s="144">
        <f>SUMIFS('Expense Data'!$G$4:$G$2000,'Expense Data'!$L$4:$L$2000,$BB646,'Expense Data'!$M$4:$M$2000,$B646,'Expense Data'!$P$4:$P$2000,0)</f>
        <v>0</v>
      </c>
      <c r="F646" s="135" t="s">
        <v>483</v>
      </c>
      <c r="G646" s="144">
        <f>SUMIFS('Expense Data'!$G$4:$G$2000,'Expense Data'!$L$4:$L$2000,$BB646,'Expense Data'!$M$4:$M$2000,$B646,'Expense Data'!$P$4:$P$2000,2)</f>
        <v>0</v>
      </c>
      <c r="H646" s="144">
        <f>SUMIFS('Expense Data'!$G$4:$G$2000,'Expense Data'!$L$4:$L$2000,$BB646,'Expense Data'!$M$4:$M$2000,$B646,'Expense Data'!$P$4:$P$2000,3)</f>
        <v>0</v>
      </c>
      <c r="I646" s="144">
        <f>SUMIFS('Expense Data'!$G$4:$G$2000,'Expense Data'!$L$4:$L$2000,$BB646,'Expense Data'!$M$4:$M$2000,$B646,'Expense Data'!$P$4:$P$2000,4)</f>
        <v>0</v>
      </c>
      <c r="J646" s="144">
        <f>SUMIFS('Expense Data'!$G$4:$G$2000,'Expense Data'!$L$4:$L$2000,$BB646,'Expense Data'!$M$4:$M$2000,$B646,'Expense Data'!$P$4:$P$2000,5)</f>
        <v>0</v>
      </c>
      <c r="K646" s="144">
        <f>SUMIFS('Expense Data'!$G$4:$G$2000,'Expense Data'!$L$4:$L$2000,$BB646,'Expense Data'!$M$4:$M$2000,$B646,'Expense Data'!$P$4:$P$2000,7)</f>
        <v>0</v>
      </c>
      <c r="L646" s="144">
        <f>SUMIFS('Expense Data'!$G$4:$G$2000,'Expense Data'!$L$4:$L$2000,$BB646,'Expense Data'!$M$4:$M$2000,$B646,'Expense Data'!$P$4:$P$2000,8)</f>
        <v>0</v>
      </c>
      <c r="M646" s="144">
        <f>SUMIFS('Expense Data'!$G$4:$G$2000,'Expense Data'!$L$4:$L$2000,$BB646,'Expense Data'!$M$4:$M$2000,$B646,'Expense Data'!$P$4:$P$2000,9)</f>
        <v>0</v>
      </c>
      <c r="BB646" s="136">
        <f>BB$642</f>
        <v>70</v>
      </c>
    </row>
    <row r="647" spans="1:54" s="136" customFormat="1" ht="12.75">
      <c r="B647" s="132">
        <v>52</v>
      </c>
      <c r="C647" s="133" t="s">
        <v>184</v>
      </c>
      <c r="D647" s="134">
        <f t="shared" si="123"/>
        <v>0</v>
      </c>
      <c r="E647" s="144">
        <f>SUMIFS('Expense Data'!$G$4:$G$2000,'Expense Data'!$L$4:$L$2000,$BB647,'Expense Data'!$M$4:$M$2000,$B647,'Expense Data'!$P$4:$P$2000,0)</f>
        <v>0</v>
      </c>
      <c r="F647" s="135" t="s">
        <v>483</v>
      </c>
      <c r="G647" s="144">
        <f>SUMIFS('Expense Data'!$G$4:$G$2000,'Expense Data'!$L$4:$L$2000,$BB647,'Expense Data'!$M$4:$M$2000,$B647,'Expense Data'!$P$4:$P$2000,2)</f>
        <v>0</v>
      </c>
      <c r="H647" s="144">
        <f>SUMIFS('Expense Data'!$G$4:$G$2000,'Expense Data'!$L$4:$L$2000,$BB647,'Expense Data'!$M$4:$M$2000,$B647,'Expense Data'!$P$4:$P$2000,3)</f>
        <v>0</v>
      </c>
      <c r="I647" s="144">
        <f>SUMIFS('Expense Data'!$G$4:$G$2000,'Expense Data'!$L$4:$L$2000,$BB647,'Expense Data'!$M$4:$M$2000,$B647,'Expense Data'!$P$4:$P$2000,4)</f>
        <v>0</v>
      </c>
      <c r="J647" s="144">
        <f>SUMIFS('Expense Data'!$G$4:$G$2000,'Expense Data'!$L$4:$L$2000,$BB647,'Expense Data'!$M$4:$M$2000,$B647,'Expense Data'!$P$4:$P$2000,5)</f>
        <v>0</v>
      </c>
      <c r="K647" s="144">
        <f>SUMIFS('Expense Data'!$G$4:$G$2000,'Expense Data'!$L$4:$L$2000,$BB647,'Expense Data'!$M$4:$M$2000,$B647,'Expense Data'!$P$4:$P$2000,7)</f>
        <v>0</v>
      </c>
      <c r="L647" s="144">
        <f>SUMIFS('Expense Data'!$G$4:$G$2000,'Expense Data'!$L$4:$L$2000,$BB647,'Expense Data'!$M$4:$M$2000,$B647,'Expense Data'!$P$4:$P$2000,8)</f>
        <v>0</v>
      </c>
      <c r="M647" s="144">
        <f>SUMIFS('Expense Data'!$G$4:$G$2000,'Expense Data'!$L$4:$L$2000,$BB647,'Expense Data'!$M$4:$M$2000,$B647,'Expense Data'!$P$4:$P$2000,9)</f>
        <v>0</v>
      </c>
      <c r="BB647" s="136">
        <f t="shared" ref="BB647:BB653" si="124">BB$642</f>
        <v>70</v>
      </c>
    </row>
    <row r="648" spans="1:54" s="136" customFormat="1" ht="12.75">
      <c r="B648" s="132">
        <v>53</v>
      </c>
      <c r="C648" s="133" t="s">
        <v>185</v>
      </c>
      <c r="D648" s="134">
        <f t="shared" si="123"/>
        <v>0</v>
      </c>
      <c r="E648" s="144">
        <f>SUMIFS('Expense Data'!$G$4:$G$2000,'Expense Data'!$L$4:$L$2000,$BB648,'Expense Data'!$M$4:$M$2000,$B648,'Expense Data'!$P$4:$P$2000,0)</f>
        <v>0</v>
      </c>
      <c r="F648" s="135" t="s">
        <v>483</v>
      </c>
      <c r="G648" s="144">
        <f>SUMIFS('Expense Data'!$G$4:$G$2000,'Expense Data'!$L$4:$L$2000,$BB648,'Expense Data'!$M$4:$M$2000,$B648,'Expense Data'!$P$4:$P$2000,2)</f>
        <v>0</v>
      </c>
      <c r="H648" s="144">
        <f>SUMIFS('Expense Data'!$G$4:$G$2000,'Expense Data'!$L$4:$L$2000,$BB648,'Expense Data'!$M$4:$M$2000,$B648,'Expense Data'!$P$4:$P$2000,3)</f>
        <v>0</v>
      </c>
      <c r="I648" s="144">
        <f>SUMIFS('Expense Data'!$G$4:$G$2000,'Expense Data'!$L$4:$L$2000,$BB648,'Expense Data'!$M$4:$M$2000,$B648,'Expense Data'!$P$4:$P$2000,4)</f>
        <v>0</v>
      </c>
      <c r="J648" s="144">
        <f>SUMIFS('Expense Data'!$G$4:$G$2000,'Expense Data'!$L$4:$L$2000,$BB648,'Expense Data'!$M$4:$M$2000,$B648,'Expense Data'!$P$4:$P$2000,5)</f>
        <v>0</v>
      </c>
      <c r="K648" s="144">
        <f>SUMIFS('Expense Data'!$G$4:$G$2000,'Expense Data'!$L$4:$L$2000,$BB648,'Expense Data'!$M$4:$M$2000,$B648,'Expense Data'!$P$4:$P$2000,7)</f>
        <v>0</v>
      </c>
      <c r="L648" s="144">
        <f>SUMIFS('Expense Data'!$G$4:$G$2000,'Expense Data'!$L$4:$L$2000,$BB648,'Expense Data'!$M$4:$M$2000,$B648,'Expense Data'!$P$4:$P$2000,8)</f>
        <v>0</v>
      </c>
      <c r="M648" s="144">
        <f>SUMIFS('Expense Data'!$G$4:$G$2000,'Expense Data'!$L$4:$L$2000,$BB648,'Expense Data'!$M$4:$M$2000,$B648,'Expense Data'!$P$4:$P$2000,9)</f>
        <v>0</v>
      </c>
      <c r="BB648" s="136">
        <f t="shared" si="124"/>
        <v>70</v>
      </c>
    </row>
    <row r="649" spans="1:54" s="136" customFormat="1" ht="12.75">
      <c r="B649" s="132">
        <v>56</v>
      </c>
      <c r="C649" s="133" t="s">
        <v>108</v>
      </c>
      <c r="D649" s="134">
        <f t="shared" si="123"/>
        <v>0</v>
      </c>
      <c r="E649" s="144">
        <f>SUMIFS('Expense Data'!$G$4:$G$2000,'Expense Data'!$L$4:$L$2000,$BB649,'Expense Data'!$M$4:$M$2000,$B649,'Expense Data'!$P$4:$P$2000,0)</f>
        <v>0</v>
      </c>
      <c r="F649" s="135" t="s">
        <v>483</v>
      </c>
      <c r="G649" s="144">
        <f>SUMIFS('Expense Data'!$G$4:$G$2000,'Expense Data'!$L$4:$L$2000,$BB649,'Expense Data'!$M$4:$M$2000,$B649,'Expense Data'!$P$4:$P$2000,2)</f>
        <v>0</v>
      </c>
      <c r="H649" s="144">
        <f>SUMIFS('Expense Data'!$G$4:$G$2000,'Expense Data'!$L$4:$L$2000,$BB649,'Expense Data'!$M$4:$M$2000,$B649,'Expense Data'!$P$4:$P$2000,3)</f>
        <v>0</v>
      </c>
      <c r="I649" s="144">
        <f>SUMIFS('Expense Data'!$G$4:$G$2000,'Expense Data'!$L$4:$L$2000,$BB649,'Expense Data'!$M$4:$M$2000,$B649,'Expense Data'!$P$4:$P$2000,4)</f>
        <v>0</v>
      </c>
      <c r="J649" s="144">
        <f>SUMIFS('Expense Data'!$G$4:$G$2000,'Expense Data'!$L$4:$L$2000,$BB649,'Expense Data'!$M$4:$M$2000,$B649,'Expense Data'!$P$4:$P$2000,5)</f>
        <v>0</v>
      </c>
      <c r="K649" s="144">
        <f>SUMIFS('Expense Data'!$G$4:$G$2000,'Expense Data'!$L$4:$L$2000,$BB649,'Expense Data'!$M$4:$M$2000,$B649,'Expense Data'!$P$4:$P$2000,7)</f>
        <v>0</v>
      </c>
      <c r="L649" s="144">
        <f>SUMIFS('Expense Data'!$G$4:$G$2000,'Expense Data'!$L$4:$L$2000,$BB649,'Expense Data'!$M$4:$M$2000,$B649,'Expense Data'!$P$4:$P$2000,8)</f>
        <v>0</v>
      </c>
      <c r="M649" s="144">
        <f>SUMIFS('Expense Data'!$G$4:$G$2000,'Expense Data'!$L$4:$L$2000,$BB649,'Expense Data'!$M$4:$M$2000,$B649,'Expense Data'!$P$4:$P$2000,9)</f>
        <v>0</v>
      </c>
      <c r="BB649" s="136">
        <f t="shared" si="124"/>
        <v>70</v>
      </c>
    </row>
    <row r="650" spans="1:54" s="136" customFormat="1" ht="12.75">
      <c r="B650" s="132">
        <v>59</v>
      </c>
      <c r="C650" s="133" t="s">
        <v>484</v>
      </c>
      <c r="D650" s="134">
        <f t="shared" si="123"/>
        <v>0</v>
      </c>
      <c r="E650" s="144">
        <f>SUMIFS('Expense Data'!$G$4:$G$2000,'Expense Data'!$L$4:$L$2000,$BB650,'Expense Data'!$M$4:$M$2000,$B650,'Expense Data'!$P$4:$P$2000,0)</f>
        <v>0</v>
      </c>
      <c r="F650" s="135" t="s">
        <v>483</v>
      </c>
      <c r="G650" s="144">
        <f>SUMIFS('Expense Data'!$G$4:$G$2000,'Expense Data'!$L$4:$L$2000,$BB650,'Expense Data'!$M$4:$M$2000,$B650,'Expense Data'!$P$4:$P$2000,2)</f>
        <v>0</v>
      </c>
      <c r="H650" s="144">
        <f>SUMIFS('Expense Data'!$G$4:$G$2000,'Expense Data'!$L$4:$L$2000,$BB650,'Expense Data'!$M$4:$M$2000,$B650,'Expense Data'!$P$4:$P$2000,3)</f>
        <v>0</v>
      </c>
      <c r="I650" s="144">
        <f>SUMIFS('Expense Data'!$G$4:$G$2000,'Expense Data'!$L$4:$L$2000,$BB650,'Expense Data'!$M$4:$M$2000,$B650,'Expense Data'!$P$4:$P$2000,4)</f>
        <v>0</v>
      </c>
      <c r="J650" s="144">
        <f>SUMIFS('Expense Data'!$G$4:$G$2000,'Expense Data'!$L$4:$L$2000,$BB650,'Expense Data'!$M$4:$M$2000,$B650,'Expense Data'!$P$4:$P$2000,5)</f>
        <v>0</v>
      </c>
      <c r="K650" s="144">
        <f>SUMIFS('Expense Data'!$G$4:$G$2000,'Expense Data'!$L$4:$L$2000,$BB650,'Expense Data'!$M$4:$M$2000,$B650,'Expense Data'!$P$4:$P$2000,7)</f>
        <v>0</v>
      </c>
      <c r="L650" s="144">
        <f>SUMIFS('Expense Data'!$G$4:$G$2000,'Expense Data'!$L$4:$L$2000,$BB650,'Expense Data'!$M$4:$M$2000,$B650,'Expense Data'!$P$4:$P$2000,8)</f>
        <v>0</v>
      </c>
      <c r="M650" s="144">
        <f>SUMIFS('Expense Data'!$G$4:$G$2000,'Expense Data'!$L$4:$L$2000,$BB650,'Expense Data'!$M$4:$M$2000,$B650,'Expense Data'!$P$4:$P$2000,9)</f>
        <v>0</v>
      </c>
      <c r="BB650" s="136">
        <f t="shared" si="124"/>
        <v>70</v>
      </c>
    </row>
    <row r="651" spans="1:54" s="136" customFormat="1" ht="12.75">
      <c r="B651" s="132">
        <v>60</v>
      </c>
      <c r="C651" s="133" t="s">
        <v>190</v>
      </c>
      <c r="D651" s="134">
        <f t="shared" si="123"/>
        <v>0</v>
      </c>
      <c r="E651" s="144">
        <f>SUMIFS('Expense Data'!$G$4:$G$2000,'Expense Data'!$L$4:$L$2000,$BB651,'Expense Data'!$M$4:$M$2000,$B651,'Expense Data'!$P$4:$P$2000,0)</f>
        <v>0</v>
      </c>
      <c r="F651" s="135" t="s">
        <v>483</v>
      </c>
      <c r="G651" s="144">
        <f>SUMIFS('Expense Data'!$G$4:$G$2000,'Expense Data'!$L$4:$L$2000,$BB651,'Expense Data'!$M$4:$M$2000,$B651,'Expense Data'!$P$4:$P$2000,2)</f>
        <v>0</v>
      </c>
      <c r="H651" s="144">
        <f>SUMIFS('Expense Data'!$G$4:$G$2000,'Expense Data'!$L$4:$L$2000,$BB651,'Expense Data'!$M$4:$M$2000,$B651,'Expense Data'!$P$4:$P$2000,3)</f>
        <v>0</v>
      </c>
      <c r="I651" s="144">
        <f>SUMIFS('Expense Data'!$G$4:$G$2000,'Expense Data'!$L$4:$L$2000,$BB651,'Expense Data'!$M$4:$M$2000,$B651,'Expense Data'!$P$4:$P$2000,4)</f>
        <v>0</v>
      </c>
      <c r="J651" s="144">
        <f>SUMIFS('Expense Data'!$G$4:$G$2000,'Expense Data'!$L$4:$L$2000,$BB651,'Expense Data'!$M$4:$M$2000,$B651,'Expense Data'!$P$4:$P$2000,5)</f>
        <v>0</v>
      </c>
      <c r="K651" s="144">
        <f>SUMIFS('Expense Data'!$G$4:$G$2000,'Expense Data'!$L$4:$L$2000,$BB651,'Expense Data'!$M$4:$M$2000,$B651,'Expense Data'!$P$4:$P$2000,7)</f>
        <v>0</v>
      </c>
      <c r="L651" s="144">
        <f>SUMIFS('Expense Data'!$G$4:$G$2000,'Expense Data'!$L$4:$L$2000,$BB651,'Expense Data'!$M$4:$M$2000,$B651,'Expense Data'!$P$4:$P$2000,8)</f>
        <v>0</v>
      </c>
      <c r="M651" s="144">
        <f>SUMIFS('Expense Data'!$G$4:$G$2000,'Expense Data'!$L$4:$L$2000,$BB651,'Expense Data'!$M$4:$M$2000,$B651,'Expense Data'!$P$4:$P$2000,9)</f>
        <v>0</v>
      </c>
      <c r="BB651" s="136">
        <f t="shared" si="124"/>
        <v>70</v>
      </c>
    </row>
    <row r="652" spans="1:54" s="136" customFormat="1" ht="12.75">
      <c r="B652" s="132">
        <v>83</v>
      </c>
      <c r="C652" s="133" t="s">
        <v>124</v>
      </c>
      <c r="D652" s="134">
        <f t="shared" si="123"/>
        <v>0</v>
      </c>
      <c r="E652" s="144">
        <f>SUMIFS('Expense Data'!$G$4:$G$2000,'Expense Data'!$L$4:$L$2000,$BB652,'Expense Data'!$M$4:$M$2000,$B652,'Expense Data'!$P$4:$P$2000,0)</f>
        <v>0</v>
      </c>
      <c r="F652" s="135" t="s">
        <v>483</v>
      </c>
      <c r="G652" s="135" t="s">
        <v>483</v>
      </c>
      <c r="H652" s="135" t="s">
        <v>483</v>
      </c>
      <c r="I652" s="135" t="s">
        <v>483</v>
      </c>
      <c r="J652" s="135" t="s">
        <v>483</v>
      </c>
      <c r="K652" s="144">
        <f>SUMIFS('Expense Data'!$G$4:$G$2000,'Expense Data'!$L$4:$L$2000,$BB652,'Expense Data'!$M$4:$M$2000,$B652,'Expense Data'!$P$4:$P$2000,7)</f>
        <v>0</v>
      </c>
      <c r="L652" s="135" t="s">
        <v>483</v>
      </c>
      <c r="M652" s="135" t="s">
        <v>483</v>
      </c>
      <c r="BB652" s="136">
        <f t="shared" si="124"/>
        <v>70</v>
      </c>
    </row>
    <row r="653" spans="1:54" s="136" customFormat="1" ht="12.75">
      <c r="B653" s="132">
        <v>89</v>
      </c>
      <c r="C653" s="133" t="s">
        <v>542</v>
      </c>
      <c r="D653" s="134">
        <f t="shared" si="123"/>
        <v>0</v>
      </c>
      <c r="E653" s="144">
        <f>SUMIFS('Expense Data'!$G$4:$G$2000,'Expense Data'!$L$4:$L$2000,$BB653,'Expense Data'!$M$4:$M$2000,$B653,'Expense Data'!$P$4:$P$2000,0)</f>
        <v>0</v>
      </c>
      <c r="F653" s="135" t="s">
        <v>483</v>
      </c>
      <c r="G653" s="153" t="s">
        <v>483</v>
      </c>
      <c r="H653" s="156" t="s">
        <v>483</v>
      </c>
      <c r="I653" s="153" t="s">
        <v>483</v>
      </c>
      <c r="J653" s="153" t="s">
        <v>483</v>
      </c>
      <c r="K653" s="153" t="s">
        <v>483</v>
      </c>
      <c r="L653" s="153" t="s">
        <v>483</v>
      </c>
      <c r="M653" s="144">
        <f>SUMIFS('Expense Data'!$G$4:$G$2000,'Expense Data'!$L$4:$L$2000,$BB653,'Expense Data'!$M$4:$M$2000,$B653,'Expense Data'!$P$4:$P$2000,9)</f>
        <v>0</v>
      </c>
      <c r="BB653" s="136">
        <f t="shared" si="124"/>
        <v>70</v>
      </c>
    </row>
    <row r="654" spans="1:54" s="136" customFormat="1" ht="15">
      <c r="B654" s="132">
        <v>99</v>
      </c>
      <c r="C654" s="133" t="s">
        <v>438</v>
      </c>
      <c r="D654" s="119">
        <f>SUM(E654:F654)</f>
        <v>0</v>
      </c>
      <c r="E654" s="144">
        <f>SUMIFS('Expense Data'!$G$4:$G$2000,'Expense Data'!$L$4:$L$2000,$BB654,'Expense Data'!$M$4:$M$2000,$B654,'Expense Data'!$P$4:$P$2000,0)</f>
        <v>0</v>
      </c>
      <c r="F654" s="144">
        <f>SUMIFS('Expense Data'!$G$4:$G$2000,'Expense Data'!$L$4:$L$2000,$BB654,'Expense Data'!$M$4:$M$2000,$B654,'Expense Data'!$P$4:$P$2000,1)</f>
        <v>0</v>
      </c>
      <c r="G654" s="137" t="s">
        <v>483</v>
      </c>
      <c r="H654" s="137" t="s">
        <v>483</v>
      </c>
      <c r="I654" s="137" t="s">
        <v>483</v>
      </c>
      <c r="J654" s="137" t="s">
        <v>483</v>
      </c>
      <c r="K654" s="137" t="s">
        <v>483</v>
      </c>
      <c r="L654" s="137" t="s">
        <v>483</v>
      </c>
      <c r="M654" s="137" t="s">
        <v>483</v>
      </c>
      <c r="BB654" s="136">
        <f>BB$642</f>
        <v>70</v>
      </c>
    </row>
    <row r="655" spans="1:54" s="140" customFormat="1" ht="15">
      <c r="A655" s="136"/>
      <c r="B655" s="146"/>
      <c r="C655" s="122" t="s">
        <v>485</v>
      </c>
      <c r="D655" s="139">
        <f t="shared" ref="D655:M655" si="125">SUM(D646:D654)</f>
        <v>0</v>
      </c>
      <c r="E655" s="139">
        <f t="shared" si="125"/>
        <v>0</v>
      </c>
      <c r="F655" s="139">
        <f t="shared" si="125"/>
        <v>0</v>
      </c>
      <c r="G655" s="139">
        <f t="shared" si="125"/>
        <v>0</v>
      </c>
      <c r="H655" s="139">
        <f t="shared" si="125"/>
        <v>0</v>
      </c>
      <c r="I655" s="139">
        <f t="shared" si="125"/>
        <v>0</v>
      </c>
      <c r="J655" s="139">
        <f t="shared" si="125"/>
        <v>0</v>
      </c>
      <c r="K655" s="139">
        <f t="shared" si="125"/>
        <v>0</v>
      </c>
      <c r="L655" s="139">
        <f t="shared" si="125"/>
        <v>0</v>
      </c>
      <c r="M655" s="139">
        <f t="shared" si="125"/>
        <v>0</v>
      </c>
    </row>
    <row r="656" spans="1:54" s="136" customFormat="1" ht="12.75">
      <c r="A656" s="140"/>
      <c r="B656" s="132"/>
      <c r="C656" s="133"/>
      <c r="D656" s="133"/>
      <c r="E656" s="133"/>
      <c r="F656" s="133"/>
      <c r="G656" s="133"/>
      <c r="H656" s="133"/>
      <c r="I656" s="133"/>
      <c r="J656" s="133"/>
      <c r="K656" s="133"/>
      <c r="L656" s="133"/>
      <c r="M656" s="133"/>
    </row>
    <row r="657" spans="1:54" s="136" customFormat="1" ht="12.75">
      <c r="B657" s="132"/>
      <c r="C657" s="133"/>
      <c r="D657" s="133"/>
      <c r="E657" s="133"/>
      <c r="F657" s="133"/>
      <c r="G657" s="133"/>
      <c r="H657" s="133"/>
      <c r="I657" s="133"/>
      <c r="J657" s="133"/>
      <c r="K657" s="133"/>
      <c r="L657" s="133"/>
      <c r="M657" s="133"/>
    </row>
    <row r="658" spans="1:54" s="136" customFormat="1" ht="12.75">
      <c r="B658" s="149" t="s">
        <v>522</v>
      </c>
      <c r="C658" s="133"/>
      <c r="D658" s="133"/>
      <c r="E658" s="133"/>
      <c r="F658" s="133"/>
      <c r="G658" s="133"/>
      <c r="H658" s="133"/>
      <c r="I658" s="143" t="s">
        <v>440</v>
      </c>
      <c r="J658" s="133"/>
      <c r="K658" s="133"/>
      <c r="L658" s="133"/>
      <c r="M658" s="133"/>
      <c r="BA658" s="136" t="str">
        <f>LEFT(B658,10)</f>
        <v>PROGRAM 72</v>
      </c>
      <c r="BB658" s="136">
        <f>RIGHT(BA658,2)*1</f>
        <v>72</v>
      </c>
    </row>
    <row r="659" spans="1:54" s="136" customFormat="1" ht="12.75">
      <c r="B659" s="132"/>
      <c r="C659" s="133"/>
      <c r="D659" s="133"/>
      <c r="E659" s="143" t="s">
        <v>467</v>
      </c>
      <c r="F659" s="143" t="s">
        <v>468</v>
      </c>
      <c r="G659" s="143" t="s">
        <v>469</v>
      </c>
      <c r="H659" s="143" t="s">
        <v>470</v>
      </c>
      <c r="I659" s="143" t="s">
        <v>471</v>
      </c>
      <c r="J659" s="129" t="s">
        <v>472</v>
      </c>
      <c r="K659" s="143" t="s">
        <v>473</v>
      </c>
      <c r="L659" s="133"/>
      <c r="M659" s="143" t="s">
        <v>474</v>
      </c>
    </row>
    <row r="660" spans="1:54" s="136" customFormat="1" ht="12.75">
      <c r="B660" s="132"/>
      <c r="C660" s="143" t="s">
        <v>475</v>
      </c>
      <c r="D660" s="143" t="s">
        <v>476</v>
      </c>
      <c r="E660" s="143" t="s">
        <v>477</v>
      </c>
      <c r="F660" s="143" t="s">
        <v>477</v>
      </c>
      <c r="G660" s="143" t="s">
        <v>478</v>
      </c>
      <c r="H660" s="143" t="s">
        <v>478</v>
      </c>
      <c r="I660" s="143" t="s">
        <v>479</v>
      </c>
      <c r="J660" s="129" t="s">
        <v>480</v>
      </c>
      <c r="K660" s="143" t="s">
        <v>481</v>
      </c>
      <c r="L660" s="143" t="s">
        <v>453</v>
      </c>
      <c r="M660" s="143" t="s">
        <v>482</v>
      </c>
    </row>
    <row r="661" spans="1:54"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54" s="136" customFormat="1" ht="12.75">
      <c r="B662" s="132">
        <v>60</v>
      </c>
      <c r="C662" s="133" t="s">
        <v>190</v>
      </c>
      <c r="D662" s="134">
        <f>SUM(E662:M662)</f>
        <v>0</v>
      </c>
      <c r="E662" s="144">
        <f>SUMIFS('Expense Data'!$G$4:$G$2000,'Expense Data'!$L$4:$L$2000,$BB662,'Expense Data'!$M$4:$M$2000,$B662,'Expense Data'!$P$4:$P$2000,0)</f>
        <v>0</v>
      </c>
      <c r="F662" s="135" t="s">
        <v>483</v>
      </c>
      <c r="G662" s="144">
        <f>SUMIFS('Expense Data'!$G$4:$G$2000,'Expense Data'!$L$4:$L$2000,$BB662,'Expense Data'!$M$4:$M$2000,$B662,'Expense Data'!$P$4:$P$2000,2)</f>
        <v>0</v>
      </c>
      <c r="H662" s="144">
        <f>SUMIFS('Expense Data'!$G$4:$G$2000,'Expense Data'!$L$4:$L$2000,$BB662,'Expense Data'!$M$4:$M$2000,$B662,'Expense Data'!$P$4:$P$2000,3)</f>
        <v>0</v>
      </c>
      <c r="I662" s="144">
        <f>SUMIFS('Expense Data'!$G$4:$G$2000,'Expense Data'!$L$4:$L$2000,$BB662,'Expense Data'!$M$4:$M$2000,$B662,'Expense Data'!$P$4:$P$2000,4)</f>
        <v>0</v>
      </c>
      <c r="J662" s="144">
        <f>SUMIFS('Expense Data'!$G$4:$G$2000,'Expense Data'!$L$4:$L$2000,$BB662,'Expense Data'!$M$4:$M$2000,$B662,'Expense Data'!$P$4:$P$2000,5)</f>
        <v>0</v>
      </c>
      <c r="K662" s="144">
        <f>SUMIFS('Expense Data'!$G$4:$G$2000,'Expense Data'!$L$4:$L$2000,$BB662,'Expense Data'!$M$4:$M$2000,$B662,'Expense Data'!$P$4:$P$2000,7)</f>
        <v>0</v>
      </c>
      <c r="L662" s="144">
        <f>SUMIFS('Expense Data'!$G$4:$G$2000,'Expense Data'!$L$4:$L$2000,$BB662,'Expense Data'!$M$4:$M$2000,$B662,'Expense Data'!$P$4:$P$2000,8)</f>
        <v>0</v>
      </c>
      <c r="M662" s="144">
        <f>SUMIFS('Expense Data'!$G$4:$G$2000,'Expense Data'!$L$4:$L$2000,$BB662,'Expense Data'!$M$4:$M$2000,$B662,'Expense Data'!$P$4:$P$2000,9)</f>
        <v>0</v>
      </c>
      <c r="BB662" s="136">
        <f>BB$658</f>
        <v>72</v>
      </c>
    </row>
    <row r="663" spans="1:54" s="136" customFormat="1" ht="12.75">
      <c r="B663" s="132">
        <v>83</v>
      </c>
      <c r="C663" s="133" t="s">
        <v>124</v>
      </c>
      <c r="D663" s="134">
        <f>SUM(E663:M663)</f>
        <v>0</v>
      </c>
      <c r="E663" s="144">
        <f>SUMIFS('Expense Data'!$G$4:$G$2000,'Expense Data'!$L$4:$L$2000,$BB663,'Expense Data'!$M$4:$M$2000,$B663,'Expense Data'!$P$4:$P$2000,0)</f>
        <v>0</v>
      </c>
      <c r="F663" s="135" t="s">
        <v>483</v>
      </c>
      <c r="G663" s="135" t="s">
        <v>483</v>
      </c>
      <c r="H663" s="135" t="s">
        <v>483</v>
      </c>
      <c r="I663" s="135" t="s">
        <v>483</v>
      </c>
      <c r="J663" s="135" t="s">
        <v>483</v>
      </c>
      <c r="K663" s="144">
        <f>SUMIFS('Expense Data'!$G$4:$G$2000,'Expense Data'!$L$4:$L$2000,$BB663,'Expense Data'!$M$4:$M$2000,$B663,'Expense Data'!$P$4:$P$2000,7)</f>
        <v>0</v>
      </c>
      <c r="L663" s="135" t="s">
        <v>483</v>
      </c>
      <c r="M663" s="135" t="s">
        <v>483</v>
      </c>
      <c r="BB663" s="136">
        <f t="shared" ref="BB663:BB666" si="126">BB$658</f>
        <v>72</v>
      </c>
    </row>
    <row r="664" spans="1:54" s="136" customFormat="1" ht="12.75">
      <c r="B664" s="132">
        <v>89</v>
      </c>
      <c r="C664" s="133" t="s">
        <v>542</v>
      </c>
      <c r="D664" s="134">
        <f>SUM(E664:M664)</f>
        <v>0</v>
      </c>
      <c r="E664" s="144">
        <f>SUMIFS('Expense Data'!$G$4:$G$2000,'Expense Data'!$L$4:$L$2000,$BB664,'Expense Data'!$M$4:$M$2000,$B664,'Expense Data'!$P$4:$P$2000,0)</f>
        <v>0</v>
      </c>
      <c r="F664" s="135" t="s">
        <v>483</v>
      </c>
      <c r="G664" s="153" t="s">
        <v>483</v>
      </c>
      <c r="H664" s="156" t="s">
        <v>483</v>
      </c>
      <c r="I664" s="153" t="s">
        <v>483</v>
      </c>
      <c r="J664" s="153" t="s">
        <v>483</v>
      </c>
      <c r="K664" s="153" t="s">
        <v>483</v>
      </c>
      <c r="L664" s="153" t="s">
        <v>483</v>
      </c>
      <c r="M664" s="144">
        <f>SUMIFS('Expense Data'!$G$4:$G$2000,'Expense Data'!$L$4:$L$2000,$BB664,'Expense Data'!$M$4:$M$2000,$B664,'Expense Data'!$P$4:$P$2000,9)</f>
        <v>0</v>
      </c>
      <c r="BB664" s="136">
        <f t="shared" si="126"/>
        <v>72</v>
      </c>
    </row>
    <row r="665" spans="1:54" s="136" customFormat="1" ht="12.75">
      <c r="B665" s="132">
        <v>98</v>
      </c>
      <c r="C665" s="133" t="s">
        <v>127</v>
      </c>
      <c r="D665" s="134">
        <f>SUM(E665:M665)</f>
        <v>0</v>
      </c>
      <c r="E665" s="144">
        <f>SUMIFS('Expense Data'!$G$4:$G$2000,'Expense Data'!$L$4:$L$2000,$BB665,'Expense Data'!$M$4:$M$2000,$B665,'Expense Data'!$P$4:$P$2000,0)</f>
        <v>0</v>
      </c>
      <c r="F665" s="135" t="s">
        <v>483</v>
      </c>
      <c r="G665" s="144">
        <f>SUMIFS('Expense Data'!$G$4:$G$2000,'Expense Data'!$L$4:$L$2000,$BB665,'Expense Data'!$M$4:$M$2000,$B665,'Expense Data'!$P$4:$P$2000,2)</f>
        <v>0</v>
      </c>
      <c r="H665" s="144">
        <f>SUMIFS('Expense Data'!$G$4:$G$2000,'Expense Data'!$L$4:$L$2000,$BB665,'Expense Data'!$M$4:$M$2000,$B665,'Expense Data'!$P$4:$P$2000,3)</f>
        <v>0</v>
      </c>
      <c r="I665" s="144">
        <f>SUMIFS('Expense Data'!$G$4:$G$2000,'Expense Data'!$L$4:$L$2000,$BB665,'Expense Data'!$M$4:$M$2000,$B665,'Expense Data'!$P$4:$P$2000,4)</f>
        <v>0</v>
      </c>
      <c r="J665" s="144">
        <f>SUMIFS('Expense Data'!$G$4:$G$2000,'Expense Data'!$L$4:$L$2000,$BB665,'Expense Data'!$M$4:$M$2000,$B665,'Expense Data'!$P$4:$P$2000,5)</f>
        <v>0</v>
      </c>
      <c r="K665" s="144">
        <f>SUMIFS('Expense Data'!$G$4:$G$2000,'Expense Data'!$L$4:$L$2000,$BB665,'Expense Data'!$M$4:$M$2000,$B665,'Expense Data'!$P$4:$P$2000,7)</f>
        <v>0</v>
      </c>
      <c r="L665" s="144">
        <f>SUMIFS('Expense Data'!$G$4:$G$2000,'Expense Data'!$L$4:$L$2000,$BB665,'Expense Data'!$M$4:$M$2000,$B665,'Expense Data'!$P$4:$P$2000,8)</f>
        <v>0</v>
      </c>
      <c r="M665" s="144">
        <f>SUMIFS('Expense Data'!$G$4:$G$2000,'Expense Data'!$L$4:$L$2000,$BB665,'Expense Data'!$M$4:$M$2000,$B665,'Expense Data'!$P$4:$P$2000,9)</f>
        <v>0</v>
      </c>
      <c r="BB665" s="136">
        <f t="shared" si="126"/>
        <v>72</v>
      </c>
    </row>
    <row r="666" spans="1:54" s="136" customFormat="1" ht="15">
      <c r="B666" s="132">
        <v>99</v>
      </c>
      <c r="C666" s="133" t="s">
        <v>438</v>
      </c>
      <c r="D666" s="119">
        <f>SUM(E666:F666)</f>
        <v>0</v>
      </c>
      <c r="E666" s="144">
        <f>SUMIFS('Expense Data'!$G$4:$G$2000,'Expense Data'!$L$4:$L$2000,$BB666,'Expense Data'!$M$4:$M$2000,$B666,'Expense Data'!$P$4:$P$2000,0)</f>
        <v>0</v>
      </c>
      <c r="F666" s="144">
        <f>SUMIFS('Expense Data'!$G$4:$G$2000,'Expense Data'!$L$4:$L$2000,$BB666,'Expense Data'!$M$4:$M$2000,$B666,'Expense Data'!$P$4:$P$2000,1)</f>
        <v>0</v>
      </c>
      <c r="G666" s="137" t="s">
        <v>483</v>
      </c>
      <c r="H666" s="137" t="s">
        <v>483</v>
      </c>
      <c r="I666" s="137" t="s">
        <v>483</v>
      </c>
      <c r="J666" s="137" t="s">
        <v>483</v>
      </c>
      <c r="K666" s="137" t="s">
        <v>483</v>
      </c>
      <c r="L666" s="137" t="s">
        <v>483</v>
      </c>
      <c r="M666" s="137" t="s">
        <v>483</v>
      </c>
      <c r="BB666" s="136">
        <f t="shared" si="126"/>
        <v>72</v>
      </c>
    </row>
    <row r="667" spans="1:54" s="140" customFormat="1" ht="15">
      <c r="A667" s="136"/>
      <c r="B667" s="146"/>
      <c r="C667" s="122" t="s">
        <v>485</v>
      </c>
      <c r="D667" s="139">
        <f t="shared" ref="D667:M667" si="127">SUM(D662:D666)</f>
        <v>0</v>
      </c>
      <c r="E667" s="139">
        <f t="shared" si="127"/>
        <v>0</v>
      </c>
      <c r="F667" s="139">
        <f t="shared" si="127"/>
        <v>0</v>
      </c>
      <c r="G667" s="139">
        <f t="shared" si="127"/>
        <v>0</v>
      </c>
      <c r="H667" s="139">
        <f t="shared" si="127"/>
        <v>0</v>
      </c>
      <c r="I667" s="139">
        <f t="shared" si="127"/>
        <v>0</v>
      </c>
      <c r="J667" s="139">
        <f t="shared" si="127"/>
        <v>0</v>
      </c>
      <c r="K667" s="139">
        <f t="shared" si="127"/>
        <v>0</v>
      </c>
      <c r="L667" s="139">
        <f t="shared" si="127"/>
        <v>0</v>
      </c>
      <c r="M667" s="139">
        <f t="shared" si="127"/>
        <v>0</v>
      </c>
    </row>
    <row r="668" spans="1:54" s="136" customFormat="1" ht="12.75">
      <c r="A668" s="140"/>
      <c r="B668" s="132"/>
      <c r="C668" s="133"/>
      <c r="D668" s="133"/>
      <c r="E668" s="133"/>
      <c r="F668" s="133"/>
      <c r="G668" s="133"/>
      <c r="H668" s="133"/>
      <c r="I668" s="133"/>
      <c r="J668" s="133"/>
      <c r="K668" s="133"/>
      <c r="L668" s="133"/>
      <c r="M668" s="133"/>
    </row>
    <row r="669" spans="1:54" s="136" customFormat="1" ht="12.75">
      <c r="B669" s="132"/>
      <c r="C669" s="133"/>
      <c r="D669" s="133"/>
      <c r="E669" s="133"/>
      <c r="F669" s="133"/>
      <c r="G669" s="133"/>
      <c r="H669" s="133"/>
      <c r="I669" s="133"/>
      <c r="J669" s="133"/>
      <c r="K669" s="133"/>
      <c r="L669" s="133"/>
      <c r="M669" s="133"/>
    </row>
    <row r="670" spans="1:54" s="136" customFormat="1" ht="12.75">
      <c r="B670" s="149" t="s">
        <v>523</v>
      </c>
      <c r="C670" s="133"/>
      <c r="D670" s="133"/>
      <c r="E670" s="133"/>
      <c r="F670" s="133"/>
      <c r="G670" s="133"/>
      <c r="H670" s="133"/>
      <c r="I670" s="143" t="s">
        <v>440</v>
      </c>
      <c r="J670" s="133"/>
      <c r="K670" s="133"/>
      <c r="L670" s="133"/>
      <c r="M670" s="133"/>
      <c r="BA670" s="136" t="str">
        <f>LEFT(B670,10)</f>
        <v>PROGRAM 73</v>
      </c>
      <c r="BB670" s="136">
        <f>RIGHT(BA670,2)*1</f>
        <v>73</v>
      </c>
    </row>
    <row r="671" spans="1:54" s="136" customFormat="1" ht="12.75">
      <c r="B671" s="132"/>
      <c r="C671" s="133"/>
      <c r="D671" s="133"/>
      <c r="E671" s="143" t="s">
        <v>467</v>
      </c>
      <c r="F671" s="143" t="s">
        <v>468</v>
      </c>
      <c r="G671" s="143" t="s">
        <v>469</v>
      </c>
      <c r="H671" s="143" t="s">
        <v>470</v>
      </c>
      <c r="I671" s="143" t="s">
        <v>471</v>
      </c>
      <c r="J671" s="129" t="s">
        <v>472</v>
      </c>
      <c r="K671" s="143" t="s">
        <v>473</v>
      </c>
      <c r="L671" s="133"/>
      <c r="M671" s="143" t="s">
        <v>474</v>
      </c>
    </row>
    <row r="672" spans="1:54" s="136" customFormat="1" ht="12.75">
      <c r="B672" s="132"/>
      <c r="C672" s="143" t="s">
        <v>475</v>
      </c>
      <c r="D672" s="143" t="s">
        <v>476</v>
      </c>
      <c r="E672" s="143" t="s">
        <v>477</v>
      </c>
      <c r="F672" s="143" t="s">
        <v>477</v>
      </c>
      <c r="G672" s="143" t="s">
        <v>478</v>
      </c>
      <c r="H672" s="143" t="s">
        <v>478</v>
      </c>
      <c r="I672" s="143" t="s">
        <v>479</v>
      </c>
      <c r="J672" s="129" t="s">
        <v>480</v>
      </c>
      <c r="K672" s="143" t="s">
        <v>481</v>
      </c>
      <c r="L672" s="143" t="s">
        <v>453</v>
      </c>
      <c r="M672" s="143" t="s">
        <v>482</v>
      </c>
    </row>
    <row r="673" spans="1:54"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54" s="136" customFormat="1" ht="12.75">
      <c r="B674" s="132">
        <v>21</v>
      </c>
      <c r="C674" s="133" t="s">
        <v>175</v>
      </c>
      <c r="D674" s="134">
        <f t="shared" ref="D674:D680" si="128">SUM(E674:M674)</f>
        <v>0</v>
      </c>
      <c r="E674" s="144">
        <f>SUMIFS('Expense Data'!$G$4:$G$2000,'Expense Data'!$L$4:$L$2000,$BB674,'Expense Data'!$M$4:$M$2000,$B674,'Expense Data'!$P$4:$P$2000,0)</f>
        <v>0</v>
      </c>
      <c r="F674" s="135" t="s">
        <v>483</v>
      </c>
      <c r="G674" s="144">
        <f>SUMIFS('Expense Data'!$G$4:$G$2000,'Expense Data'!$L$4:$L$2000,$BB674,'Expense Data'!$M$4:$M$2000,$B674,'Expense Data'!$P$4:$P$2000,2)</f>
        <v>0</v>
      </c>
      <c r="H674" s="144">
        <f>SUMIFS('Expense Data'!$G$4:$G$2000,'Expense Data'!$L$4:$L$2000,$BB674,'Expense Data'!$M$4:$M$2000,$B674,'Expense Data'!$P$4:$P$2000,3)</f>
        <v>0</v>
      </c>
      <c r="I674" s="144">
        <f>SUMIFS('Expense Data'!$G$4:$G$2000,'Expense Data'!$L$4:$L$2000,$BB674,'Expense Data'!$M$4:$M$2000,$B674,'Expense Data'!$P$4:$P$2000,4)</f>
        <v>0</v>
      </c>
      <c r="J674" s="144">
        <f>SUMIFS('Expense Data'!$G$4:$G$2000,'Expense Data'!$L$4:$L$2000,$BB674,'Expense Data'!$M$4:$M$2000,$B674,'Expense Data'!$P$4:$P$2000,5)</f>
        <v>0</v>
      </c>
      <c r="K674" s="144">
        <f>SUMIFS('Expense Data'!$G$4:$G$2000,'Expense Data'!$L$4:$L$2000,$BB674,'Expense Data'!$M$4:$M$2000,$B674,'Expense Data'!$P$4:$P$2000,7)</f>
        <v>0</v>
      </c>
      <c r="L674" s="144">
        <f>SUMIFS('Expense Data'!$G$4:$G$2000,'Expense Data'!$L$4:$L$2000,$BB674,'Expense Data'!$M$4:$M$2000,$B674,'Expense Data'!$P$4:$P$2000,8)</f>
        <v>0</v>
      </c>
      <c r="M674" s="144">
        <f>SUMIFS('Expense Data'!$G$4:$G$2000,'Expense Data'!$L$4:$L$2000,$BB674,'Expense Data'!$M$4:$M$2000,$B674,'Expense Data'!$P$4:$P$2000,9)</f>
        <v>0</v>
      </c>
      <c r="BB674" s="136">
        <f>BB$670</f>
        <v>73</v>
      </c>
    </row>
    <row r="675" spans="1:54" s="136" customFormat="1" ht="12.75">
      <c r="B675" s="132">
        <v>26</v>
      </c>
      <c r="C675" s="133" t="s">
        <v>700</v>
      </c>
      <c r="D675" s="134">
        <f t="shared" si="128"/>
        <v>0</v>
      </c>
      <c r="E675" s="144">
        <f>SUMIFS('Expense Data'!$G$4:$G$2000,'Expense Data'!$L$4:$L$2000,$BB675,'Expense Data'!$M$4:$M$2000,$B675,'Expense Data'!$P$4:$P$2000,0)</f>
        <v>0</v>
      </c>
      <c r="F675" s="135" t="s">
        <v>483</v>
      </c>
      <c r="G675" s="144">
        <f>SUMIFS('Expense Data'!$G$4:$G$2000,'Expense Data'!$L$4:$L$2000,$BB675,'Expense Data'!$M$4:$M$2000,$B675,'Expense Data'!$P$4:$P$2000,2)</f>
        <v>0</v>
      </c>
      <c r="H675" s="144">
        <f>SUMIFS('Expense Data'!$G$4:$G$2000,'Expense Data'!$L$4:$L$2000,$BB675,'Expense Data'!$M$4:$M$2000,$B675,'Expense Data'!$P$4:$P$2000,3)</f>
        <v>0</v>
      </c>
      <c r="I675" s="144">
        <f>SUMIFS('Expense Data'!$G$4:$G$2000,'Expense Data'!$L$4:$L$2000,$BB675,'Expense Data'!$M$4:$M$2000,$B675,'Expense Data'!$P$4:$P$2000,4)</f>
        <v>0</v>
      </c>
      <c r="J675" s="144">
        <f>SUMIFS('Expense Data'!$G$4:$G$2000,'Expense Data'!$L$4:$L$2000,$BB675,'Expense Data'!$M$4:$M$2000,$B675,'Expense Data'!$P$4:$P$2000,5)</f>
        <v>0</v>
      </c>
      <c r="K675" s="144">
        <f>SUMIFS('Expense Data'!$G$4:$G$2000,'Expense Data'!$L$4:$L$2000,$BB675,'Expense Data'!$M$4:$M$2000,$B675,'Expense Data'!$P$4:$P$2000,7)</f>
        <v>0</v>
      </c>
      <c r="L675" s="144">
        <f>SUMIFS('Expense Data'!$G$4:$G$2000,'Expense Data'!$L$4:$L$2000,$BB675,'Expense Data'!$M$4:$M$2000,$B675,'Expense Data'!$P$4:$P$2000,8)</f>
        <v>0</v>
      </c>
      <c r="M675" s="144">
        <f>SUMIFS('Expense Data'!$G$4:$G$2000,'Expense Data'!$L$4:$L$2000,$BB675,'Expense Data'!$M$4:$M$2000,$B675,'Expense Data'!$P$4:$P$2000,9)</f>
        <v>0</v>
      </c>
      <c r="BB675" s="136">
        <f t="shared" ref="BB675:BB681" si="129">BB$670</f>
        <v>73</v>
      </c>
    </row>
    <row r="676" spans="1:54" s="136" customFormat="1" ht="12.75">
      <c r="B676" s="132">
        <v>27</v>
      </c>
      <c r="C676" s="133" t="s">
        <v>182</v>
      </c>
      <c r="D676" s="134">
        <f t="shared" si="128"/>
        <v>0</v>
      </c>
      <c r="E676" s="144">
        <f>SUMIFS('Expense Data'!$G$4:$G$2000,'Expense Data'!$L$4:$L$2000,$BB676,'Expense Data'!$M$4:$M$2000,$B676,'Expense Data'!$P$4:$P$2000,0)</f>
        <v>0</v>
      </c>
      <c r="F676" s="135" t="s">
        <v>483</v>
      </c>
      <c r="G676" s="144">
        <f>SUMIFS('Expense Data'!$G$4:$G$2000,'Expense Data'!$L$4:$L$2000,$BB676,'Expense Data'!$M$4:$M$2000,$B676,'Expense Data'!$P$4:$P$2000,2)</f>
        <v>0</v>
      </c>
      <c r="H676" s="144">
        <f>SUMIFS('Expense Data'!$G$4:$G$2000,'Expense Data'!$L$4:$L$2000,$BB676,'Expense Data'!$M$4:$M$2000,$B676,'Expense Data'!$P$4:$P$2000,3)</f>
        <v>0</v>
      </c>
      <c r="I676" s="144">
        <f>SUMIFS('Expense Data'!$G$4:$G$2000,'Expense Data'!$L$4:$L$2000,$BB676,'Expense Data'!$M$4:$M$2000,$B676,'Expense Data'!$P$4:$P$2000,4)</f>
        <v>0</v>
      </c>
      <c r="J676" s="144">
        <f>SUMIFS('Expense Data'!$G$4:$G$2000,'Expense Data'!$L$4:$L$2000,$BB676,'Expense Data'!$M$4:$M$2000,$B676,'Expense Data'!$P$4:$P$2000,5)</f>
        <v>0</v>
      </c>
      <c r="K676" s="144">
        <f>SUMIFS('Expense Data'!$G$4:$G$2000,'Expense Data'!$L$4:$L$2000,$BB676,'Expense Data'!$M$4:$M$2000,$B676,'Expense Data'!$P$4:$P$2000,7)</f>
        <v>0</v>
      </c>
      <c r="L676" s="144">
        <f>SUMIFS('Expense Data'!$G$4:$G$2000,'Expense Data'!$L$4:$L$2000,$BB676,'Expense Data'!$M$4:$M$2000,$B676,'Expense Data'!$P$4:$P$2000,8)</f>
        <v>0</v>
      </c>
      <c r="M676" s="144">
        <f>SUMIFS('Expense Data'!$G$4:$G$2000,'Expense Data'!$L$4:$L$2000,$BB676,'Expense Data'!$M$4:$M$2000,$B676,'Expense Data'!$P$4:$P$2000,9)</f>
        <v>0</v>
      </c>
      <c r="BB676" s="136">
        <f t="shared" si="129"/>
        <v>73</v>
      </c>
    </row>
    <row r="677" spans="1:54" s="136" customFormat="1" ht="12.75">
      <c r="B677" s="132">
        <v>60</v>
      </c>
      <c r="C677" s="133" t="s">
        <v>190</v>
      </c>
      <c r="D677" s="134">
        <f t="shared" si="128"/>
        <v>0</v>
      </c>
      <c r="E677" s="144">
        <f>SUMIFS('Expense Data'!$G$4:$G$2000,'Expense Data'!$L$4:$L$2000,$BB677,'Expense Data'!$M$4:$M$2000,$B677,'Expense Data'!$P$4:$P$2000,0)</f>
        <v>0</v>
      </c>
      <c r="F677" s="135" t="s">
        <v>483</v>
      </c>
      <c r="G677" s="144">
        <f>SUMIFS('Expense Data'!$G$4:$G$2000,'Expense Data'!$L$4:$L$2000,$BB677,'Expense Data'!$M$4:$M$2000,$B677,'Expense Data'!$P$4:$P$2000,2)</f>
        <v>0</v>
      </c>
      <c r="H677" s="144">
        <f>SUMIFS('Expense Data'!$G$4:$G$2000,'Expense Data'!$L$4:$L$2000,$BB677,'Expense Data'!$M$4:$M$2000,$B677,'Expense Data'!$P$4:$P$2000,3)</f>
        <v>0</v>
      </c>
      <c r="I677" s="144">
        <f>SUMIFS('Expense Data'!$G$4:$G$2000,'Expense Data'!$L$4:$L$2000,$BB677,'Expense Data'!$M$4:$M$2000,$B677,'Expense Data'!$P$4:$P$2000,4)</f>
        <v>0</v>
      </c>
      <c r="J677" s="144">
        <f>SUMIFS('Expense Data'!$G$4:$G$2000,'Expense Data'!$L$4:$L$2000,$BB677,'Expense Data'!$M$4:$M$2000,$B677,'Expense Data'!$P$4:$P$2000,5)</f>
        <v>0</v>
      </c>
      <c r="K677" s="144">
        <f>SUMIFS('Expense Data'!$G$4:$G$2000,'Expense Data'!$L$4:$L$2000,$BB677,'Expense Data'!$M$4:$M$2000,$B677,'Expense Data'!$P$4:$P$2000,7)</f>
        <v>0</v>
      </c>
      <c r="L677" s="144">
        <f>SUMIFS('Expense Data'!$G$4:$G$2000,'Expense Data'!$L$4:$L$2000,$BB677,'Expense Data'!$M$4:$M$2000,$B677,'Expense Data'!$P$4:$P$2000,8)</f>
        <v>0</v>
      </c>
      <c r="M677" s="144">
        <f>SUMIFS('Expense Data'!$G$4:$G$2000,'Expense Data'!$L$4:$L$2000,$BB677,'Expense Data'!$M$4:$M$2000,$B677,'Expense Data'!$P$4:$P$2000,9)</f>
        <v>0</v>
      </c>
      <c r="BB677" s="136">
        <f t="shared" si="129"/>
        <v>73</v>
      </c>
    </row>
    <row r="678" spans="1:54" s="136" customFormat="1" ht="12.75">
      <c r="B678" s="132">
        <v>83</v>
      </c>
      <c r="C678" s="133" t="s">
        <v>124</v>
      </c>
      <c r="D678" s="134">
        <f t="shared" si="128"/>
        <v>0</v>
      </c>
      <c r="E678" s="144">
        <f>SUMIFS('Expense Data'!$G$4:$G$2000,'Expense Data'!$L$4:$L$2000,$BB678,'Expense Data'!$M$4:$M$2000,$B678,'Expense Data'!$P$4:$P$2000,0)</f>
        <v>0</v>
      </c>
      <c r="F678" s="135" t="s">
        <v>483</v>
      </c>
      <c r="G678" s="135" t="s">
        <v>483</v>
      </c>
      <c r="H678" s="135" t="s">
        <v>483</v>
      </c>
      <c r="I678" s="135" t="s">
        <v>483</v>
      </c>
      <c r="J678" s="135" t="s">
        <v>483</v>
      </c>
      <c r="K678" s="144">
        <f>SUMIFS('Expense Data'!$G$4:$G$2000,'Expense Data'!$L$4:$L$2000,$BB678,'Expense Data'!$M$4:$M$2000,$B678,'Expense Data'!$P$4:$P$2000,7)</f>
        <v>0</v>
      </c>
      <c r="L678" s="135" t="s">
        <v>483</v>
      </c>
      <c r="M678" s="135" t="s">
        <v>483</v>
      </c>
      <c r="BB678" s="136">
        <f t="shared" si="129"/>
        <v>73</v>
      </c>
    </row>
    <row r="679" spans="1:54" s="136" customFormat="1" ht="12.75">
      <c r="B679" s="132">
        <v>89</v>
      </c>
      <c r="C679" s="133" t="s">
        <v>542</v>
      </c>
      <c r="D679" s="134">
        <f t="shared" si="128"/>
        <v>0</v>
      </c>
      <c r="E679" s="144">
        <f>SUMIFS('Expense Data'!$G$4:$G$2000,'Expense Data'!$L$4:$L$2000,$BB679,'Expense Data'!$M$4:$M$2000,$B679,'Expense Data'!$P$4:$P$2000,0)</f>
        <v>0</v>
      </c>
      <c r="F679" s="135" t="s">
        <v>483</v>
      </c>
      <c r="G679" s="153" t="s">
        <v>483</v>
      </c>
      <c r="H679" s="156" t="s">
        <v>483</v>
      </c>
      <c r="I679" s="153" t="s">
        <v>483</v>
      </c>
      <c r="J679" s="153" t="s">
        <v>483</v>
      </c>
      <c r="K679" s="153" t="s">
        <v>483</v>
      </c>
      <c r="L679" s="153" t="s">
        <v>483</v>
      </c>
      <c r="M679" s="144">
        <f>SUMIFS('Expense Data'!$G$4:$G$2000,'Expense Data'!$L$4:$L$2000,$BB679,'Expense Data'!$M$4:$M$2000,$B679,'Expense Data'!$P$4:$P$2000,9)</f>
        <v>0</v>
      </c>
      <c r="BB679" s="136">
        <f t="shared" si="129"/>
        <v>73</v>
      </c>
    </row>
    <row r="680" spans="1:54" s="136" customFormat="1" ht="12.75">
      <c r="B680" s="132">
        <v>98</v>
      </c>
      <c r="C680" s="133" t="s">
        <v>127</v>
      </c>
      <c r="D680" s="134">
        <f t="shared" si="128"/>
        <v>410223.54</v>
      </c>
      <c r="E680" s="144">
        <f>SUMIFS('Expense Data'!$G$4:$G$2000,'Expense Data'!$L$4:$L$2000,$BB680,'Expense Data'!$M$4:$M$2000,$B680,'Expense Data'!$P$4:$P$2000,0)</f>
        <v>0</v>
      </c>
      <c r="F680" s="135" t="s">
        <v>483</v>
      </c>
      <c r="G680" s="144">
        <f>SUMIFS('Expense Data'!$G$4:$G$2000,'Expense Data'!$L$4:$L$2000,$BB680,'Expense Data'!$M$4:$M$2000,$B680,'Expense Data'!$P$4:$P$2000,2)</f>
        <v>0</v>
      </c>
      <c r="H680" s="144">
        <f>SUMIFS('Expense Data'!$G$4:$G$2000,'Expense Data'!$L$4:$L$2000,$BB680,'Expense Data'!$M$4:$M$2000,$B680,'Expense Data'!$P$4:$P$2000,3)</f>
        <v>242297.64</v>
      </c>
      <c r="I680" s="144">
        <f>SUMIFS('Expense Data'!$G$4:$G$2000,'Expense Data'!$L$4:$L$2000,$BB680,'Expense Data'!$M$4:$M$2000,$B680,'Expense Data'!$P$4:$P$2000,4)</f>
        <v>86374.849999999991</v>
      </c>
      <c r="J680" s="144">
        <f>SUMIFS('Expense Data'!$G$4:$G$2000,'Expense Data'!$L$4:$L$2000,$BB680,'Expense Data'!$M$4:$M$2000,$B680,'Expense Data'!$P$4:$P$2000,5)</f>
        <v>5412.87</v>
      </c>
      <c r="K680" s="144">
        <f>SUMIFS('Expense Data'!$G$4:$G$2000,'Expense Data'!$L$4:$L$2000,$BB680,'Expense Data'!$M$4:$M$2000,$B680,'Expense Data'!$P$4:$P$2000,7)</f>
        <v>59405.56</v>
      </c>
      <c r="L680" s="144">
        <f>SUMIFS('Expense Data'!$G$4:$G$2000,'Expense Data'!$L$4:$L$2000,$BB680,'Expense Data'!$M$4:$M$2000,$B680,'Expense Data'!$P$4:$P$2000,8)</f>
        <v>16732.62</v>
      </c>
      <c r="M680" s="144">
        <f>SUMIFS('Expense Data'!$G$4:$G$2000,'Expense Data'!$L$4:$L$2000,$BB680,'Expense Data'!$M$4:$M$2000,$B680,'Expense Data'!$P$4:$P$2000,9)</f>
        <v>0</v>
      </c>
      <c r="BB680" s="136">
        <f t="shared" si="129"/>
        <v>73</v>
      </c>
    </row>
    <row r="681" spans="1:54" s="136" customFormat="1" ht="15">
      <c r="B681" s="132">
        <v>99</v>
      </c>
      <c r="C681" s="133" t="s">
        <v>438</v>
      </c>
      <c r="D681" s="119">
        <f>SUM(E681:F681)</f>
        <v>0</v>
      </c>
      <c r="E681" s="144">
        <f>SUMIFS('Expense Data'!$G$4:$G$2000,'Expense Data'!$L$4:$L$2000,$BB681,'Expense Data'!$M$4:$M$2000,$B681,'Expense Data'!$P$4:$P$2000,0)</f>
        <v>0</v>
      </c>
      <c r="F681" s="144">
        <f>SUMIFS('Expense Data'!$G$4:$G$2000,'Expense Data'!$L$4:$L$2000,$BB681,'Expense Data'!$M$4:$M$2000,$B681,'Expense Data'!$P$4:$P$2000,1)</f>
        <v>0</v>
      </c>
      <c r="G681" s="137" t="s">
        <v>483</v>
      </c>
      <c r="H681" s="137" t="s">
        <v>483</v>
      </c>
      <c r="I681" s="137" t="s">
        <v>483</v>
      </c>
      <c r="J681" s="137" t="s">
        <v>483</v>
      </c>
      <c r="K681" s="137" t="s">
        <v>483</v>
      </c>
      <c r="L681" s="137" t="s">
        <v>483</v>
      </c>
      <c r="M681" s="137" t="s">
        <v>483</v>
      </c>
      <c r="BB681" s="136">
        <f t="shared" si="129"/>
        <v>73</v>
      </c>
    </row>
    <row r="682" spans="1:54" s="140" customFormat="1" ht="15">
      <c r="A682" s="136"/>
      <c r="B682" s="146"/>
      <c r="C682" s="122" t="s">
        <v>485</v>
      </c>
      <c r="D682" s="139">
        <f t="shared" ref="D682:M682" si="130">SUM(D674:D681)</f>
        <v>410223.54</v>
      </c>
      <c r="E682" s="139">
        <f t="shared" si="130"/>
        <v>0</v>
      </c>
      <c r="F682" s="139">
        <f t="shared" si="130"/>
        <v>0</v>
      </c>
      <c r="G682" s="139">
        <f t="shared" si="130"/>
        <v>0</v>
      </c>
      <c r="H682" s="139">
        <f t="shared" si="130"/>
        <v>242297.64</v>
      </c>
      <c r="I682" s="139">
        <f t="shared" si="130"/>
        <v>86374.849999999991</v>
      </c>
      <c r="J682" s="139">
        <f t="shared" si="130"/>
        <v>5412.87</v>
      </c>
      <c r="K682" s="139">
        <f t="shared" si="130"/>
        <v>59405.56</v>
      </c>
      <c r="L682" s="139">
        <f t="shared" si="130"/>
        <v>16732.62</v>
      </c>
      <c r="M682" s="139">
        <f t="shared" si="130"/>
        <v>0</v>
      </c>
    </row>
    <row r="683" spans="1:54" s="136" customFormat="1" ht="12.75">
      <c r="A683" s="140"/>
      <c r="B683" s="132"/>
      <c r="C683" s="133"/>
      <c r="D683" s="133"/>
      <c r="E683" s="133"/>
      <c r="F683" s="133"/>
      <c r="G683" s="133"/>
      <c r="H683" s="133"/>
      <c r="I683" s="133"/>
      <c r="J683" s="133"/>
      <c r="K683" s="133"/>
      <c r="L683" s="133"/>
      <c r="M683" s="133"/>
    </row>
    <row r="684" spans="1:54" s="136" customFormat="1" ht="12.75">
      <c r="B684" s="132"/>
      <c r="C684" s="133"/>
      <c r="D684" s="133"/>
      <c r="E684" s="133"/>
      <c r="F684" s="133"/>
      <c r="G684" s="133"/>
      <c r="H684" s="133"/>
      <c r="I684" s="133"/>
      <c r="J684" s="133"/>
      <c r="K684" s="133"/>
      <c r="L684" s="133"/>
      <c r="M684" s="133"/>
    </row>
    <row r="685" spans="1:54" s="136" customFormat="1" ht="12.75">
      <c r="B685" s="149" t="s">
        <v>524</v>
      </c>
      <c r="C685" s="133"/>
      <c r="D685" s="133"/>
      <c r="E685" s="133"/>
      <c r="F685" s="152"/>
      <c r="G685" s="152"/>
      <c r="H685" s="133"/>
      <c r="I685" s="143" t="s">
        <v>440</v>
      </c>
      <c r="J685" s="133"/>
      <c r="K685" s="133"/>
      <c r="L685" s="133"/>
      <c r="M685" s="133"/>
      <c r="BA685" s="136" t="str">
        <f>LEFT(B685,10)</f>
        <v>PROGRAM 74</v>
      </c>
      <c r="BB685" s="136">
        <f>RIGHT(BA685,2)*1</f>
        <v>74</v>
      </c>
    </row>
    <row r="686" spans="1:54" s="136" customFormat="1" ht="12.75">
      <c r="B686" s="132"/>
      <c r="C686" s="133"/>
      <c r="D686" s="133"/>
      <c r="E686" s="143" t="s">
        <v>467</v>
      </c>
      <c r="F686" s="143" t="s">
        <v>468</v>
      </c>
      <c r="G686" s="143" t="s">
        <v>469</v>
      </c>
      <c r="H686" s="143" t="s">
        <v>470</v>
      </c>
      <c r="I686" s="143" t="s">
        <v>471</v>
      </c>
      <c r="J686" s="129" t="s">
        <v>472</v>
      </c>
      <c r="K686" s="143" t="s">
        <v>473</v>
      </c>
      <c r="L686" s="133"/>
      <c r="M686" s="143" t="s">
        <v>474</v>
      </c>
    </row>
    <row r="687" spans="1:54" s="136" customFormat="1" ht="12.75">
      <c r="B687" s="132"/>
      <c r="C687" s="143" t="s">
        <v>475</v>
      </c>
      <c r="D687" s="143" t="s">
        <v>476</v>
      </c>
      <c r="E687" s="143" t="s">
        <v>477</v>
      </c>
      <c r="F687" s="143" t="s">
        <v>477</v>
      </c>
      <c r="G687" s="143" t="s">
        <v>478</v>
      </c>
      <c r="H687" s="143" t="s">
        <v>478</v>
      </c>
      <c r="I687" s="143" t="s">
        <v>479</v>
      </c>
      <c r="J687" s="129" t="s">
        <v>480</v>
      </c>
      <c r="K687" s="143" t="s">
        <v>481</v>
      </c>
      <c r="L687" s="143" t="s">
        <v>453</v>
      </c>
      <c r="M687" s="143" t="s">
        <v>482</v>
      </c>
    </row>
    <row r="688" spans="1:54"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54" s="136" customFormat="1" ht="12.75">
      <c r="B689" s="132">
        <v>60</v>
      </c>
      <c r="C689" s="133" t="s">
        <v>190</v>
      </c>
      <c r="D689" s="134">
        <f>SUM(E689:M689)</f>
        <v>0</v>
      </c>
      <c r="E689" s="144">
        <f>SUMIFS('Expense Data'!$G$4:$G$2000,'Expense Data'!$L$4:$L$2000,$BB689,'Expense Data'!$M$4:$M$2000,$B689,'Expense Data'!$P$4:$P$2000,0)</f>
        <v>0</v>
      </c>
      <c r="F689" s="135" t="s">
        <v>483</v>
      </c>
      <c r="G689" s="144">
        <f>SUMIFS('Expense Data'!$G$4:$G$2000,'Expense Data'!$L$4:$L$2000,$BB689,'Expense Data'!$M$4:$M$2000,$B689,'Expense Data'!$P$4:$P$2000,2)</f>
        <v>0</v>
      </c>
      <c r="H689" s="144">
        <f>SUMIFS('Expense Data'!$G$4:$G$2000,'Expense Data'!$L$4:$L$2000,$BB689,'Expense Data'!$M$4:$M$2000,$B689,'Expense Data'!$P$4:$P$2000,3)</f>
        <v>0</v>
      </c>
      <c r="I689" s="144">
        <f>SUMIFS('Expense Data'!$G$4:$G$2000,'Expense Data'!$L$4:$L$2000,$BB689,'Expense Data'!$M$4:$M$2000,$B689,'Expense Data'!$P$4:$P$2000,4)</f>
        <v>0</v>
      </c>
      <c r="J689" s="144">
        <f>SUMIFS('Expense Data'!$G$4:$G$2000,'Expense Data'!$L$4:$L$2000,$BB689,'Expense Data'!$M$4:$M$2000,$B689,'Expense Data'!$P$4:$P$2000,5)</f>
        <v>0</v>
      </c>
      <c r="K689" s="144">
        <f>SUMIFS('Expense Data'!$G$4:$G$2000,'Expense Data'!$L$4:$L$2000,$BB689,'Expense Data'!$M$4:$M$2000,$B689,'Expense Data'!$P$4:$P$2000,7)</f>
        <v>0</v>
      </c>
      <c r="L689" s="144">
        <f>SUMIFS('Expense Data'!$G$4:$G$2000,'Expense Data'!$L$4:$L$2000,$BB689,'Expense Data'!$M$4:$M$2000,$B689,'Expense Data'!$P$4:$P$2000,8)</f>
        <v>0</v>
      </c>
      <c r="M689" s="144">
        <f>SUMIFS('Expense Data'!$G$4:$G$2000,'Expense Data'!$L$4:$L$2000,$BB689,'Expense Data'!$M$4:$M$2000,$B689,'Expense Data'!$P$4:$P$2000,9)</f>
        <v>0</v>
      </c>
      <c r="BB689" s="136">
        <f>BB$685</f>
        <v>74</v>
      </c>
    </row>
    <row r="690" spans="1:54" s="136" customFormat="1" ht="12.75">
      <c r="B690" s="132">
        <v>83</v>
      </c>
      <c r="C690" s="133" t="s">
        <v>124</v>
      </c>
      <c r="D690" s="134">
        <f>SUM(E690:M690)</f>
        <v>0</v>
      </c>
      <c r="E690" s="144">
        <f>SUMIFS('Expense Data'!$G$4:$G$2000,'Expense Data'!$L$4:$L$2000,$BB690,'Expense Data'!$M$4:$M$2000,$B690,'Expense Data'!$P$4:$P$2000,0)</f>
        <v>0</v>
      </c>
      <c r="F690" s="135" t="s">
        <v>483</v>
      </c>
      <c r="G690" s="135" t="s">
        <v>483</v>
      </c>
      <c r="H690" s="135" t="s">
        <v>483</v>
      </c>
      <c r="I690" s="135" t="s">
        <v>483</v>
      </c>
      <c r="J690" s="153" t="s">
        <v>483</v>
      </c>
      <c r="K690" s="144">
        <f>SUMIFS('Expense Data'!$G$4:$G$2000,'Expense Data'!$L$4:$L$2000,$BB690,'Expense Data'!$M$4:$M$2000,$B690,'Expense Data'!$P$4:$P$2000,7)</f>
        <v>0</v>
      </c>
      <c r="L690" s="135" t="s">
        <v>483</v>
      </c>
      <c r="M690" s="135" t="s">
        <v>483</v>
      </c>
      <c r="BB690" s="136">
        <f t="shared" ref="BB690:BB693" si="131">BB$685</f>
        <v>74</v>
      </c>
    </row>
    <row r="691" spans="1:54" s="136" customFormat="1" ht="12.75">
      <c r="B691" s="132">
        <v>89</v>
      </c>
      <c r="C691" s="133" t="s">
        <v>542</v>
      </c>
      <c r="D691" s="134">
        <f>SUM(E691:M691)</f>
        <v>0</v>
      </c>
      <c r="E691" s="144">
        <f>SUMIFS('Expense Data'!$G$4:$G$2000,'Expense Data'!$L$4:$L$2000,$BB691,'Expense Data'!$M$4:$M$2000,$B691,'Expense Data'!$P$4:$P$2000,0)</f>
        <v>0</v>
      </c>
      <c r="F691" s="135" t="s">
        <v>483</v>
      </c>
      <c r="G691" s="153" t="s">
        <v>483</v>
      </c>
      <c r="H691" s="156" t="s">
        <v>483</v>
      </c>
      <c r="I691" s="153" t="s">
        <v>483</v>
      </c>
      <c r="J691" s="153" t="s">
        <v>483</v>
      </c>
      <c r="K691" s="153" t="s">
        <v>483</v>
      </c>
      <c r="L691" s="153" t="s">
        <v>483</v>
      </c>
      <c r="M691" s="144">
        <f>SUMIFS('Expense Data'!$G$4:$G$2000,'Expense Data'!$L$4:$L$2000,$BB691,'Expense Data'!$M$4:$M$2000,$B691,'Expense Data'!$P$4:$P$2000,9)</f>
        <v>0</v>
      </c>
      <c r="BB691" s="136">
        <f t="shared" si="131"/>
        <v>74</v>
      </c>
    </row>
    <row r="692" spans="1:54" s="136" customFormat="1" ht="12.75">
      <c r="B692" s="132">
        <v>98</v>
      </c>
      <c r="C692" s="133" t="s">
        <v>127</v>
      </c>
      <c r="D692" s="134">
        <f>SUM(E692:M692)</f>
        <v>20177.400000000001</v>
      </c>
      <c r="E692" s="144">
        <f>SUMIFS('Expense Data'!$G$4:$G$2000,'Expense Data'!$L$4:$L$2000,$BB692,'Expense Data'!$M$4:$M$2000,$B692,'Expense Data'!$P$4:$P$2000,0)</f>
        <v>0</v>
      </c>
      <c r="F692" s="135" t="s">
        <v>483</v>
      </c>
      <c r="G692" s="144">
        <f>SUMIFS('Expense Data'!$G$4:$G$2000,'Expense Data'!$L$4:$L$2000,$BB692,'Expense Data'!$M$4:$M$2000,$B692,'Expense Data'!$P$4:$P$2000,2)</f>
        <v>0</v>
      </c>
      <c r="H692" s="144">
        <f>SUMIFS('Expense Data'!$G$4:$G$2000,'Expense Data'!$L$4:$L$2000,$BB692,'Expense Data'!$M$4:$M$2000,$B692,'Expense Data'!$P$4:$P$2000,3)</f>
        <v>10720.86</v>
      </c>
      <c r="I692" s="144">
        <f>SUMIFS('Expense Data'!$G$4:$G$2000,'Expense Data'!$L$4:$L$2000,$BB692,'Expense Data'!$M$4:$M$2000,$B692,'Expense Data'!$P$4:$P$2000,4)</f>
        <v>4652.2700000000004</v>
      </c>
      <c r="J692" s="144">
        <f>SUMIFS('Expense Data'!$G$4:$G$2000,'Expense Data'!$L$4:$L$2000,$BB692,'Expense Data'!$M$4:$M$2000,$B692,'Expense Data'!$P$4:$P$2000,5)</f>
        <v>57.24</v>
      </c>
      <c r="K692" s="144">
        <f>SUMIFS('Expense Data'!$G$4:$G$2000,'Expense Data'!$L$4:$L$2000,$BB692,'Expense Data'!$M$4:$M$2000,$B692,'Expense Data'!$P$4:$P$2000,7)</f>
        <v>3419.25</v>
      </c>
      <c r="L692" s="144">
        <f>SUMIFS('Expense Data'!$G$4:$G$2000,'Expense Data'!$L$4:$L$2000,$BB692,'Expense Data'!$M$4:$M$2000,$B692,'Expense Data'!$P$4:$P$2000,8)+1029.91</f>
        <v>1327.7800000000002</v>
      </c>
      <c r="M692" s="144">
        <f>SUMIFS('Expense Data'!$G$4:$G$2000,'Expense Data'!$L$4:$L$2000,$BB692,'Expense Data'!$M$4:$M$2000,$B692,'Expense Data'!$P$4:$P$2000,9)</f>
        <v>0</v>
      </c>
      <c r="BB692" s="136">
        <f t="shared" si="131"/>
        <v>74</v>
      </c>
    </row>
    <row r="693" spans="1:54" s="136" customFormat="1" ht="15">
      <c r="B693" s="132">
        <v>99</v>
      </c>
      <c r="C693" s="133" t="s">
        <v>438</v>
      </c>
      <c r="D693" s="119">
        <f>SUM(E693:F693)</f>
        <v>0</v>
      </c>
      <c r="E693" s="144">
        <f>SUMIFS('Expense Data'!$G$4:$G$2000,'Expense Data'!$L$4:$L$2000,$BB693,'Expense Data'!$M$4:$M$2000,$B693,'Expense Data'!$P$4:$P$2000,0)</f>
        <v>0</v>
      </c>
      <c r="F693" s="144">
        <f>SUMIFS('Expense Data'!$G$4:$G$2000,'Expense Data'!$L$4:$L$2000,$BB693,'Expense Data'!$M$4:$M$2000,$B693,'Expense Data'!$P$4:$P$2000,1)</f>
        <v>0</v>
      </c>
      <c r="G693" s="137" t="s">
        <v>483</v>
      </c>
      <c r="H693" s="137" t="s">
        <v>483</v>
      </c>
      <c r="I693" s="137" t="s">
        <v>483</v>
      </c>
      <c r="J693" s="137" t="s">
        <v>483</v>
      </c>
      <c r="K693" s="137" t="s">
        <v>483</v>
      </c>
      <c r="L693" s="137" t="s">
        <v>483</v>
      </c>
      <c r="M693" s="137" t="s">
        <v>483</v>
      </c>
      <c r="BB693" s="136">
        <f t="shared" si="131"/>
        <v>74</v>
      </c>
    </row>
    <row r="694" spans="1:54" s="140" customFormat="1" ht="15">
      <c r="A694" s="136"/>
      <c r="B694" s="146"/>
      <c r="C694" s="122" t="s">
        <v>485</v>
      </c>
      <c r="D694" s="139">
        <f t="shared" ref="D694:M694" si="132">SUM(D689:D693)</f>
        <v>20177.400000000001</v>
      </c>
      <c r="E694" s="139">
        <f t="shared" si="132"/>
        <v>0</v>
      </c>
      <c r="F694" s="139">
        <f t="shared" si="132"/>
        <v>0</v>
      </c>
      <c r="G694" s="139">
        <f t="shared" si="132"/>
        <v>0</v>
      </c>
      <c r="H694" s="139">
        <f t="shared" si="132"/>
        <v>10720.86</v>
      </c>
      <c r="I694" s="139">
        <f t="shared" si="132"/>
        <v>4652.2700000000004</v>
      </c>
      <c r="J694" s="139">
        <f t="shared" si="132"/>
        <v>57.24</v>
      </c>
      <c r="K694" s="139">
        <f t="shared" si="132"/>
        <v>3419.25</v>
      </c>
      <c r="L694" s="139">
        <f t="shared" si="132"/>
        <v>1327.7800000000002</v>
      </c>
      <c r="M694" s="139">
        <f t="shared" si="132"/>
        <v>0</v>
      </c>
    </row>
    <row r="695" spans="1:54" s="136" customFormat="1" ht="12.75">
      <c r="A695" s="140"/>
      <c r="B695" s="132"/>
      <c r="C695" s="133"/>
      <c r="D695" s="133"/>
      <c r="E695" s="133"/>
      <c r="F695" s="143"/>
      <c r="G695" s="133"/>
      <c r="H695" s="133"/>
      <c r="I695" s="133"/>
      <c r="J695" s="133"/>
      <c r="K695" s="133"/>
      <c r="L695" s="133"/>
      <c r="M695" s="133"/>
    </row>
    <row r="696" spans="1:54" s="136" customFormat="1" ht="12.75">
      <c r="B696" s="132"/>
      <c r="C696" s="133"/>
      <c r="D696" s="133"/>
      <c r="E696" s="133"/>
      <c r="F696" s="143"/>
      <c r="G696" s="133"/>
      <c r="H696" s="133"/>
      <c r="I696" s="133"/>
      <c r="J696" s="133"/>
      <c r="K696" s="133"/>
      <c r="L696" s="133"/>
      <c r="M696" s="133"/>
    </row>
    <row r="697" spans="1:54" s="136" customFormat="1" ht="12.75">
      <c r="B697" s="149" t="s">
        <v>525</v>
      </c>
      <c r="C697" s="133"/>
      <c r="D697" s="133"/>
      <c r="E697" s="133"/>
      <c r="F697" s="143"/>
      <c r="G697" s="133"/>
      <c r="H697" s="133"/>
      <c r="I697" s="143" t="s">
        <v>440</v>
      </c>
      <c r="J697" s="133"/>
      <c r="K697" s="133"/>
      <c r="L697" s="133"/>
      <c r="M697" s="133"/>
      <c r="BA697" s="136" t="str">
        <f>LEFT(B697,10)</f>
        <v>PROGRAM 76</v>
      </c>
      <c r="BB697" s="136">
        <f>RIGHT(BA697,2)*1</f>
        <v>76</v>
      </c>
    </row>
    <row r="698" spans="1:54" s="136" customFormat="1" ht="12.75">
      <c r="B698" s="132"/>
      <c r="C698" s="133"/>
      <c r="D698" s="133"/>
      <c r="E698" s="143" t="s">
        <v>467</v>
      </c>
      <c r="F698" s="143" t="s">
        <v>468</v>
      </c>
      <c r="G698" s="143" t="s">
        <v>469</v>
      </c>
      <c r="H698" s="143" t="s">
        <v>470</v>
      </c>
      <c r="I698" s="143" t="s">
        <v>471</v>
      </c>
      <c r="J698" s="129" t="s">
        <v>472</v>
      </c>
      <c r="K698" s="143" t="s">
        <v>473</v>
      </c>
      <c r="L698" s="133"/>
      <c r="M698" s="143" t="s">
        <v>474</v>
      </c>
    </row>
    <row r="699" spans="1:54" s="136" customFormat="1" ht="12.75">
      <c r="B699" s="132"/>
      <c r="C699" s="143" t="s">
        <v>475</v>
      </c>
      <c r="D699" s="143" t="s">
        <v>476</v>
      </c>
      <c r="E699" s="143" t="s">
        <v>477</v>
      </c>
      <c r="F699" s="143" t="s">
        <v>477</v>
      </c>
      <c r="G699" s="143" t="s">
        <v>478</v>
      </c>
      <c r="H699" s="143" t="s">
        <v>478</v>
      </c>
      <c r="I699" s="143" t="s">
        <v>479</v>
      </c>
      <c r="J699" s="129" t="s">
        <v>480</v>
      </c>
      <c r="K699" s="143" t="s">
        <v>481</v>
      </c>
      <c r="L699" s="143" t="s">
        <v>453</v>
      </c>
      <c r="M699" s="143" t="s">
        <v>482</v>
      </c>
    </row>
    <row r="700" spans="1:54" s="136" customFormat="1" ht="12.75">
      <c r="B700" s="132"/>
      <c r="C700" s="133"/>
      <c r="D700" s="133"/>
      <c r="E700" s="143" t="s">
        <v>499</v>
      </c>
      <c r="F700" s="143" t="s">
        <v>500</v>
      </c>
      <c r="G700" s="143" t="s">
        <v>501</v>
      </c>
      <c r="H700" s="143" t="s">
        <v>502</v>
      </c>
      <c r="I700" s="143" t="s">
        <v>503</v>
      </c>
      <c r="J700" s="143" t="s">
        <v>504</v>
      </c>
      <c r="K700" s="143" t="s">
        <v>450</v>
      </c>
      <c r="L700" s="143" t="s">
        <v>452</v>
      </c>
      <c r="M700" s="143" t="s">
        <v>454</v>
      </c>
    </row>
    <row r="701" spans="1:54" s="136" customFormat="1" ht="12.75">
      <c r="B701" s="132">
        <v>60</v>
      </c>
      <c r="C701" s="133" t="s">
        <v>190</v>
      </c>
      <c r="D701" s="134">
        <f>SUM(E701:M701)</f>
        <v>0</v>
      </c>
      <c r="E701" s="144">
        <f>SUMIFS('Expense Data'!$G$4:$G$2000,'Expense Data'!$L$4:$L$2000,$BB701,'Expense Data'!$M$4:$M$2000,$B701,'Expense Data'!$P$4:$P$2000,0)</f>
        <v>0</v>
      </c>
      <c r="F701" s="135" t="s">
        <v>483</v>
      </c>
      <c r="G701" s="144">
        <f>SUMIFS('Expense Data'!$G$4:$G$2000,'Expense Data'!$L$4:$L$2000,$BB701,'Expense Data'!$M$4:$M$2000,$B701,'Expense Data'!$P$4:$P$2000,2)</f>
        <v>0</v>
      </c>
      <c r="H701" s="144">
        <f>SUMIFS('Expense Data'!$G$4:$G$2000,'Expense Data'!$L$4:$L$2000,$BB701,'Expense Data'!$M$4:$M$2000,$B701,'Expense Data'!$P$4:$P$2000,3)</f>
        <v>0</v>
      </c>
      <c r="I701" s="144">
        <f>SUMIFS('Expense Data'!$G$4:$G$2000,'Expense Data'!$L$4:$L$2000,$BB701,'Expense Data'!$M$4:$M$2000,$B701,'Expense Data'!$P$4:$P$2000,4)</f>
        <v>0</v>
      </c>
      <c r="J701" s="144">
        <f>SUMIFS('Expense Data'!$G$4:$G$2000,'Expense Data'!$L$4:$L$2000,$BB701,'Expense Data'!$M$4:$M$2000,$B701,'Expense Data'!$P$4:$P$2000,5)</f>
        <v>0</v>
      </c>
      <c r="K701" s="144">
        <f>SUMIFS('Expense Data'!$G$4:$G$2000,'Expense Data'!$L$4:$L$2000,$BB701,'Expense Data'!$M$4:$M$2000,$B701,'Expense Data'!$P$4:$P$2000,7)</f>
        <v>0</v>
      </c>
      <c r="L701" s="144">
        <f>SUMIFS('Expense Data'!$G$4:$G$2000,'Expense Data'!$L$4:$L$2000,$BB701,'Expense Data'!$M$4:$M$2000,$B701,'Expense Data'!$P$4:$P$2000,8)</f>
        <v>0</v>
      </c>
      <c r="M701" s="144">
        <f>SUMIFS('Expense Data'!$G$4:$G$2000,'Expense Data'!$L$4:$L$2000,$BB701,'Expense Data'!$M$4:$M$2000,$B701,'Expense Data'!$P$4:$P$2000,9)</f>
        <v>0</v>
      </c>
      <c r="BB701" s="136">
        <f>BB$697</f>
        <v>76</v>
      </c>
    </row>
    <row r="702" spans="1:54" s="136" customFormat="1" ht="12.75">
      <c r="B702" s="132">
        <v>83</v>
      </c>
      <c r="C702" s="133" t="s">
        <v>124</v>
      </c>
      <c r="D702" s="134">
        <f>SUM(E702:M702)</f>
        <v>0</v>
      </c>
      <c r="E702" s="144">
        <f>SUMIFS('Expense Data'!$G$4:$G$2000,'Expense Data'!$L$4:$L$2000,$BB702,'Expense Data'!$M$4:$M$2000,$B702,'Expense Data'!$P$4:$P$2000,0)</f>
        <v>0</v>
      </c>
      <c r="F702" s="135" t="s">
        <v>483</v>
      </c>
      <c r="G702" s="135" t="s">
        <v>483</v>
      </c>
      <c r="H702" s="135" t="s">
        <v>483</v>
      </c>
      <c r="I702" s="135" t="s">
        <v>483</v>
      </c>
      <c r="J702" s="135" t="s">
        <v>483</v>
      </c>
      <c r="K702" s="144">
        <f>SUMIFS('Expense Data'!$G$4:$G$2000,'Expense Data'!$L$4:$L$2000,$BB702,'Expense Data'!$M$4:$M$2000,$B702,'Expense Data'!$P$4:$P$2000,7)</f>
        <v>0</v>
      </c>
      <c r="L702" s="135" t="s">
        <v>483</v>
      </c>
      <c r="M702" s="135" t="s">
        <v>483</v>
      </c>
      <c r="BB702" s="136">
        <f t="shared" ref="BB702:BB705" si="133">BB$697</f>
        <v>76</v>
      </c>
    </row>
    <row r="703" spans="1:54" s="136" customFormat="1" ht="12.75">
      <c r="B703" s="132">
        <v>89</v>
      </c>
      <c r="C703" s="133" t="s">
        <v>542</v>
      </c>
      <c r="D703" s="134">
        <f>SUM(E703:M703)</f>
        <v>0</v>
      </c>
      <c r="E703" s="144">
        <f>SUMIFS('Expense Data'!$G$4:$G$2000,'Expense Data'!$L$4:$L$2000,$BB703,'Expense Data'!$M$4:$M$2000,$B703,'Expense Data'!$P$4:$P$2000,0)</f>
        <v>0</v>
      </c>
      <c r="F703" s="135" t="s">
        <v>483</v>
      </c>
      <c r="G703" s="153" t="s">
        <v>483</v>
      </c>
      <c r="H703" s="156" t="s">
        <v>483</v>
      </c>
      <c r="I703" s="153" t="s">
        <v>483</v>
      </c>
      <c r="J703" s="153" t="s">
        <v>483</v>
      </c>
      <c r="K703" s="153" t="s">
        <v>483</v>
      </c>
      <c r="L703" s="153" t="s">
        <v>483</v>
      </c>
      <c r="M703" s="144">
        <f>SUMIFS('Expense Data'!$G$4:$G$2000,'Expense Data'!$L$4:$L$2000,$BB703,'Expense Data'!$M$4:$M$2000,$B703,'Expense Data'!$P$4:$P$2000,9)</f>
        <v>0</v>
      </c>
      <c r="BB703" s="136">
        <f t="shared" si="133"/>
        <v>76</v>
      </c>
    </row>
    <row r="704" spans="1:54" s="136" customFormat="1" ht="12.75">
      <c r="B704" s="132">
        <v>98</v>
      </c>
      <c r="C704" s="133" t="s">
        <v>127</v>
      </c>
      <c r="D704" s="134">
        <f>SUM(E704:M704)</f>
        <v>0</v>
      </c>
      <c r="E704" s="144">
        <f>SUMIFS('Expense Data'!$G$4:$G$2000,'Expense Data'!$L$4:$L$2000,$BB704,'Expense Data'!$M$4:$M$2000,$B704,'Expense Data'!$P$4:$P$2000,0)</f>
        <v>0</v>
      </c>
      <c r="F704" s="135" t="s">
        <v>483</v>
      </c>
      <c r="G704" s="144">
        <f>SUMIFS('Expense Data'!$G$4:$G$2000,'Expense Data'!$L$4:$L$2000,$BB704,'Expense Data'!$M$4:$M$2000,$B704,'Expense Data'!$P$4:$P$2000,2)</f>
        <v>0</v>
      </c>
      <c r="H704" s="144">
        <f>SUMIFS('Expense Data'!$G$4:$G$2000,'Expense Data'!$L$4:$L$2000,$BB704,'Expense Data'!$M$4:$M$2000,$B704,'Expense Data'!$P$4:$P$2000,3)</f>
        <v>0</v>
      </c>
      <c r="I704" s="144">
        <f>SUMIFS('Expense Data'!$G$4:$G$2000,'Expense Data'!$L$4:$L$2000,$BB704,'Expense Data'!$M$4:$M$2000,$B704,'Expense Data'!$P$4:$P$2000,4)</f>
        <v>0</v>
      </c>
      <c r="J704" s="144">
        <f>SUMIFS('Expense Data'!$G$4:$G$2000,'Expense Data'!$L$4:$L$2000,$BB704,'Expense Data'!$M$4:$M$2000,$B704,'Expense Data'!$P$4:$P$2000,5)</f>
        <v>0</v>
      </c>
      <c r="K704" s="144">
        <f>SUMIFS('Expense Data'!$G$4:$G$2000,'Expense Data'!$L$4:$L$2000,$BB704,'Expense Data'!$M$4:$M$2000,$B704,'Expense Data'!$P$4:$P$2000,7)</f>
        <v>0</v>
      </c>
      <c r="L704" s="144">
        <f>SUMIFS('Expense Data'!$G$4:$G$2000,'Expense Data'!$L$4:$L$2000,$BB704,'Expense Data'!$M$4:$M$2000,$B704,'Expense Data'!$P$4:$P$2000,8)</f>
        <v>0</v>
      </c>
      <c r="M704" s="144">
        <f>SUMIFS('Expense Data'!$G$4:$G$2000,'Expense Data'!$L$4:$L$2000,$BB704,'Expense Data'!$M$4:$M$2000,$B704,'Expense Data'!$P$4:$P$2000,9)</f>
        <v>0</v>
      </c>
      <c r="BB704" s="136">
        <f t="shared" si="133"/>
        <v>76</v>
      </c>
    </row>
    <row r="705" spans="1:54" s="136" customFormat="1" ht="15">
      <c r="B705" s="132">
        <v>99</v>
      </c>
      <c r="C705" s="133" t="s">
        <v>438</v>
      </c>
      <c r="D705" s="119">
        <f>SUM(E705:F705)</f>
        <v>0</v>
      </c>
      <c r="E705" s="144">
        <f>SUMIFS('Expense Data'!$G$4:$G$2000,'Expense Data'!$L$4:$L$2000,$BB705,'Expense Data'!$M$4:$M$2000,$B705,'Expense Data'!$P$4:$P$2000,0)</f>
        <v>0</v>
      </c>
      <c r="F705" s="144">
        <f>SUMIFS('Expense Data'!$G$4:$G$2000,'Expense Data'!$L$4:$L$2000,$BB705,'Expense Data'!$M$4:$M$2000,$B705,'Expense Data'!$P$4:$P$2000,1)</f>
        <v>0</v>
      </c>
      <c r="G705" s="137" t="s">
        <v>483</v>
      </c>
      <c r="H705" s="137" t="s">
        <v>483</v>
      </c>
      <c r="I705" s="137" t="s">
        <v>483</v>
      </c>
      <c r="J705" s="137" t="s">
        <v>483</v>
      </c>
      <c r="K705" s="137" t="s">
        <v>483</v>
      </c>
      <c r="L705" s="137" t="s">
        <v>483</v>
      </c>
      <c r="M705" s="137" t="s">
        <v>483</v>
      </c>
      <c r="BB705" s="136">
        <f t="shared" si="133"/>
        <v>76</v>
      </c>
    </row>
    <row r="706" spans="1:54" s="140" customFormat="1" ht="15">
      <c r="A706" s="136"/>
      <c r="B706" s="146"/>
      <c r="C706" s="122" t="s">
        <v>485</v>
      </c>
      <c r="D706" s="139">
        <f t="shared" ref="D706:M706" si="134">SUM(D701:D705)</f>
        <v>0</v>
      </c>
      <c r="E706" s="139">
        <f t="shared" si="134"/>
        <v>0</v>
      </c>
      <c r="F706" s="139">
        <f t="shared" si="134"/>
        <v>0</v>
      </c>
      <c r="G706" s="139">
        <f t="shared" si="134"/>
        <v>0</v>
      </c>
      <c r="H706" s="139">
        <f t="shared" si="134"/>
        <v>0</v>
      </c>
      <c r="I706" s="139">
        <f t="shared" si="134"/>
        <v>0</v>
      </c>
      <c r="J706" s="139">
        <f t="shared" si="134"/>
        <v>0</v>
      </c>
      <c r="K706" s="139">
        <f t="shared" si="134"/>
        <v>0</v>
      </c>
      <c r="L706" s="139">
        <f t="shared" si="134"/>
        <v>0</v>
      </c>
      <c r="M706" s="139">
        <f t="shared" si="134"/>
        <v>0</v>
      </c>
    </row>
    <row r="707" spans="1:54" s="136" customFormat="1" ht="12.75">
      <c r="A707" s="140"/>
      <c r="B707" s="151"/>
      <c r="C707" s="133"/>
      <c r="D707" s="133"/>
      <c r="E707" s="133"/>
      <c r="F707" s="133"/>
      <c r="G707" s="133"/>
      <c r="H707" s="133"/>
      <c r="I707" s="133"/>
      <c r="J707" s="133"/>
      <c r="K707" s="133"/>
      <c r="L707" s="133"/>
      <c r="M707" s="133"/>
    </row>
    <row r="708" spans="1:54" s="136" customFormat="1" ht="12.75">
      <c r="B708" s="132"/>
      <c r="C708" s="133"/>
      <c r="D708" s="133"/>
      <c r="E708" s="133"/>
      <c r="F708" s="133"/>
      <c r="G708" s="133"/>
      <c r="H708" s="133"/>
      <c r="I708" s="133"/>
      <c r="J708" s="133"/>
      <c r="K708" s="133"/>
      <c r="L708" s="133"/>
      <c r="M708" s="133"/>
    </row>
    <row r="709" spans="1:54" s="136" customFormat="1" ht="12.75">
      <c r="B709" s="149" t="s">
        <v>526</v>
      </c>
      <c r="C709" s="133"/>
      <c r="D709" s="133"/>
      <c r="E709" s="133"/>
      <c r="F709" s="133"/>
      <c r="G709" s="133"/>
      <c r="H709" s="133"/>
      <c r="I709" s="143" t="s">
        <v>440</v>
      </c>
      <c r="J709" s="133"/>
      <c r="K709" s="133"/>
      <c r="L709" s="133"/>
      <c r="M709" s="133"/>
      <c r="BA709" s="136" t="str">
        <f>LEFT(B709,10)</f>
        <v>PROGRAM 78</v>
      </c>
      <c r="BB709" s="136">
        <f>RIGHT(BA709,2)*1</f>
        <v>78</v>
      </c>
    </row>
    <row r="710" spans="1:54" s="136" customFormat="1" ht="12.75">
      <c r="B710" s="132"/>
      <c r="C710" s="133"/>
      <c r="D710" s="133"/>
      <c r="E710" s="143" t="s">
        <v>467</v>
      </c>
      <c r="F710" s="143" t="s">
        <v>468</v>
      </c>
      <c r="G710" s="143" t="s">
        <v>469</v>
      </c>
      <c r="H710" s="143" t="s">
        <v>470</v>
      </c>
      <c r="I710" s="143" t="s">
        <v>471</v>
      </c>
      <c r="J710" s="129" t="s">
        <v>472</v>
      </c>
      <c r="K710" s="143" t="s">
        <v>473</v>
      </c>
      <c r="L710" s="133"/>
      <c r="M710" s="143" t="s">
        <v>474</v>
      </c>
    </row>
    <row r="711" spans="1:54" s="136" customFormat="1" ht="12.75">
      <c r="B711" s="132"/>
      <c r="C711" s="143" t="s">
        <v>475</v>
      </c>
      <c r="D711" s="143" t="s">
        <v>476</v>
      </c>
      <c r="E711" s="143" t="s">
        <v>477</v>
      </c>
      <c r="F711" s="143" t="s">
        <v>477</v>
      </c>
      <c r="G711" s="143" t="s">
        <v>478</v>
      </c>
      <c r="H711" s="143" t="s">
        <v>478</v>
      </c>
      <c r="I711" s="143" t="s">
        <v>479</v>
      </c>
      <c r="J711" s="129" t="s">
        <v>480</v>
      </c>
      <c r="K711" s="143" t="s">
        <v>481</v>
      </c>
      <c r="L711" s="143" t="s">
        <v>453</v>
      </c>
      <c r="M711" s="143" t="s">
        <v>482</v>
      </c>
    </row>
    <row r="712" spans="1:54"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54" s="136" customFormat="1" ht="12.75">
      <c r="B713" s="132">
        <v>60</v>
      </c>
      <c r="C713" s="133" t="s">
        <v>190</v>
      </c>
      <c r="D713" s="134">
        <f>SUM(E713:M713)</f>
        <v>0</v>
      </c>
      <c r="E713" s="144">
        <f>SUMIFS('Expense Data'!$G$4:$G$2000,'Expense Data'!$L$4:$L$2000,$BB713,'Expense Data'!$M$4:$M$2000,$B713,'Expense Data'!$P$4:$P$2000,0)</f>
        <v>0</v>
      </c>
      <c r="F713" s="135" t="s">
        <v>483</v>
      </c>
      <c r="G713" s="144">
        <f>SUMIFS('Expense Data'!$G$4:$G$2000,'Expense Data'!$L$4:$L$2000,$BB713,'Expense Data'!$M$4:$M$2000,$B713,'Expense Data'!$P$4:$P$2000,2)</f>
        <v>0</v>
      </c>
      <c r="H713" s="144">
        <f>SUMIFS('Expense Data'!$G$4:$G$2000,'Expense Data'!$L$4:$L$2000,$BB713,'Expense Data'!$M$4:$M$2000,$B713,'Expense Data'!$P$4:$P$2000,3)</f>
        <v>0</v>
      </c>
      <c r="I713" s="144">
        <f>SUMIFS('Expense Data'!$G$4:$G$2000,'Expense Data'!$L$4:$L$2000,$BB713,'Expense Data'!$M$4:$M$2000,$B713,'Expense Data'!$P$4:$P$2000,4)</f>
        <v>0</v>
      </c>
      <c r="J713" s="144">
        <f>SUMIFS('Expense Data'!$G$4:$G$2000,'Expense Data'!$L$4:$L$2000,$BB713,'Expense Data'!$M$4:$M$2000,$B713,'Expense Data'!$P$4:$P$2000,5)</f>
        <v>0</v>
      </c>
      <c r="K713" s="144">
        <f>SUMIFS('Expense Data'!$G$4:$G$2000,'Expense Data'!$L$4:$L$2000,$BB713,'Expense Data'!$M$4:$M$2000,$B713,'Expense Data'!$P$4:$P$2000,7)</f>
        <v>0</v>
      </c>
      <c r="L713" s="144">
        <f>SUMIFS('Expense Data'!$G$4:$G$2000,'Expense Data'!$L$4:$L$2000,$BB713,'Expense Data'!$M$4:$M$2000,$B713,'Expense Data'!$P$4:$P$2000,8)</f>
        <v>0</v>
      </c>
      <c r="M713" s="144">
        <f>SUMIFS('Expense Data'!$G$4:$G$2000,'Expense Data'!$L$4:$L$2000,$BB713,'Expense Data'!$M$4:$M$2000,$B713,'Expense Data'!$P$4:$P$2000,9)</f>
        <v>0</v>
      </c>
      <c r="BB713" s="136">
        <f>BB$709</f>
        <v>78</v>
      </c>
    </row>
    <row r="714" spans="1:54" s="136" customFormat="1" ht="12.75">
      <c r="B714" s="132">
        <v>83</v>
      </c>
      <c r="C714" s="133" t="s">
        <v>124</v>
      </c>
      <c r="D714" s="134">
        <f>SUM(E714:M714)</f>
        <v>0</v>
      </c>
      <c r="E714" s="144">
        <f>SUMIFS('Expense Data'!$G$4:$G$2000,'Expense Data'!$L$4:$L$2000,$BB714,'Expense Data'!$M$4:$M$2000,$B714,'Expense Data'!$P$4:$P$2000,0)</f>
        <v>0</v>
      </c>
      <c r="F714" s="135" t="s">
        <v>483</v>
      </c>
      <c r="G714" s="135" t="s">
        <v>483</v>
      </c>
      <c r="H714" s="135" t="s">
        <v>483</v>
      </c>
      <c r="I714" s="135" t="s">
        <v>483</v>
      </c>
      <c r="J714" s="135" t="s">
        <v>483</v>
      </c>
      <c r="K714" s="144">
        <f>SUMIFS('Expense Data'!$G$4:$G$2000,'Expense Data'!$L$4:$L$2000,$BB714,'Expense Data'!$M$4:$M$2000,$B714,'Expense Data'!$P$4:$P$2000,7)</f>
        <v>0</v>
      </c>
      <c r="L714" s="135" t="s">
        <v>483</v>
      </c>
      <c r="M714" s="135" t="s">
        <v>483</v>
      </c>
      <c r="BB714" s="136">
        <f t="shared" ref="BB714:BB717" si="135">BB$709</f>
        <v>78</v>
      </c>
    </row>
    <row r="715" spans="1:54" s="136" customFormat="1" ht="12.75">
      <c r="B715" s="132">
        <v>89</v>
      </c>
      <c r="C715" s="133" t="s">
        <v>542</v>
      </c>
      <c r="D715" s="134">
        <f>SUM(E715:M715)</f>
        <v>0</v>
      </c>
      <c r="E715" s="144">
        <f>SUMIFS('Expense Data'!$G$4:$G$2000,'Expense Data'!$L$4:$L$2000,$BB715,'Expense Data'!$M$4:$M$2000,$B715,'Expense Data'!$P$4:$P$2000,0)</f>
        <v>0</v>
      </c>
      <c r="F715" s="135" t="s">
        <v>483</v>
      </c>
      <c r="G715" s="153" t="s">
        <v>483</v>
      </c>
      <c r="H715" s="156" t="s">
        <v>483</v>
      </c>
      <c r="I715" s="153" t="s">
        <v>483</v>
      </c>
      <c r="J715" s="153" t="s">
        <v>483</v>
      </c>
      <c r="K715" s="153" t="s">
        <v>483</v>
      </c>
      <c r="L715" s="153" t="s">
        <v>483</v>
      </c>
      <c r="M715" s="144">
        <f>SUMIFS('Expense Data'!$G$4:$G$2000,'Expense Data'!$L$4:$L$2000,$BB715,'Expense Data'!$M$4:$M$2000,$B715,'Expense Data'!$P$4:$P$2000,9)</f>
        <v>0</v>
      </c>
      <c r="BB715" s="136">
        <f t="shared" si="135"/>
        <v>78</v>
      </c>
    </row>
    <row r="716" spans="1:54" s="136" customFormat="1" ht="12.75">
      <c r="B716" s="132">
        <v>98</v>
      </c>
      <c r="C716" s="133" t="s">
        <v>127</v>
      </c>
      <c r="D716" s="134">
        <f>SUM(E716:M716)</f>
        <v>113047.29999999999</v>
      </c>
      <c r="E716" s="144">
        <f>SUMIFS('Expense Data'!$G$4:$G$2000,'Expense Data'!$L$4:$L$2000,$BB716,'Expense Data'!$M$4:$M$2000,$B716,'Expense Data'!$P$4:$P$2000,0)</f>
        <v>0</v>
      </c>
      <c r="F716" s="135" t="s">
        <v>483</v>
      </c>
      <c r="G716" s="144">
        <f>SUMIFS('Expense Data'!$G$4:$G$2000,'Expense Data'!$L$4:$L$2000,$BB716,'Expense Data'!$M$4:$M$2000,$B716,'Expense Data'!$P$4:$P$2000,2)</f>
        <v>0</v>
      </c>
      <c r="H716" s="144">
        <f>SUMIFS('Expense Data'!$G$4:$G$2000,'Expense Data'!$L$4:$L$2000,$BB716,'Expense Data'!$M$4:$M$2000,$B716,'Expense Data'!$P$4:$P$2000,3)</f>
        <v>1400</v>
      </c>
      <c r="I716" s="144">
        <f>SUMIFS('Expense Data'!$G$4:$G$2000,'Expense Data'!$L$4:$L$2000,$BB716,'Expense Data'!$M$4:$M$2000,$B716,'Expense Data'!$P$4:$P$2000,4)</f>
        <v>138.60999999999999</v>
      </c>
      <c r="J716" s="144">
        <f>SUMIFS('Expense Data'!$G$4:$G$2000,'Expense Data'!$L$4:$L$2000,$BB716,'Expense Data'!$M$4:$M$2000,$B716,'Expense Data'!$P$4:$P$2000,5)</f>
        <v>1692.79</v>
      </c>
      <c r="K716" s="144">
        <f>SUMIFS('Expense Data'!$G$4:$G$2000,'Expense Data'!$L$4:$L$2000,$BB716,'Expense Data'!$M$4:$M$2000,$B716,'Expense Data'!$P$4:$P$2000,7)</f>
        <v>109539.4</v>
      </c>
      <c r="L716" s="144">
        <f>SUMIFS('Expense Data'!$G$4:$G$2000,'Expense Data'!$L$4:$L$2000,$BB716,'Expense Data'!$M$4:$M$2000,$B716,'Expense Data'!$P$4:$P$2000,8)</f>
        <v>276.5</v>
      </c>
      <c r="M716" s="144">
        <f>SUMIFS('Expense Data'!$G$4:$G$2000,'Expense Data'!$L$4:$L$2000,$BB716,'Expense Data'!$M$4:$M$2000,$B716,'Expense Data'!$P$4:$P$2000,9)</f>
        <v>0</v>
      </c>
      <c r="BB716" s="136">
        <f t="shared" si="135"/>
        <v>78</v>
      </c>
    </row>
    <row r="717" spans="1:54" s="136" customFormat="1" ht="15">
      <c r="B717" s="132">
        <v>99</v>
      </c>
      <c r="C717" s="133" t="s">
        <v>438</v>
      </c>
      <c r="D717" s="119">
        <f>SUM(E717:F717)</f>
        <v>0</v>
      </c>
      <c r="E717" s="144">
        <f>SUMIFS('Expense Data'!$G$4:$G$2000,'Expense Data'!$L$4:$L$2000,$BB717,'Expense Data'!$M$4:$M$2000,$B717,'Expense Data'!$P$4:$P$2000,0)</f>
        <v>0</v>
      </c>
      <c r="F717" s="144">
        <f>SUMIFS('Expense Data'!$G$4:$G$2000,'Expense Data'!$L$4:$L$2000,$BB717,'Expense Data'!$M$4:$M$2000,$B717,'Expense Data'!$P$4:$P$2000,1)</f>
        <v>0</v>
      </c>
      <c r="G717" s="137" t="s">
        <v>483</v>
      </c>
      <c r="H717" s="137" t="s">
        <v>483</v>
      </c>
      <c r="I717" s="137" t="s">
        <v>483</v>
      </c>
      <c r="J717" s="137" t="s">
        <v>483</v>
      </c>
      <c r="K717" s="137" t="s">
        <v>483</v>
      </c>
      <c r="L717" s="137" t="s">
        <v>483</v>
      </c>
      <c r="M717" s="137" t="s">
        <v>483</v>
      </c>
      <c r="BB717" s="136">
        <f t="shared" si="135"/>
        <v>78</v>
      </c>
    </row>
    <row r="718" spans="1:54" s="140" customFormat="1" ht="15">
      <c r="A718" s="136"/>
      <c r="B718" s="146"/>
      <c r="C718" s="122" t="s">
        <v>485</v>
      </c>
      <c r="D718" s="139">
        <f t="shared" ref="D718:M718" si="136">SUM(D713:D717)</f>
        <v>113047.29999999999</v>
      </c>
      <c r="E718" s="139">
        <f t="shared" si="136"/>
        <v>0</v>
      </c>
      <c r="F718" s="139">
        <f t="shared" si="136"/>
        <v>0</v>
      </c>
      <c r="G718" s="139">
        <f t="shared" si="136"/>
        <v>0</v>
      </c>
      <c r="H718" s="139">
        <f t="shared" si="136"/>
        <v>1400</v>
      </c>
      <c r="I718" s="139">
        <f t="shared" si="136"/>
        <v>138.60999999999999</v>
      </c>
      <c r="J718" s="139">
        <f t="shared" si="136"/>
        <v>1692.79</v>
      </c>
      <c r="K718" s="139">
        <f t="shared" si="136"/>
        <v>109539.4</v>
      </c>
      <c r="L718" s="139">
        <f t="shared" si="136"/>
        <v>276.5</v>
      </c>
      <c r="M718" s="139">
        <f t="shared" si="136"/>
        <v>0</v>
      </c>
    </row>
    <row r="719" spans="1:54" s="136" customFormat="1" ht="12.75">
      <c r="A719" s="140"/>
      <c r="B719" s="132"/>
      <c r="C719" s="133"/>
      <c r="D719" s="133"/>
      <c r="E719" s="143"/>
      <c r="F719" s="143"/>
      <c r="G719" s="143"/>
      <c r="H719" s="143"/>
      <c r="I719" s="143"/>
      <c r="J719" s="143"/>
      <c r="K719" s="143"/>
      <c r="L719" s="143"/>
      <c r="M719" s="143"/>
    </row>
    <row r="720" spans="1:54" s="136" customFormat="1" ht="12.75">
      <c r="B720" s="132"/>
      <c r="C720" s="133"/>
      <c r="D720" s="133"/>
      <c r="E720" s="143"/>
      <c r="F720" s="143"/>
      <c r="G720" s="143"/>
      <c r="H720" s="143"/>
      <c r="I720" s="143"/>
      <c r="J720" s="143"/>
      <c r="K720" s="143"/>
      <c r="L720" s="143"/>
      <c r="M720" s="143"/>
    </row>
    <row r="721" spans="1:54" s="136" customFormat="1" ht="12.75">
      <c r="B721" s="149" t="s">
        <v>527</v>
      </c>
      <c r="C721" s="133"/>
      <c r="D721" s="133"/>
      <c r="E721" s="133"/>
      <c r="F721" s="133"/>
      <c r="G721" s="133"/>
      <c r="H721" s="133"/>
      <c r="I721" s="143" t="s">
        <v>440</v>
      </c>
      <c r="J721" s="133"/>
      <c r="K721" s="133"/>
      <c r="L721" s="133"/>
      <c r="M721" s="133"/>
      <c r="BA721" s="136" t="str">
        <f>LEFT(B721,10)</f>
        <v>PROGRAM 80</v>
      </c>
      <c r="BB721" s="136">
        <f>RIGHT(BA721,2)*1</f>
        <v>80</v>
      </c>
    </row>
    <row r="722" spans="1:54" s="136" customFormat="1" ht="12.75">
      <c r="B722" s="132"/>
      <c r="C722" s="133"/>
      <c r="D722" s="133"/>
      <c r="E722" s="143" t="s">
        <v>467</v>
      </c>
      <c r="F722" s="143" t="s">
        <v>468</v>
      </c>
      <c r="G722" s="143" t="s">
        <v>469</v>
      </c>
      <c r="H722" s="143" t="s">
        <v>470</v>
      </c>
      <c r="I722" s="143" t="s">
        <v>471</v>
      </c>
      <c r="J722" s="129" t="s">
        <v>472</v>
      </c>
      <c r="K722" s="143" t="s">
        <v>473</v>
      </c>
      <c r="L722" s="133"/>
      <c r="M722" s="143" t="s">
        <v>474</v>
      </c>
    </row>
    <row r="723" spans="1:54" s="136" customFormat="1" ht="12.75">
      <c r="B723" s="132"/>
      <c r="C723" s="143" t="s">
        <v>475</v>
      </c>
      <c r="D723" s="143" t="s">
        <v>476</v>
      </c>
      <c r="E723" s="143" t="s">
        <v>477</v>
      </c>
      <c r="F723" s="143" t="s">
        <v>477</v>
      </c>
      <c r="G723" s="143" t="s">
        <v>478</v>
      </c>
      <c r="H723" s="143" t="s">
        <v>478</v>
      </c>
      <c r="I723" s="143" t="s">
        <v>479</v>
      </c>
      <c r="J723" s="129" t="s">
        <v>480</v>
      </c>
      <c r="K723" s="143" t="s">
        <v>481</v>
      </c>
      <c r="L723" s="143" t="s">
        <v>453</v>
      </c>
      <c r="M723" s="143" t="s">
        <v>482</v>
      </c>
    </row>
    <row r="724" spans="1:54"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54" s="136" customFormat="1" ht="12.75">
      <c r="B725" s="132">
        <v>60</v>
      </c>
      <c r="C725" s="133" t="s">
        <v>190</v>
      </c>
      <c r="D725" s="134">
        <f>SUM(E725:M725)</f>
        <v>0</v>
      </c>
      <c r="E725" s="144">
        <f>SUMIFS('Expense Data'!$G$4:$G$2000,'Expense Data'!$L$4:$L$2000,$BB725,'Expense Data'!$M$4:$M$2000,$B725,'Expense Data'!$P$4:$P$2000,0)</f>
        <v>0</v>
      </c>
      <c r="F725" s="135" t="s">
        <v>483</v>
      </c>
      <c r="G725" s="144">
        <f>SUMIFS('Expense Data'!$G$4:$G$2000,'Expense Data'!$L$4:$L$2000,$BB725,'Expense Data'!$M$4:$M$2000,$B725,'Expense Data'!$P$4:$P$2000,2)</f>
        <v>0</v>
      </c>
      <c r="H725" s="144">
        <f>SUMIFS('Expense Data'!$G$4:$G$2000,'Expense Data'!$L$4:$L$2000,$BB725,'Expense Data'!$M$4:$M$2000,$B725,'Expense Data'!$P$4:$P$2000,3)</f>
        <v>0</v>
      </c>
      <c r="I725" s="144">
        <f>SUMIFS('Expense Data'!$G$4:$G$2000,'Expense Data'!$L$4:$L$2000,$BB725,'Expense Data'!$M$4:$M$2000,$B725,'Expense Data'!$P$4:$P$2000,4)</f>
        <v>0</v>
      </c>
      <c r="J725" s="144">
        <f>SUMIFS('Expense Data'!$G$4:$G$2000,'Expense Data'!$L$4:$L$2000,$BB725,'Expense Data'!$M$4:$M$2000,$B725,'Expense Data'!$P$4:$P$2000,5)</f>
        <v>0</v>
      </c>
      <c r="K725" s="144">
        <f>SUMIFS('Expense Data'!$G$4:$G$2000,'Expense Data'!$L$4:$L$2000,$BB725,'Expense Data'!$M$4:$M$2000,$B725,'Expense Data'!$P$4:$P$2000,7)</f>
        <v>0</v>
      </c>
      <c r="L725" s="144">
        <f>SUMIFS('Expense Data'!$G$4:$G$2000,'Expense Data'!$L$4:$L$2000,$BB725,'Expense Data'!$M$4:$M$2000,$B725,'Expense Data'!$P$4:$P$2000,8)</f>
        <v>0</v>
      </c>
      <c r="M725" s="144">
        <f>SUMIFS('Expense Data'!$G$4:$G$2000,'Expense Data'!$L$4:$L$2000,$BB725,'Expense Data'!$M$4:$M$2000,$B725,'Expense Data'!$P$4:$P$2000,9)</f>
        <v>0</v>
      </c>
      <c r="BB725" s="136">
        <f>BB$721</f>
        <v>80</v>
      </c>
    </row>
    <row r="726" spans="1:54" s="136" customFormat="1" ht="12.75">
      <c r="B726" s="132">
        <v>83</v>
      </c>
      <c r="C726" s="133" t="s">
        <v>124</v>
      </c>
      <c r="D726" s="134">
        <f>SUM(E726:M726)</f>
        <v>0</v>
      </c>
      <c r="E726" s="144">
        <f>SUMIFS('Expense Data'!$G$4:$G$2000,'Expense Data'!$L$4:$L$2000,$BB726,'Expense Data'!$M$4:$M$2000,$B726,'Expense Data'!$P$4:$P$2000,0)</f>
        <v>0</v>
      </c>
      <c r="F726" s="135" t="s">
        <v>483</v>
      </c>
      <c r="G726" s="135" t="s">
        <v>483</v>
      </c>
      <c r="H726" s="135" t="s">
        <v>483</v>
      </c>
      <c r="I726" s="135" t="s">
        <v>483</v>
      </c>
      <c r="J726" s="135" t="s">
        <v>483</v>
      </c>
      <c r="K726" s="144">
        <f>SUMIFS('Expense Data'!$G$4:$G$2000,'Expense Data'!$L$4:$L$2000,$BB726,'Expense Data'!$M$4:$M$2000,$B726,'Expense Data'!$P$4:$P$2000,7)</f>
        <v>0</v>
      </c>
      <c r="L726" s="135" t="s">
        <v>483</v>
      </c>
      <c r="M726" s="135" t="s">
        <v>483</v>
      </c>
      <c r="BB726" s="136">
        <f t="shared" ref="BB726:BB729" si="137">BB$721</f>
        <v>80</v>
      </c>
    </row>
    <row r="727" spans="1:54" s="136" customFormat="1" ht="12.75">
      <c r="B727" s="132">
        <v>89</v>
      </c>
      <c r="C727" s="133" t="s">
        <v>542</v>
      </c>
      <c r="D727" s="134">
        <f>SUM(E727:M727)</f>
        <v>0</v>
      </c>
      <c r="E727" s="144">
        <f>SUMIFS('Expense Data'!$G$4:$G$2000,'Expense Data'!$L$4:$L$2000,$BB727,'Expense Data'!$M$4:$M$2000,$B727,'Expense Data'!$P$4:$P$2000,0)</f>
        <v>0</v>
      </c>
      <c r="F727" s="135" t="s">
        <v>483</v>
      </c>
      <c r="G727" s="153" t="s">
        <v>483</v>
      </c>
      <c r="H727" s="156" t="s">
        <v>483</v>
      </c>
      <c r="I727" s="153" t="s">
        <v>483</v>
      </c>
      <c r="J727" s="153" t="s">
        <v>483</v>
      </c>
      <c r="K727" s="153" t="s">
        <v>483</v>
      </c>
      <c r="L727" s="153" t="s">
        <v>483</v>
      </c>
      <c r="M727" s="144">
        <f>SUMIFS('Expense Data'!$G$4:$G$2000,'Expense Data'!$L$4:$L$2000,$BB727,'Expense Data'!$M$4:$M$2000,$B727,'Expense Data'!$P$4:$P$2000,9)</f>
        <v>0</v>
      </c>
      <c r="BB727" s="136">
        <f t="shared" si="137"/>
        <v>80</v>
      </c>
    </row>
    <row r="728" spans="1:54" s="136" customFormat="1" ht="12.75">
      <c r="B728" s="132">
        <v>98</v>
      </c>
      <c r="C728" s="133" t="s">
        <v>127</v>
      </c>
      <c r="D728" s="134">
        <f>SUM(E728:M728)</f>
        <v>0</v>
      </c>
      <c r="E728" s="144">
        <f>SUMIFS('Expense Data'!$G$4:$G$2000,'Expense Data'!$L$4:$L$2000,$BB728,'Expense Data'!$M$4:$M$2000,$B728,'Expense Data'!$P$4:$P$2000,0)</f>
        <v>0</v>
      </c>
      <c r="F728" s="135" t="s">
        <v>483</v>
      </c>
      <c r="G728" s="144">
        <f>SUMIFS('Expense Data'!$G$4:$G$2000,'Expense Data'!$L$4:$L$2000,$BB728,'Expense Data'!$M$4:$M$2000,$B728,'Expense Data'!$P$4:$P$2000,2)</f>
        <v>0</v>
      </c>
      <c r="H728" s="144">
        <f>SUMIFS('Expense Data'!$G$4:$G$2000,'Expense Data'!$L$4:$L$2000,$BB728,'Expense Data'!$M$4:$M$2000,$B728,'Expense Data'!$P$4:$P$2000,3)</f>
        <v>0</v>
      </c>
      <c r="I728" s="144">
        <f>SUMIFS('Expense Data'!$G$4:$G$2000,'Expense Data'!$L$4:$L$2000,$BB728,'Expense Data'!$M$4:$M$2000,$B728,'Expense Data'!$P$4:$P$2000,4)</f>
        <v>0</v>
      </c>
      <c r="J728" s="144">
        <f>SUMIFS('Expense Data'!$G$4:$G$2000,'Expense Data'!$L$4:$L$2000,$BB728,'Expense Data'!$M$4:$M$2000,$B728,'Expense Data'!$P$4:$P$2000,5)</f>
        <v>0</v>
      </c>
      <c r="K728" s="144">
        <f>SUMIFS('Expense Data'!$G$4:$G$2000,'Expense Data'!$L$4:$L$2000,$BB728,'Expense Data'!$M$4:$M$2000,$B728,'Expense Data'!$P$4:$P$2000,7)</f>
        <v>0</v>
      </c>
      <c r="L728" s="144">
        <f>SUMIFS('Expense Data'!$G$4:$G$2000,'Expense Data'!$L$4:$L$2000,$BB728,'Expense Data'!$M$4:$M$2000,$B728,'Expense Data'!$P$4:$P$2000,8)</f>
        <v>0</v>
      </c>
      <c r="M728" s="144">
        <f>SUMIFS('Expense Data'!$G$4:$G$2000,'Expense Data'!$L$4:$L$2000,$BB728,'Expense Data'!$M$4:$M$2000,$B728,'Expense Data'!$P$4:$P$2000,9)</f>
        <v>0</v>
      </c>
      <c r="BB728" s="136">
        <f t="shared" si="137"/>
        <v>80</v>
      </c>
    </row>
    <row r="729" spans="1:54" s="136" customFormat="1" ht="15">
      <c r="B729" s="132">
        <v>99</v>
      </c>
      <c r="C729" s="133" t="s">
        <v>438</v>
      </c>
      <c r="D729" s="119">
        <f>SUM(E729:F729)</f>
        <v>0</v>
      </c>
      <c r="E729" s="144">
        <f>SUMIFS('Expense Data'!$G$4:$G$2000,'Expense Data'!$L$4:$L$2000,$BB729,'Expense Data'!$M$4:$M$2000,$B729,'Expense Data'!$P$4:$P$2000,0)</f>
        <v>0</v>
      </c>
      <c r="F729" s="144">
        <f>SUMIFS('Expense Data'!$G$4:$G$2000,'Expense Data'!$L$4:$L$2000,$BB729,'Expense Data'!$M$4:$M$2000,$B729,'Expense Data'!$P$4:$P$2000,1)</f>
        <v>0</v>
      </c>
      <c r="G729" s="137" t="s">
        <v>483</v>
      </c>
      <c r="H729" s="137" t="s">
        <v>483</v>
      </c>
      <c r="I729" s="137" t="s">
        <v>483</v>
      </c>
      <c r="J729" s="137" t="s">
        <v>483</v>
      </c>
      <c r="K729" s="137" t="s">
        <v>483</v>
      </c>
      <c r="L729" s="137" t="s">
        <v>483</v>
      </c>
      <c r="M729" s="137" t="s">
        <v>483</v>
      </c>
      <c r="BB729" s="136">
        <f t="shared" si="137"/>
        <v>80</v>
      </c>
    </row>
    <row r="730" spans="1:54" s="140" customFormat="1" ht="15">
      <c r="A730" s="136"/>
      <c r="B730" s="146"/>
      <c r="C730" s="122" t="s">
        <v>485</v>
      </c>
      <c r="D730" s="139">
        <f t="shared" ref="D730:M730" si="138">SUM(D725:D729)</f>
        <v>0</v>
      </c>
      <c r="E730" s="139">
        <f t="shared" si="138"/>
        <v>0</v>
      </c>
      <c r="F730" s="139">
        <f t="shared" si="138"/>
        <v>0</v>
      </c>
      <c r="G730" s="139">
        <f t="shared" si="138"/>
        <v>0</v>
      </c>
      <c r="H730" s="139">
        <f t="shared" si="138"/>
        <v>0</v>
      </c>
      <c r="I730" s="139">
        <f t="shared" si="138"/>
        <v>0</v>
      </c>
      <c r="J730" s="139">
        <f t="shared" si="138"/>
        <v>0</v>
      </c>
      <c r="K730" s="139">
        <f t="shared" si="138"/>
        <v>0</v>
      </c>
      <c r="L730" s="139">
        <f t="shared" si="138"/>
        <v>0</v>
      </c>
      <c r="M730" s="139">
        <f t="shared" si="138"/>
        <v>0</v>
      </c>
    </row>
    <row r="731" spans="1:54" s="136" customFormat="1" ht="12.75">
      <c r="A731" s="140"/>
      <c r="B731" s="132"/>
      <c r="C731" s="133"/>
      <c r="D731" s="133"/>
      <c r="E731" s="143"/>
      <c r="F731" s="143"/>
      <c r="G731" s="143"/>
      <c r="H731" s="143"/>
      <c r="I731" s="143"/>
      <c r="J731" s="143"/>
      <c r="K731" s="143"/>
      <c r="L731" s="143"/>
      <c r="M731" s="143"/>
    </row>
    <row r="732" spans="1:54" s="136" customFormat="1" ht="12.75">
      <c r="B732" s="132"/>
      <c r="C732" s="133"/>
      <c r="D732" s="133"/>
      <c r="E732" s="143"/>
      <c r="F732" s="143"/>
      <c r="G732" s="143"/>
      <c r="H732" s="143"/>
      <c r="I732" s="143"/>
      <c r="J732" s="143"/>
      <c r="K732" s="143"/>
      <c r="L732" s="143"/>
      <c r="M732" s="143"/>
    </row>
    <row r="733" spans="1:54" s="136" customFormat="1" ht="12.75">
      <c r="B733" s="149" t="s">
        <v>528</v>
      </c>
      <c r="C733" s="133"/>
      <c r="D733" s="133"/>
      <c r="E733" s="133"/>
      <c r="F733" s="133"/>
      <c r="G733" s="133"/>
      <c r="H733" s="133"/>
      <c r="I733" s="143" t="s">
        <v>440</v>
      </c>
      <c r="J733" s="133"/>
      <c r="K733" s="133"/>
      <c r="L733" s="133"/>
      <c r="M733" s="133"/>
      <c r="BA733" s="136" t="str">
        <f>LEFT(B733,10)</f>
        <v>PROGRAM 82</v>
      </c>
      <c r="BB733" s="136">
        <f>RIGHT(BA733,2)*1</f>
        <v>82</v>
      </c>
    </row>
    <row r="734" spans="1:54" s="136" customFormat="1" ht="12.75">
      <c r="B734" s="132"/>
      <c r="C734" s="133"/>
      <c r="D734" s="133"/>
      <c r="E734" s="143" t="s">
        <v>467</v>
      </c>
      <c r="F734" s="143" t="s">
        <v>468</v>
      </c>
      <c r="G734" s="143" t="s">
        <v>469</v>
      </c>
      <c r="H734" s="143" t="s">
        <v>470</v>
      </c>
      <c r="I734" s="143" t="s">
        <v>471</v>
      </c>
      <c r="J734" s="129" t="s">
        <v>472</v>
      </c>
      <c r="K734" s="143" t="s">
        <v>473</v>
      </c>
      <c r="L734" s="133"/>
      <c r="M734" s="143" t="s">
        <v>474</v>
      </c>
    </row>
    <row r="735" spans="1:54" s="136" customFormat="1" ht="12.75">
      <c r="B735" s="132"/>
      <c r="C735" s="143" t="s">
        <v>475</v>
      </c>
      <c r="D735" s="143" t="s">
        <v>476</v>
      </c>
      <c r="E735" s="143" t="s">
        <v>477</v>
      </c>
      <c r="F735" s="143" t="s">
        <v>477</v>
      </c>
      <c r="G735" s="143" t="s">
        <v>478</v>
      </c>
      <c r="H735" s="143" t="s">
        <v>478</v>
      </c>
      <c r="I735" s="143" t="s">
        <v>479</v>
      </c>
      <c r="J735" s="129" t="s">
        <v>480</v>
      </c>
      <c r="K735" s="143" t="s">
        <v>481</v>
      </c>
      <c r="L735" s="143" t="s">
        <v>453</v>
      </c>
      <c r="M735" s="143" t="s">
        <v>482</v>
      </c>
    </row>
    <row r="736" spans="1:54"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54" s="136" customFormat="1" ht="12.75">
      <c r="B737" s="132">
        <v>60</v>
      </c>
      <c r="C737" s="133" t="s">
        <v>190</v>
      </c>
      <c r="D737" s="134">
        <f>SUM(E737:M737)</f>
        <v>0</v>
      </c>
      <c r="E737" s="144">
        <f>SUMIFS('Expense Data'!$G$4:$G$2000,'Expense Data'!$L$4:$L$2000,$BB737,'Expense Data'!$M$4:$M$2000,$B737,'Expense Data'!$P$4:$P$2000,0)</f>
        <v>0</v>
      </c>
      <c r="F737" s="135" t="s">
        <v>483</v>
      </c>
      <c r="G737" s="144">
        <f>SUMIFS('Expense Data'!$G$4:$G$2000,'Expense Data'!$L$4:$L$2000,$BB737,'Expense Data'!$M$4:$M$2000,$B737,'Expense Data'!$P$4:$P$2000,2)</f>
        <v>0</v>
      </c>
      <c r="H737" s="144">
        <f>SUMIFS('Expense Data'!$G$4:$G$2000,'Expense Data'!$L$4:$L$2000,$BB737,'Expense Data'!$M$4:$M$2000,$B737,'Expense Data'!$P$4:$P$2000,3)</f>
        <v>0</v>
      </c>
      <c r="I737" s="144">
        <f>SUMIFS('Expense Data'!$G$4:$G$2000,'Expense Data'!$L$4:$L$2000,$BB737,'Expense Data'!$M$4:$M$2000,$B737,'Expense Data'!$P$4:$P$2000,4)</f>
        <v>0</v>
      </c>
      <c r="J737" s="144">
        <f>SUMIFS('Expense Data'!$G$4:$G$2000,'Expense Data'!$L$4:$L$2000,$BB737,'Expense Data'!$M$4:$M$2000,$B737,'Expense Data'!$P$4:$P$2000,5)</f>
        <v>0</v>
      </c>
      <c r="K737" s="144">
        <f>SUMIFS('Expense Data'!$G$4:$G$2000,'Expense Data'!$L$4:$L$2000,$BB737,'Expense Data'!$M$4:$M$2000,$B737,'Expense Data'!$P$4:$P$2000,7)</f>
        <v>0</v>
      </c>
      <c r="L737" s="144">
        <f>SUMIFS('Expense Data'!$G$4:$G$2000,'Expense Data'!$L$4:$L$2000,$BB737,'Expense Data'!$M$4:$M$2000,$B737,'Expense Data'!$P$4:$P$2000,8)</f>
        <v>0</v>
      </c>
      <c r="M737" s="144">
        <f>SUMIFS('Expense Data'!$G$4:$G$2000,'Expense Data'!$L$4:$L$2000,$BB737,'Expense Data'!$M$4:$M$2000,$B737,'Expense Data'!$P$4:$P$2000,9)</f>
        <v>0</v>
      </c>
      <c r="BB737" s="136">
        <f>BB$733</f>
        <v>82</v>
      </c>
    </row>
    <row r="738" spans="1:54" s="136" customFormat="1" ht="12.75">
      <c r="B738" s="132">
        <v>83</v>
      </c>
      <c r="C738" s="133" t="s">
        <v>124</v>
      </c>
      <c r="D738" s="134">
        <f>SUM(E738:M738)</f>
        <v>0</v>
      </c>
      <c r="E738" s="144">
        <f>SUMIFS('Expense Data'!$G$4:$G$2000,'Expense Data'!$L$4:$L$2000,$BB738,'Expense Data'!$M$4:$M$2000,$B738,'Expense Data'!$P$4:$P$2000,0)</f>
        <v>0</v>
      </c>
      <c r="F738" s="135" t="s">
        <v>483</v>
      </c>
      <c r="G738" s="135" t="s">
        <v>483</v>
      </c>
      <c r="H738" s="135" t="s">
        <v>483</v>
      </c>
      <c r="I738" s="135" t="s">
        <v>483</v>
      </c>
      <c r="J738" s="135" t="s">
        <v>483</v>
      </c>
      <c r="K738" s="144">
        <f>SUMIFS('Expense Data'!$G$4:$G$2000,'Expense Data'!$L$4:$L$2000,$BB738,'Expense Data'!$M$4:$M$2000,$B738,'Expense Data'!$P$4:$P$2000,7)</f>
        <v>0</v>
      </c>
      <c r="L738" s="135" t="s">
        <v>483</v>
      </c>
      <c r="M738" s="135" t="s">
        <v>483</v>
      </c>
      <c r="BB738" s="136">
        <f t="shared" ref="BB738:BB741" si="139">BB$733</f>
        <v>82</v>
      </c>
    </row>
    <row r="739" spans="1:54" s="136" customFormat="1" ht="12.75">
      <c r="B739" s="132">
        <v>89</v>
      </c>
      <c r="C739" s="133" t="s">
        <v>542</v>
      </c>
      <c r="D739" s="134">
        <f>SUM(E739:M739)</f>
        <v>0</v>
      </c>
      <c r="E739" s="144">
        <f>SUMIFS('Expense Data'!$G$4:$G$2000,'Expense Data'!$L$4:$L$2000,$BB739,'Expense Data'!$M$4:$M$2000,$B739,'Expense Data'!$P$4:$P$2000,0)</f>
        <v>0</v>
      </c>
      <c r="F739" s="135" t="s">
        <v>483</v>
      </c>
      <c r="G739" s="153" t="s">
        <v>483</v>
      </c>
      <c r="H739" s="156" t="s">
        <v>483</v>
      </c>
      <c r="I739" s="153" t="s">
        <v>483</v>
      </c>
      <c r="J739" s="153" t="s">
        <v>483</v>
      </c>
      <c r="K739" s="153" t="s">
        <v>483</v>
      </c>
      <c r="L739" s="153" t="s">
        <v>483</v>
      </c>
      <c r="M739" s="144">
        <f>SUMIFS('Expense Data'!$G$4:$G$2000,'Expense Data'!$L$4:$L$2000,$BB739,'Expense Data'!$M$4:$M$2000,$B739,'Expense Data'!$P$4:$P$2000,9)</f>
        <v>0</v>
      </c>
      <c r="BB739" s="136">
        <f t="shared" si="139"/>
        <v>82</v>
      </c>
    </row>
    <row r="740" spans="1:54" s="136" customFormat="1" ht="12.75">
      <c r="B740" s="132">
        <v>98</v>
      </c>
      <c r="C740" s="133" t="s">
        <v>127</v>
      </c>
      <c r="D740" s="134">
        <f>SUM(E740:M740)</f>
        <v>0</v>
      </c>
      <c r="E740" s="144">
        <f>SUMIFS('Expense Data'!$G$4:$G$2000,'Expense Data'!$L$4:$L$2000,$BB740,'Expense Data'!$M$4:$M$2000,$B740,'Expense Data'!$P$4:$P$2000,0)</f>
        <v>0</v>
      </c>
      <c r="F740" s="135" t="s">
        <v>483</v>
      </c>
      <c r="G740" s="144">
        <f>SUMIFS('Expense Data'!$G$4:$G$2000,'Expense Data'!$L$4:$L$2000,$BB740,'Expense Data'!$M$4:$M$2000,$B740,'Expense Data'!$P$4:$P$2000,2)</f>
        <v>0</v>
      </c>
      <c r="H740" s="144">
        <f>SUMIFS('Expense Data'!$G$4:$G$2000,'Expense Data'!$L$4:$L$2000,$BB740,'Expense Data'!$M$4:$M$2000,$B740,'Expense Data'!$P$4:$P$2000,3)</f>
        <v>0</v>
      </c>
      <c r="I740" s="144">
        <f>SUMIFS('Expense Data'!$G$4:$G$2000,'Expense Data'!$L$4:$L$2000,$BB740,'Expense Data'!$M$4:$M$2000,$B740,'Expense Data'!$P$4:$P$2000,4)</f>
        <v>0</v>
      </c>
      <c r="J740" s="144">
        <f>SUMIFS('Expense Data'!$G$4:$G$2000,'Expense Data'!$L$4:$L$2000,$BB740,'Expense Data'!$M$4:$M$2000,$B740,'Expense Data'!$P$4:$P$2000,5)</f>
        <v>0</v>
      </c>
      <c r="K740" s="144">
        <f>SUMIFS('Expense Data'!$G$4:$G$2000,'Expense Data'!$L$4:$L$2000,$BB740,'Expense Data'!$M$4:$M$2000,$B740,'Expense Data'!$P$4:$P$2000,7)</f>
        <v>0</v>
      </c>
      <c r="L740" s="144">
        <f>SUMIFS('Expense Data'!$G$4:$G$2000,'Expense Data'!$L$4:$L$2000,$BB740,'Expense Data'!$M$4:$M$2000,$B740,'Expense Data'!$P$4:$P$2000,8)</f>
        <v>0</v>
      </c>
      <c r="M740" s="144">
        <f>SUMIFS('Expense Data'!$G$4:$G$2000,'Expense Data'!$L$4:$L$2000,$BB740,'Expense Data'!$M$4:$M$2000,$B740,'Expense Data'!$P$4:$P$2000,9)</f>
        <v>0</v>
      </c>
      <c r="BB740" s="136">
        <f t="shared" si="139"/>
        <v>82</v>
      </c>
    </row>
    <row r="741" spans="1:54" s="136" customFormat="1" ht="15">
      <c r="B741" s="132">
        <v>99</v>
      </c>
      <c r="C741" s="133" t="s">
        <v>438</v>
      </c>
      <c r="D741" s="119">
        <f>SUM(E741:F741)</f>
        <v>0</v>
      </c>
      <c r="E741" s="144">
        <f>SUMIFS('Expense Data'!$G$4:$G$2000,'Expense Data'!$L$4:$L$2000,$BB741,'Expense Data'!$M$4:$M$2000,$B741,'Expense Data'!$P$4:$P$2000,0)</f>
        <v>0</v>
      </c>
      <c r="F741" s="144">
        <f>SUMIFS('Expense Data'!$G$4:$G$2000,'Expense Data'!$L$4:$L$2000,$BB741,'Expense Data'!$M$4:$M$2000,$B741,'Expense Data'!$P$4:$P$2000,1)</f>
        <v>0</v>
      </c>
      <c r="G741" s="137" t="s">
        <v>483</v>
      </c>
      <c r="H741" s="137" t="s">
        <v>483</v>
      </c>
      <c r="I741" s="137" t="s">
        <v>483</v>
      </c>
      <c r="J741" s="137" t="s">
        <v>483</v>
      </c>
      <c r="K741" s="137" t="s">
        <v>483</v>
      </c>
      <c r="L741" s="137" t="s">
        <v>483</v>
      </c>
      <c r="M741" s="137" t="s">
        <v>483</v>
      </c>
      <c r="BB741" s="136">
        <f t="shared" si="139"/>
        <v>82</v>
      </c>
    </row>
    <row r="742" spans="1:54" s="140" customFormat="1" ht="15">
      <c r="A742" s="136"/>
      <c r="B742" s="146"/>
      <c r="C742" s="122" t="s">
        <v>485</v>
      </c>
      <c r="D742" s="139">
        <f t="shared" ref="D742:M742" si="140">SUM(D737:D741)</f>
        <v>0</v>
      </c>
      <c r="E742" s="139">
        <f t="shared" si="140"/>
        <v>0</v>
      </c>
      <c r="F742" s="139">
        <f t="shared" si="140"/>
        <v>0</v>
      </c>
      <c r="G742" s="139">
        <f t="shared" si="140"/>
        <v>0</v>
      </c>
      <c r="H742" s="139">
        <f t="shared" si="140"/>
        <v>0</v>
      </c>
      <c r="I742" s="139">
        <f t="shared" si="140"/>
        <v>0</v>
      </c>
      <c r="J742" s="139">
        <f t="shared" si="140"/>
        <v>0</v>
      </c>
      <c r="K742" s="139">
        <f t="shared" si="140"/>
        <v>0</v>
      </c>
      <c r="L742" s="139">
        <f t="shared" si="140"/>
        <v>0</v>
      </c>
      <c r="M742" s="139">
        <f t="shared" si="140"/>
        <v>0</v>
      </c>
    </row>
    <row r="743" spans="1:54" s="136" customFormat="1" ht="12.75">
      <c r="A743" s="140"/>
      <c r="B743" s="151"/>
      <c r="C743" s="133"/>
      <c r="D743" s="133"/>
      <c r="E743" s="133"/>
      <c r="F743" s="133"/>
      <c r="G743" s="133"/>
      <c r="H743" s="133"/>
      <c r="I743" s="133"/>
      <c r="J743" s="133"/>
      <c r="K743" s="133"/>
      <c r="L743" s="133"/>
      <c r="M743" s="133"/>
    </row>
    <row r="744" spans="1:54" s="136" customFormat="1" ht="12.75">
      <c r="B744" s="151"/>
      <c r="C744" s="133"/>
      <c r="D744" s="133"/>
      <c r="E744" s="133"/>
      <c r="F744" s="133"/>
      <c r="G744" s="133"/>
      <c r="H744" s="133"/>
      <c r="I744" s="133"/>
      <c r="J744" s="133"/>
      <c r="K744" s="133"/>
      <c r="L744" s="133"/>
      <c r="M744" s="133"/>
    </row>
    <row r="745" spans="1:54" s="136" customFormat="1" ht="12.75">
      <c r="B745" s="149" t="s">
        <v>529</v>
      </c>
      <c r="C745" s="133"/>
      <c r="D745" s="133"/>
      <c r="E745" s="133"/>
      <c r="F745" s="133"/>
      <c r="G745" s="133"/>
      <c r="H745" s="143"/>
      <c r="I745" s="143" t="s">
        <v>440</v>
      </c>
      <c r="J745" s="133"/>
      <c r="K745" s="133"/>
      <c r="L745" s="133"/>
      <c r="M745" s="133"/>
      <c r="BA745" s="136" t="str">
        <f>LEFT(B745,10)</f>
        <v>PROGRAM 89</v>
      </c>
      <c r="BB745" s="136">
        <f>RIGHT(BA745,2)*1</f>
        <v>89</v>
      </c>
    </row>
    <row r="746" spans="1:54" s="136" customFormat="1" ht="12.75">
      <c r="B746" s="132"/>
      <c r="C746" s="133"/>
      <c r="D746" s="133"/>
      <c r="E746" s="143" t="s">
        <v>467</v>
      </c>
      <c r="F746" s="143" t="s">
        <v>468</v>
      </c>
      <c r="G746" s="143" t="s">
        <v>469</v>
      </c>
      <c r="H746" s="143" t="s">
        <v>470</v>
      </c>
      <c r="I746" s="143" t="s">
        <v>471</v>
      </c>
      <c r="J746" s="129" t="s">
        <v>472</v>
      </c>
      <c r="K746" s="143" t="s">
        <v>473</v>
      </c>
      <c r="L746" s="133"/>
      <c r="M746" s="143" t="s">
        <v>474</v>
      </c>
    </row>
    <row r="747" spans="1:54" s="136" customFormat="1" ht="12.75">
      <c r="B747" s="132"/>
      <c r="C747" s="143" t="s">
        <v>475</v>
      </c>
      <c r="D747" s="143" t="s">
        <v>476</v>
      </c>
      <c r="E747" s="143" t="s">
        <v>477</v>
      </c>
      <c r="F747" s="143" t="s">
        <v>477</v>
      </c>
      <c r="G747" s="143" t="s">
        <v>478</v>
      </c>
      <c r="H747" s="143" t="s">
        <v>478</v>
      </c>
      <c r="I747" s="143" t="s">
        <v>479</v>
      </c>
      <c r="J747" s="129" t="s">
        <v>480</v>
      </c>
      <c r="K747" s="143" t="s">
        <v>481</v>
      </c>
      <c r="L747" s="143" t="s">
        <v>453</v>
      </c>
      <c r="M747" s="143" t="s">
        <v>482</v>
      </c>
    </row>
    <row r="748" spans="1:54"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54" s="136" customFormat="1" ht="12.75">
      <c r="B749" s="132">
        <v>21</v>
      </c>
      <c r="C749" s="133" t="s">
        <v>175</v>
      </c>
      <c r="D749" s="134">
        <f t="shared" ref="D749:D750" si="141">SUM(E749:M749)</f>
        <v>143</v>
      </c>
      <c r="E749" s="144">
        <f>SUMIFS('Expense Data'!$G$4:$G$2000,'Expense Data'!$L$4:$L$2000,$BB749,'Expense Data'!$M$4:$M$2000,$B749,'Expense Data'!$P$4:$P$2000,0)</f>
        <v>0</v>
      </c>
      <c r="F749" s="135" t="s">
        <v>483</v>
      </c>
      <c r="G749" s="144">
        <f>SUMIFS('Expense Data'!$G$4:$G$2000,'Expense Data'!$L$4:$L$2000,$BB749,'Expense Data'!$M$4:$M$2000,$B749,'Expense Data'!$P$4:$P$2000,2)</f>
        <v>0</v>
      </c>
      <c r="H749" s="144">
        <f>SUMIFS('Expense Data'!$G$4:$G$2000,'Expense Data'!$L$4:$L$2000,$BB749,'Expense Data'!$M$4:$M$2000,$B749,'Expense Data'!$P$4:$P$2000,3)</f>
        <v>0</v>
      </c>
      <c r="I749" s="144">
        <f>SUMIFS('Expense Data'!$G$4:$G$2000,'Expense Data'!$L$4:$L$2000,$BB749,'Expense Data'!$M$4:$M$2000,$B749,'Expense Data'!$P$4:$P$2000,4)</f>
        <v>0</v>
      </c>
      <c r="J749" s="144">
        <f>SUMIFS('Expense Data'!$G$4:$G$2000,'Expense Data'!$L$4:$L$2000,$BB749,'Expense Data'!$M$4:$M$2000,$B749,'Expense Data'!$P$4:$P$2000,5)</f>
        <v>22</v>
      </c>
      <c r="K749" s="144">
        <f>SUMIFS('Expense Data'!$G$4:$G$2000,'Expense Data'!$L$4:$L$2000,$BB749,'Expense Data'!$M$4:$M$2000,$B749,'Expense Data'!$P$4:$P$2000,7)</f>
        <v>0</v>
      </c>
      <c r="L749" s="144">
        <f>SUMIFS('Expense Data'!$G$4:$G$2000,'Expense Data'!$L$4:$L$2000,$BB749,'Expense Data'!$M$4:$M$2000,$B749,'Expense Data'!$P$4:$P$2000,8)</f>
        <v>121</v>
      </c>
      <c r="M749" s="144">
        <f>SUMIFS('Expense Data'!$G$4:$G$2000,'Expense Data'!$L$4:$L$2000,$BB749,'Expense Data'!$M$4:$M$2000,$B749,'Expense Data'!$P$4:$P$2000,9)</f>
        <v>0</v>
      </c>
      <c r="BB749" s="136">
        <f>BB$745</f>
        <v>89</v>
      </c>
    </row>
    <row r="750" spans="1:54" s="136" customFormat="1" ht="12.75">
      <c r="B750" s="132">
        <v>27</v>
      </c>
      <c r="C750" s="133" t="s">
        <v>182</v>
      </c>
      <c r="D750" s="134">
        <f t="shared" si="141"/>
        <v>0</v>
      </c>
      <c r="E750" s="144">
        <f>SUMIFS('Expense Data'!$G$4:$G$2000,'Expense Data'!$L$4:$L$2000,$BB750,'Expense Data'!$M$4:$M$2000,$B750,'Expense Data'!$P$4:$P$2000,0)</f>
        <v>0</v>
      </c>
      <c r="F750" s="135" t="s">
        <v>483</v>
      </c>
      <c r="G750" s="144">
        <f>SUMIFS('Expense Data'!$G$4:$G$2000,'Expense Data'!$L$4:$L$2000,$BB750,'Expense Data'!$M$4:$M$2000,$B750,'Expense Data'!$P$4:$P$2000,2)</f>
        <v>0</v>
      </c>
      <c r="H750" s="144">
        <f>SUMIFS('Expense Data'!$G$4:$G$2000,'Expense Data'!$L$4:$L$2000,$BB750,'Expense Data'!$M$4:$M$2000,$B750,'Expense Data'!$P$4:$P$2000,3)</f>
        <v>0</v>
      </c>
      <c r="I750" s="144">
        <f>SUMIFS('Expense Data'!$G$4:$G$2000,'Expense Data'!$L$4:$L$2000,$BB750,'Expense Data'!$M$4:$M$2000,$B750,'Expense Data'!$P$4:$P$2000,4)</f>
        <v>0</v>
      </c>
      <c r="J750" s="144">
        <f>SUMIFS('Expense Data'!$G$4:$G$2000,'Expense Data'!$L$4:$L$2000,$BB750,'Expense Data'!$M$4:$M$2000,$B750,'Expense Data'!$P$4:$P$2000,5)</f>
        <v>0</v>
      </c>
      <c r="K750" s="144">
        <f>SUMIFS('Expense Data'!$G$4:$G$2000,'Expense Data'!$L$4:$L$2000,$BB750,'Expense Data'!$M$4:$M$2000,$B750,'Expense Data'!$P$4:$P$2000,7)</f>
        <v>0</v>
      </c>
      <c r="L750" s="144">
        <f>SUMIFS('Expense Data'!$G$4:$G$2000,'Expense Data'!$L$4:$L$2000,$BB750,'Expense Data'!$M$4:$M$2000,$B750,'Expense Data'!$P$4:$P$2000,8)</f>
        <v>0</v>
      </c>
      <c r="M750" s="144">
        <f>SUMIFS('Expense Data'!$G$4:$G$2000,'Expense Data'!$L$4:$L$2000,$BB750,'Expense Data'!$M$4:$M$2000,$B750,'Expense Data'!$P$4:$P$2000,9)</f>
        <v>0</v>
      </c>
      <c r="BB750" s="136">
        <f t="shared" ref="BB750:BB755" si="142">BB$745</f>
        <v>89</v>
      </c>
    </row>
    <row r="751" spans="1:54" s="136" customFormat="1" ht="12.75">
      <c r="B751" s="132">
        <v>60</v>
      </c>
      <c r="C751" s="133" t="s">
        <v>190</v>
      </c>
      <c r="D751" s="134">
        <f>SUM(E751:M751)</f>
        <v>0</v>
      </c>
      <c r="E751" s="144">
        <f>SUMIFS('Expense Data'!$G$4:$G$2000,'Expense Data'!$L$4:$L$2000,$BB751,'Expense Data'!$M$4:$M$2000,$B751,'Expense Data'!$P$4:$P$2000,0)</f>
        <v>0</v>
      </c>
      <c r="F751" s="135" t="s">
        <v>483</v>
      </c>
      <c r="G751" s="144">
        <f>SUMIFS('Expense Data'!$G$4:$G$2000,'Expense Data'!$L$4:$L$2000,$BB751,'Expense Data'!$M$4:$M$2000,$B751,'Expense Data'!$P$4:$P$2000,2)</f>
        <v>0</v>
      </c>
      <c r="H751" s="144">
        <f>SUMIFS('Expense Data'!$G$4:$G$2000,'Expense Data'!$L$4:$L$2000,$BB751,'Expense Data'!$M$4:$M$2000,$B751,'Expense Data'!$P$4:$P$2000,3)</f>
        <v>0</v>
      </c>
      <c r="I751" s="144">
        <f>SUMIFS('Expense Data'!$G$4:$G$2000,'Expense Data'!$L$4:$L$2000,$BB751,'Expense Data'!$M$4:$M$2000,$B751,'Expense Data'!$P$4:$P$2000,4)</f>
        <v>0</v>
      </c>
      <c r="J751" s="144">
        <f>SUMIFS('Expense Data'!$G$4:$G$2000,'Expense Data'!$L$4:$L$2000,$BB751,'Expense Data'!$M$4:$M$2000,$B751,'Expense Data'!$P$4:$P$2000,5)</f>
        <v>0</v>
      </c>
      <c r="K751" s="144">
        <f>SUMIFS('Expense Data'!$G$4:$G$2000,'Expense Data'!$L$4:$L$2000,$BB751,'Expense Data'!$M$4:$M$2000,$B751,'Expense Data'!$P$4:$P$2000,7)</f>
        <v>0</v>
      </c>
      <c r="L751" s="144">
        <f>SUMIFS('Expense Data'!$G$4:$G$2000,'Expense Data'!$L$4:$L$2000,$BB751,'Expense Data'!$M$4:$M$2000,$B751,'Expense Data'!$P$4:$P$2000,8)</f>
        <v>0</v>
      </c>
      <c r="M751" s="144">
        <f>SUMIFS('Expense Data'!$G$4:$G$2000,'Expense Data'!$L$4:$L$2000,$BB751,'Expense Data'!$M$4:$M$2000,$B751,'Expense Data'!$P$4:$P$2000,9)</f>
        <v>0</v>
      </c>
      <c r="BB751" s="136">
        <f t="shared" si="142"/>
        <v>89</v>
      </c>
    </row>
    <row r="752" spans="1:54" s="136" customFormat="1" ht="12.75">
      <c r="B752" s="132">
        <v>83</v>
      </c>
      <c r="C752" s="133" t="s">
        <v>124</v>
      </c>
      <c r="D752" s="134">
        <f>SUM(E752:M752)</f>
        <v>0</v>
      </c>
      <c r="E752" s="144">
        <f>SUMIFS('Expense Data'!$G$4:$G$2000,'Expense Data'!$L$4:$L$2000,$BB752,'Expense Data'!$M$4:$M$2000,$B752,'Expense Data'!$P$4:$P$2000,0)</f>
        <v>0</v>
      </c>
      <c r="F752" s="135" t="s">
        <v>483</v>
      </c>
      <c r="G752" s="135" t="s">
        <v>483</v>
      </c>
      <c r="H752" s="135" t="s">
        <v>483</v>
      </c>
      <c r="I752" s="135" t="s">
        <v>483</v>
      </c>
      <c r="J752" s="135" t="s">
        <v>483</v>
      </c>
      <c r="K752" s="144">
        <f>SUMIFS('Expense Data'!$G$4:$G$2000,'Expense Data'!$L$4:$L$2000,$BB752,'Expense Data'!$M$4:$M$2000,$B752,'Expense Data'!$P$4:$P$2000,7)</f>
        <v>0</v>
      </c>
      <c r="L752" s="135" t="s">
        <v>483</v>
      </c>
      <c r="M752" s="135" t="s">
        <v>483</v>
      </c>
      <c r="BB752" s="136">
        <f t="shared" si="142"/>
        <v>89</v>
      </c>
    </row>
    <row r="753" spans="1:54" s="136" customFormat="1" ht="12.75">
      <c r="B753" s="132">
        <v>89</v>
      </c>
      <c r="C753" s="133" t="s">
        <v>542</v>
      </c>
      <c r="D753" s="134">
        <f>SUM(E753:M753)</f>
        <v>0</v>
      </c>
      <c r="E753" s="144">
        <f>SUMIFS('Expense Data'!$G$4:$G$2000,'Expense Data'!$L$4:$L$2000,$BB753,'Expense Data'!$M$4:$M$2000,$B753,'Expense Data'!$P$4:$P$2000,0)</f>
        <v>0</v>
      </c>
      <c r="F753" s="135" t="s">
        <v>483</v>
      </c>
      <c r="G753" s="153" t="s">
        <v>483</v>
      </c>
      <c r="H753" s="156" t="s">
        <v>483</v>
      </c>
      <c r="I753" s="153" t="s">
        <v>483</v>
      </c>
      <c r="J753" s="153" t="s">
        <v>483</v>
      </c>
      <c r="K753" s="153" t="s">
        <v>483</v>
      </c>
      <c r="L753" s="153" t="s">
        <v>483</v>
      </c>
      <c r="M753" s="144">
        <f>SUMIFS('Expense Data'!$G$4:$G$2000,'Expense Data'!$L$4:$L$2000,$BB753,'Expense Data'!$M$4:$M$2000,$B753,'Expense Data'!$P$4:$P$2000,9)</f>
        <v>0</v>
      </c>
      <c r="BB753" s="136">
        <f t="shared" si="142"/>
        <v>89</v>
      </c>
    </row>
    <row r="754" spans="1:54" s="136" customFormat="1" ht="12.75">
      <c r="B754" s="132">
        <v>98</v>
      </c>
      <c r="C754" s="133" t="s">
        <v>127</v>
      </c>
      <c r="D754" s="134">
        <f>SUM(E754:M754)</f>
        <v>1415678.41</v>
      </c>
      <c r="E754" s="144">
        <f>SUMIFS('Expense Data'!$G$4:$G$2000,'Expense Data'!$L$4:$L$2000,$BB754,'Expense Data'!$M$4:$M$2000,$B754,'Expense Data'!$P$4:$P$2000,0)</f>
        <v>0</v>
      </c>
      <c r="F754" s="135" t="s">
        <v>483</v>
      </c>
      <c r="G754" s="144">
        <f>SUMIFS('Expense Data'!$G$4:$G$2000,'Expense Data'!$L$4:$L$2000,$BB754,'Expense Data'!$M$4:$M$2000,$B754,'Expense Data'!$P$4:$P$2000,2)</f>
        <v>0</v>
      </c>
      <c r="H754" s="144">
        <f>SUMIFS('Expense Data'!$G$4:$G$2000,'Expense Data'!$L$4:$L$2000,$BB754,'Expense Data'!$M$4:$M$2000,$B754,'Expense Data'!$P$4:$P$2000,3)</f>
        <v>654603.86</v>
      </c>
      <c r="I754" s="144">
        <f>SUMIFS('Expense Data'!$G$4:$G$2000,'Expense Data'!$L$4:$L$2000,$BB754,'Expense Data'!$M$4:$M$2000,$B754,'Expense Data'!$P$4:$P$2000,4)</f>
        <v>260803.40999999997</v>
      </c>
      <c r="J754" s="144">
        <f>SUMIFS('Expense Data'!$G$4:$G$2000,'Expense Data'!$L$4:$L$2000,$BB754,'Expense Data'!$M$4:$M$2000,$B754,'Expense Data'!$P$4:$P$2000,5)</f>
        <v>35678.240000000005</v>
      </c>
      <c r="K754" s="144">
        <f>SUMIFS('Expense Data'!$G$4:$G$2000,'Expense Data'!$L$4:$L$2000,$BB754,'Expense Data'!$M$4:$M$2000,$B754,'Expense Data'!$P$4:$P$2000,7)</f>
        <v>409419.99000000011</v>
      </c>
      <c r="L754" s="144">
        <f>SUMIFS('Expense Data'!$G$4:$G$2000,'Expense Data'!$L$4:$L$2000,$BB754,'Expense Data'!$M$4:$M$2000,$B754,'Expense Data'!$P$4:$P$2000,8)</f>
        <v>55172.91</v>
      </c>
      <c r="M754" s="144">
        <f>SUMIFS('Expense Data'!$G$4:$G$2000,'Expense Data'!$L$4:$L$2000,$BB754,'Expense Data'!$M$4:$M$2000,$B754,'Expense Data'!$P$4:$P$2000,9)</f>
        <v>0</v>
      </c>
      <c r="BB754" s="136">
        <f t="shared" si="142"/>
        <v>89</v>
      </c>
    </row>
    <row r="755" spans="1:54" s="136" customFormat="1" ht="15">
      <c r="B755" s="132">
        <v>99</v>
      </c>
      <c r="C755" s="133" t="s">
        <v>438</v>
      </c>
      <c r="D755" s="119">
        <f>SUM(E755:F755)</f>
        <v>0</v>
      </c>
      <c r="E755" s="144">
        <f>SUMIFS('Expense Data'!$G$4:$G$2000,'Expense Data'!$L$4:$L$2000,$BB755,'Expense Data'!$M$4:$M$2000,$B755,'Expense Data'!$P$4:$P$2000,0)</f>
        <v>0</v>
      </c>
      <c r="F755" s="144">
        <f>SUMIFS('Expense Data'!$G$4:$G$2000,'Expense Data'!$L$4:$L$2000,$BB755,'Expense Data'!$M$4:$M$2000,$B755,'Expense Data'!$P$4:$P$2000,1)</f>
        <v>0</v>
      </c>
      <c r="G755" s="137" t="s">
        <v>483</v>
      </c>
      <c r="H755" s="137" t="s">
        <v>483</v>
      </c>
      <c r="I755" s="137" t="s">
        <v>483</v>
      </c>
      <c r="J755" s="137" t="s">
        <v>483</v>
      </c>
      <c r="K755" s="137" t="s">
        <v>483</v>
      </c>
      <c r="L755" s="137" t="s">
        <v>483</v>
      </c>
      <c r="M755" s="137" t="s">
        <v>483</v>
      </c>
      <c r="BB755" s="136">
        <f t="shared" si="142"/>
        <v>89</v>
      </c>
    </row>
    <row r="756" spans="1:54" s="140" customFormat="1" ht="15">
      <c r="A756" s="136"/>
      <c r="B756" s="146"/>
      <c r="C756" s="122" t="s">
        <v>485</v>
      </c>
      <c r="D756" s="139">
        <f>SUM(D749:D755)</f>
        <v>1415821.41</v>
      </c>
      <c r="E756" s="139">
        <f>SUM(E749:E755)</f>
        <v>0</v>
      </c>
      <c r="F756" s="139">
        <f>SUM(F749:F755)</f>
        <v>0</v>
      </c>
      <c r="G756" s="139">
        <f>SUM(G749:G755)</f>
        <v>0</v>
      </c>
      <c r="H756" s="139">
        <f t="shared" ref="H756:M756" si="143">SUM(H749:H755)</f>
        <v>654603.86</v>
      </c>
      <c r="I756" s="139">
        <f t="shared" si="143"/>
        <v>260803.40999999997</v>
      </c>
      <c r="J756" s="139">
        <f t="shared" si="143"/>
        <v>35700.240000000005</v>
      </c>
      <c r="K756" s="139">
        <f t="shared" si="143"/>
        <v>409419.99000000011</v>
      </c>
      <c r="L756" s="139">
        <f t="shared" si="143"/>
        <v>55293.91</v>
      </c>
      <c r="M756" s="139">
        <f t="shared" si="143"/>
        <v>0</v>
      </c>
    </row>
    <row r="757" spans="1:54" s="136" customFormat="1" ht="12.75">
      <c r="A757" s="140"/>
      <c r="B757" s="132"/>
      <c r="C757" s="133"/>
      <c r="D757" s="133"/>
      <c r="E757" s="133"/>
      <c r="F757" s="133"/>
      <c r="G757" s="133"/>
      <c r="H757" s="133"/>
      <c r="I757" s="133"/>
      <c r="J757" s="133"/>
      <c r="K757" s="133"/>
      <c r="L757" s="133"/>
      <c r="M757" s="133"/>
    </row>
    <row r="758" spans="1:54" s="136" customFormat="1" ht="12.75">
      <c r="B758" s="132"/>
      <c r="C758" s="133"/>
      <c r="D758" s="133"/>
      <c r="E758" s="133"/>
      <c r="F758" s="133"/>
      <c r="G758" s="133"/>
      <c r="H758" s="133"/>
      <c r="I758" s="133"/>
      <c r="J758" s="133"/>
      <c r="K758" s="133"/>
      <c r="L758" s="133"/>
      <c r="M758" s="133"/>
    </row>
    <row r="759" spans="1:54" s="136" customFormat="1" ht="12.75">
      <c r="B759" s="149" t="s">
        <v>530</v>
      </c>
      <c r="C759" s="133"/>
      <c r="D759" s="133"/>
      <c r="E759" s="133"/>
      <c r="F759" s="133"/>
      <c r="G759" s="133"/>
      <c r="H759" s="133"/>
      <c r="I759" s="143" t="s">
        <v>440</v>
      </c>
      <c r="J759" s="133"/>
      <c r="K759" s="133"/>
      <c r="L759" s="133"/>
      <c r="M759" s="133"/>
      <c r="BA759" s="136" t="str">
        <f>LEFT(B759,10)</f>
        <v>PROGRAM 99</v>
      </c>
      <c r="BB759" s="136">
        <f>RIGHT(BA759,2)*1</f>
        <v>99</v>
      </c>
    </row>
    <row r="760" spans="1:54" s="136" customFormat="1" ht="12.75">
      <c r="B760" s="132"/>
      <c r="C760" s="133"/>
      <c r="D760" s="133"/>
      <c r="E760" s="143" t="s">
        <v>467</v>
      </c>
      <c r="F760" s="143" t="s">
        <v>468</v>
      </c>
      <c r="G760" s="143" t="s">
        <v>469</v>
      </c>
      <c r="H760" s="143" t="s">
        <v>470</v>
      </c>
      <c r="I760" s="143" t="s">
        <v>471</v>
      </c>
      <c r="J760" s="129" t="s">
        <v>472</v>
      </c>
      <c r="K760" s="143" t="s">
        <v>473</v>
      </c>
      <c r="L760" s="133"/>
      <c r="M760" s="143" t="s">
        <v>474</v>
      </c>
    </row>
    <row r="761" spans="1:54" s="136" customFormat="1" ht="12.75">
      <c r="B761" s="132"/>
      <c r="C761" s="143" t="s">
        <v>475</v>
      </c>
      <c r="D761" s="143" t="s">
        <v>476</v>
      </c>
      <c r="E761" s="143" t="s">
        <v>477</v>
      </c>
      <c r="F761" s="143" t="s">
        <v>477</v>
      </c>
      <c r="G761" s="143" t="s">
        <v>478</v>
      </c>
      <c r="H761" s="143" t="s">
        <v>478</v>
      </c>
      <c r="I761" s="143" t="s">
        <v>479</v>
      </c>
      <c r="J761" s="129" t="s">
        <v>480</v>
      </c>
      <c r="K761" s="143" t="s">
        <v>481</v>
      </c>
      <c r="L761" s="143" t="s">
        <v>453</v>
      </c>
      <c r="M761" s="143" t="s">
        <v>482</v>
      </c>
    </row>
    <row r="762" spans="1:54"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54" s="136" customFormat="1" ht="12.75">
      <c r="B763" s="132">
        <v>59</v>
      </c>
      <c r="C763" s="133" t="s">
        <v>484</v>
      </c>
      <c r="D763" s="134">
        <f>SUM(E763:M763)</f>
        <v>0</v>
      </c>
      <c r="E763" s="144">
        <f>SUMIFS('Expense Data'!$G$4:$G$2000,'Expense Data'!$L$4:$L$2000,$BB763,'Expense Data'!$M$4:$M$2000,$B763,'Expense Data'!$P$4:$P$2000,0)</f>
        <v>0</v>
      </c>
      <c r="F763" s="144">
        <f>SUMIFS('Expense Data'!$G$4:$G$2000,'Expense Data'!$L$4:$L$2000,$BB763,'Expense Data'!$M$4:$M$2000,$B763,'Expense Data'!$P$4:$P$2000,1)</f>
        <v>0</v>
      </c>
      <c r="G763" s="144">
        <f>SUMIFS('Expense Data'!$G$4:$G$2000,'Expense Data'!$L$4:$L$2000,$BB763,'Expense Data'!$M$4:$M$2000,$B763,'Expense Data'!$P$4:$P$2000,2)</f>
        <v>0</v>
      </c>
      <c r="H763" s="144">
        <f>SUMIFS('Expense Data'!$G$4:$G$2000,'Expense Data'!$L$4:$L$2000,$BB763,'Expense Data'!$M$4:$M$2000,$B763,'Expense Data'!$P$4:$P$2000,3)</f>
        <v>0</v>
      </c>
      <c r="I763" s="144">
        <f>SUMIFS('Expense Data'!$G$4:$G$2000,'Expense Data'!$L$4:$L$2000,$BB763,'Expense Data'!$M$4:$M$2000,$B763,'Expense Data'!$P$4:$P$2000,4)</f>
        <v>0</v>
      </c>
      <c r="J763" s="144">
        <f>SUMIFS('Expense Data'!$G$4:$G$2000,'Expense Data'!$L$4:$L$2000,$BB763,'Expense Data'!$M$4:$M$2000,$B763,'Expense Data'!$P$4:$P$2000,5)</f>
        <v>0</v>
      </c>
      <c r="K763" s="144">
        <f>SUMIFS('Expense Data'!$G$4:$G$2000,'Expense Data'!$L$4:$L$2000,$BB763,'Expense Data'!$M$4:$M$2000,$B763,'Expense Data'!$P$4:$P$2000,7)</f>
        <v>0</v>
      </c>
      <c r="L763" s="144">
        <f>SUMIFS('Expense Data'!$G$4:$G$2000,'Expense Data'!$L$4:$L$2000,$BB763,'Expense Data'!$M$4:$M$2000,$B763,'Expense Data'!$P$4:$P$2000,8)</f>
        <v>0</v>
      </c>
      <c r="M763" s="144">
        <f>SUMIFS('Expense Data'!$G$4:$G$2000,'Expense Data'!$L$4:$L$2000,$BB763,'Expense Data'!$M$4:$M$2000,$B763,'Expense Data'!$P$4:$P$2000,9)</f>
        <v>0</v>
      </c>
      <c r="BB763" s="136">
        <f>BB$759</f>
        <v>99</v>
      </c>
    </row>
    <row r="764" spans="1:54" s="136" customFormat="1" ht="12.75">
      <c r="B764" s="132">
        <v>83</v>
      </c>
      <c r="C764" s="133" t="s">
        <v>124</v>
      </c>
      <c r="D764" s="134">
        <f>SUM(E764:M764)</f>
        <v>0</v>
      </c>
      <c r="E764" s="144">
        <f>SUMIFS('Expense Data'!$G$4:$G$2000,'Expense Data'!$L$4:$L$2000,$BB764,'Expense Data'!$M$4:$M$2000,$B764,'Expense Data'!$P$4:$P$2000,0)</f>
        <v>0</v>
      </c>
      <c r="F764" s="135" t="s">
        <v>483</v>
      </c>
      <c r="G764" s="135" t="s">
        <v>483</v>
      </c>
      <c r="H764" s="135" t="s">
        <v>483</v>
      </c>
      <c r="I764" s="135" t="s">
        <v>483</v>
      </c>
      <c r="J764" s="135" t="s">
        <v>483</v>
      </c>
      <c r="K764" s="144">
        <f>SUMIFS('Expense Data'!$G$4:$G$2000,'Expense Data'!$L$4:$L$2000,$BB764,'Expense Data'!$M$4:$M$2000,$B764,'Expense Data'!$P$4:$P$2000,7)</f>
        <v>0</v>
      </c>
      <c r="L764" s="135" t="s">
        <v>483</v>
      </c>
      <c r="M764" s="135" t="s">
        <v>483</v>
      </c>
      <c r="BB764" s="136">
        <f t="shared" ref="BB764:BB766" si="144">BB$759</f>
        <v>99</v>
      </c>
    </row>
    <row r="765" spans="1:54" s="136" customFormat="1" ht="12.75">
      <c r="B765" s="132">
        <v>89</v>
      </c>
      <c r="C765" s="133" t="s">
        <v>542</v>
      </c>
      <c r="D765" s="134">
        <f>SUM(E765:M765)</f>
        <v>0</v>
      </c>
      <c r="E765" s="144">
        <f>SUMIFS('Expense Data'!$G$4:$G$2000,'Expense Data'!$L$4:$L$2000,$BB765,'Expense Data'!$M$4:$M$2000,$B765,'Expense Data'!$P$4:$P$2000,0)</f>
        <v>0</v>
      </c>
      <c r="F765" s="135" t="s">
        <v>483</v>
      </c>
      <c r="G765" s="153" t="s">
        <v>483</v>
      </c>
      <c r="H765" s="156" t="s">
        <v>483</v>
      </c>
      <c r="I765" s="153" t="s">
        <v>483</v>
      </c>
      <c r="J765" s="153" t="s">
        <v>483</v>
      </c>
      <c r="K765" s="153" t="s">
        <v>483</v>
      </c>
      <c r="L765" s="153" t="s">
        <v>483</v>
      </c>
      <c r="M765" s="144">
        <f>SUMIFS('Expense Data'!$G$4:$G$2000,'Expense Data'!$L$4:$L$2000,$BB765,'Expense Data'!$M$4:$M$2000,$B765,'Expense Data'!$P$4:$P$2000,9)</f>
        <v>0</v>
      </c>
      <c r="BB765" s="136">
        <f t="shared" si="144"/>
        <v>99</v>
      </c>
    </row>
    <row r="766" spans="1:54" s="136" customFormat="1" ht="15">
      <c r="B766" s="132">
        <v>99</v>
      </c>
      <c r="C766" s="133" t="s">
        <v>438</v>
      </c>
      <c r="D766" s="119">
        <f>SUM(E766:F766)</f>
        <v>0</v>
      </c>
      <c r="E766" s="144">
        <f>SUMIFS('Expense Data'!$G$4:$G$2000,'Expense Data'!$L$4:$L$2000,$BB766,'Expense Data'!$M$4:$M$2000,$B766,'Expense Data'!$P$4:$P$2000,0)</f>
        <v>0</v>
      </c>
      <c r="F766" s="144">
        <f>SUMIFS('Expense Data'!$G$4:$G$2000,'Expense Data'!$L$4:$L$2000,$BB766,'Expense Data'!$M$4:$M$2000,$B766,'Expense Data'!$P$4:$P$2000,1)</f>
        <v>0</v>
      </c>
      <c r="G766" s="137" t="s">
        <v>483</v>
      </c>
      <c r="H766" s="137" t="s">
        <v>483</v>
      </c>
      <c r="I766" s="137" t="s">
        <v>483</v>
      </c>
      <c r="J766" s="137" t="s">
        <v>483</v>
      </c>
      <c r="K766" s="137" t="s">
        <v>483</v>
      </c>
      <c r="L766" s="137" t="s">
        <v>483</v>
      </c>
      <c r="M766" s="137" t="s">
        <v>483</v>
      </c>
      <c r="BB766" s="136">
        <f t="shared" si="144"/>
        <v>99</v>
      </c>
    </row>
    <row r="767" spans="1:54" s="140" customFormat="1" ht="15">
      <c r="A767" s="136"/>
      <c r="B767" s="146"/>
      <c r="C767" s="122" t="s">
        <v>485</v>
      </c>
      <c r="D767" s="139">
        <f t="shared" ref="D767:M767" si="145">SUM(D763:D766)</f>
        <v>0</v>
      </c>
      <c r="E767" s="139">
        <f t="shared" si="145"/>
        <v>0</v>
      </c>
      <c r="F767" s="139">
        <f t="shared" si="145"/>
        <v>0</v>
      </c>
      <c r="G767" s="139">
        <f t="shared" si="145"/>
        <v>0</v>
      </c>
      <c r="H767" s="139">
        <f t="shared" si="145"/>
        <v>0</v>
      </c>
      <c r="I767" s="139">
        <f t="shared" si="145"/>
        <v>0</v>
      </c>
      <c r="J767" s="139">
        <f t="shared" si="145"/>
        <v>0</v>
      </c>
      <c r="K767" s="139">
        <f t="shared" si="145"/>
        <v>0</v>
      </c>
      <c r="L767" s="139">
        <f t="shared" si="145"/>
        <v>0</v>
      </c>
      <c r="M767" s="139">
        <f t="shared" si="145"/>
        <v>0</v>
      </c>
    </row>
    <row r="768" spans="1:54"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4"/>
    </row>
    <row r="1174" spans="2:13" s="136" customFormat="1">
      <c r="B1174" s="154"/>
      <c r="M1174" s="164"/>
    </row>
    <row r="1175" spans="2:13" s="136" customFormat="1">
      <c r="B1175" s="154"/>
      <c r="M1175" s="164"/>
    </row>
    <row r="1176" spans="2:13" s="136" customFormat="1">
      <c r="B1176" s="154"/>
      <c r="M1176" s="164"/>
    </row>
    <row r="1177" spans="2:13" s="136" customFormat="1">
      <c r="B1177" s="154"/>
      <c r="M1177" s="164"/>
    </row>
    <row r="1178" spans="2:13" s="136" customFormat="1">
      <c r="B1178" s="154"/>
      <c r="M1178" s="164"/>
    </row>
    <row r="1179" spans="2:13" s="136" customFormat="1">
      <c r="B1179" s="154"/>
      <c r="M1179" s="164"/>
    </row>
    <row r="1180" spans="2:13" s="136" customFormat="1">
      <c r="B1180" s="154"/>
      <c r="M1180" s="164"/>
    </row>
    <row r="1181" spans="2:13" s="136" customFormat="1">
      <c r="B1181" s="154"/>
      <c r="M1181" s="164"/>
    </row>
    <row r="1182" spans="2:13" s="136" customFormat="1">
      <c r="B1182" s="154"/>
      <c r="M1182" s="164"/>
    </row>
    <row r="1183" spans="2:13" s="136" customFormat="1">
      <c r="B1183" s="154"/>
      <c r="M1183" s="164"/>
    </row>
    <row r="1184" spans="2:13" s="136" customFormat="1">
      <c r="B1184" s="154"/>
      <c r="M1184" s="164"/>
    </row>
    <row r="1185" spans="2:13" s="136" customFormat="1">
      <c r="B1185" s="154"/>
      <c r="M1185" s="164"/>
    </row>
    <row r="1186" spans="2:13" s="136" customFormat="1">
      <c r="B1186" s="154"/>
      <c r="M1186" s="164"/>
    </row>
    <row r="1187" spans="2:13" s="136" customFormat="1">
      <c r="B1187" s="154"/>
      <c r="M1187" s="164"/>
    </row>
    <row r="1188" spans="2:13" s="136" customFormat="1">
      <c r="B1188" s="154"/>
      <c r="M1188" s="164"/>
    </row>
    <row r="1189" spans="2:13" s="136" customFormat="1">
      <c r="B1189" s="154"/>
      <c r="M1189" s="164"/>
    </row>
    <row r="1190" spans="2:13" s="136" customFormat="1">
      <c r="B1190" s="154"/>
      <c r="M1190" s="164"/>
    </row>
    <row r="1191" spans="2:13" s="136" customFormat="1">
      <c r="B1191" s="154"/>
      <c r="M1191" s="164"/>
    </row>
    <row r="1192" spans="2:13" s="136" customFormat="1">
      <c r="B1192" s="154"/>
      <c r="M1192" s="164"/>
    </row>
    <row r="1193" spans="2:13" s="136" customFormat="1">
      <c r="B1193" s="154"/>
      <c r="M1193" s="164"/>
    </row>
    <row r="1194" spans="2:13" s="136" customFormat="1">
      <c r="B1194" s="154"/>
      <c r="M1194" s="164"/>
    </row>
    <row r="1195" spans="2:13" s="136" customFormat="1">
      <c r="B1195" s="154"/>
      <c r="M1195" s="164"/>
    </row>
    <row r="1196" spans="2:13" s="136" customFormat="1">
      <c r="B1196" s="154"/>
      <c r="M1196" s="164"/>
    </row>
    <row r="1197" spans="2:13" s="136" customFormat="1">
      <c r="B1197" s="154"/>
      <c r="M1197" s="164"/>
    </row>
    <row r="1198" spans="2:13" s="136" customFormat="1">
      <c r="B1198" s="154"/>
      <c r="M1198" s="164"/>
    </row>
    <row r="1199" spans="2:13" s="136" customFormat="1">
      <c r="B1199" s="154"/>
      <c r="M1199" s="164"/>
    </row>
    <row r="1200" spans="2:13" s="136" customFormat="1">
      <c r="B1200" s="154"/>
      <c r="M1200" s="164"/>
    </row>
    <row r="1201" spans="2:13" s="136" customFormat="1">
      <c r="B1201" s="154"/>
      <c r="M1201" s="164"/>
    </row>
    <row r="1202" spans="2:13" s="136" customFormat="1">
      <c r="B1202" s="154"/>
      <c r="M1202" s="164"/>
    </row>
    <row r="1203" spans="2:13" s="136" customFormat="1">
      <c r="B1203" s="154"/>
      <c r="M1203" s="164"/>
    </row>
    <row r="1204" spans="2:13" s="136" customFormat="1">
      <c r="B1204" s="154"/>
      <c r="M1204" s="164"/>
    </row>
    <row r="1205" spans="2:13" s="136" customFormat="1">
      <c r="B1205" s="154"/>
      <c r="M1205" s="164"/>
    </row>
    <row r="1206" spans="2:13" s="136" customFormat="1">
      <c r="B1206" s="154"/>
      <c r="M1206" s="164"/>
    </row>
    <row r="1207" spans="2:13" s="136" customFormat="1">
      <c r="B1207" s="154"/>
      <c r="M1207" s="164"/>
    </row>
    <row r="1208" spans="2:13" s="136" customFormat="1">
      <c r="B1208" s="154"/>
      <c r="M1208" s="164"/>
    </row>
    <row r="1209" spans="2:13" s="136" customFormat="1">
      <c r="B1209" s="154"/>
      <c r="M1209" s="164"/>
    </row>
    <row r="1210" spans="2:13" s="136" customFormat="1">
      <c r="B1210" s="154"/>
      <c r="M1210" s="164"/>
    </row>
    <row r="1211" spans="2:13" s="136" customFormat="1">
      <c r="B1211" s="154"/>
      <c r="M1211" s="164"/>
    </row>
    <row r="1212" spans="2:13" s="136" customFormat="1">
      <c r="B1212" s="154"/>
      <c r="M1212" s="164"/>
    </row>
    <row r="1213" spans="2:13" s="136" customFormat="1">
      <c r="B1213" s="154"/>
      <c r="M1213" s="164"/>
    </row>
    <row r="1214" spans="2:13" s="136" customFormat="1">
      <c r="B1214" s="154"/>
      <c r="M1214" s="164"/>
    </row>
    <row r="1215" spans="2:13" s="136" customFormat="1">
      <c r="B1215" s="154"/>
      <c r="M1215" s="164"/>
    </row>
    <row r="1216" spans="2:13" s="136" customFormat="1">
      <c r="B1216" s="154"/>
      <c r="M1216" s="164"/>
    </row>
    <row r="1217" spans="2:13" s="136" customFormat="1">
      <c r="B1217" s="154"/>
      <c r="M1217" s="164"/>
    </row>
    <row r="1218" spans="2:13" s="136" customFormat="1">
      <c r="B1218" s="154"/>
      <c r="M1218" s="164"/>
    </row>
    <row r="1219" spans="2:13" s="136" customFormat="1">
      <c r="B1219" s="154"/>
      <c r="M1219" s="164"/>
    </row>
    <row r="1220" spans="2:13" s="136" customFormat="1">
      <c r="B1220" s="154"/>
      <c r="M1220" s="164"/>
    </row>
    <row r="1221" spans="2:13" s="136" customFormat="1">
      <c r="B1221" s="154"/>
      <c r="M1221" s="164"/>
    </row>
    <row r="1222" spans="2:13" s="136" customFormat="1">
      <c r="B1222" s="154"/>
      <c r="M1222" s="164"/>
    </row>
    <row r="1223" spans="2:13" s="136" customFormat="1">
      <c r="B1223" s="154"/>
      <c r="M1223" s="164"/>
    </row>
    <row r="1224" spans="2:13" s="136" customFormat="1">
      <c r="B1224" s="154"/>
      <c r="M1224" s="164"/>
    </row>
    <row r="1225" spans="2:13" s="136" customFormat="1">
      <c r="B1225" s="154"/>
      <c r="M1225" s="164"/>
    </row>
    <row r="1226" spans="2:13" s="136" customFormat="1">
      <c r="B1226" s="154"/>
      <c r="M1226" s="164"/>
    </row>
    <row r="1227" spans="2:13" s="136" customFormat="1">
      <c r="B1227" s="154"/>
      <c r="M1227" s="164"/>
    </row>
    <row r="1228" spans="2:13" s="136" customFormat="1">
      <c r="B1228" s="154"/>
      <c r="M1228" s="164"/>
    </row>
    <row r="1229" spans="2:13" s="136" customFormat="1">
      <c r="B1229" s="154"/>
      <c r="M1229" s="164"/>
    </row>
    <row r="1230" spans="2:13" s="136" customFormat="1">
      <c r="B1230" s="154"/>
      <c r="M1230" s="164"/>
    </row>
    <row r="1231" spans="2:13" s="136" customFormat="1">
      <c r="B1231" s="154"/>
      <c r="M1231" s="164"/>
    </row>
    <row r="1232" spans="2:13" s="136" customFormat="1">
      <c r="B1232" s="154"/>
      <c r="M1232" s="164"/>
    </row>
    <row r="1233" spans="2:13" s="136" customFormat="1">
      <c r="B1233" s="154"/>
      <c r="M1233" s="164"/>
    </row>
    <row r="1234" spans="2:13" s="136" customFormat="1">
      <c r="B1234" s="154"/>
      <c r="M1234" s="164"/>
    </row>
    <row r="1235" spans="2:13" s="136" customFormat="1">
      <c r="B1235" s="154"/>
      <c r="M1235" s="164"/>
    </row>
    <row r="1236" spans="2:13" s="136" customFormat="1">
      <c r="B1236" s="154"/>
      <c r="M1236" s="164"/>
    </row>
    <row r="1237" spans="2:13" s="136" customFormat="1">
      <c r="B1237" s="154"/>
      <c r="M1237" s="164"/>
    </row>
    <row r="1238" spans="2:13" s="136" customFormat="1">
      <c r="B1238" s="154"/>
      <c r="M1238" s="164"/>
    </row>
    <row r="1239" spans="2:13" s="136" customFormat="1">
      <c r="B1239" s="154"/>
      <c r="M1239" s="164"/>
    </row>
    <row r="1240" spans="2:13" s="136" customFormat="1">
      <c r="B1240" s="154"/>
      <c r="M1240" s="164"/>
    </row>
    <row r="1241" spans="2:13" s="136" customFormat="1">
      <c r="B1241" s="154"/>
      <c r="M1241" s="164"/>
    </row>
    <row r="1242" spans="2:13" s="136" customFormat="1">
      <c r="B1242" s="154"/>
      <c r="M1242" s="164"/>
    </row>
    <row r="1243" spans="2:13" s="136" customFormat="1">
      <c r="B1243" s="154"/>
      <c r="M1243" s="164"/>
    </row>
    <row r="1244" spans="2:13" s="136" customFormat="1">
      <c r="B1244" s="154"/>
      <c r="M1244" s="164"/>
    </row>
    <row r="1245" spans="2:13" s="136" customFormat="1">
      <c r="B1245" s="154"/>
      <c r="M1245" s="164"/>
    </row>
    <row r="1246" spans="2:13" s="136" customFormat="1">
      <c r="B1246" s="154"/>
      <c r="M1246" s="164"/>
    </row>
    <row r="1247" spans="2:13" s="136" customFormat="1">
      <c r="B1247" s="154"/>
      <c r="M1247" s="164"/>
    </row>
    <row r="1248" spans="2:13" s="136" customFormat="1">
      <c r="B1248" s="154"/>
      <c r="M1248" s="164"/>
    </row>
    <row r="1249" spans="2:13" s="136" customFormat="1">
      <c r="B1249" s="154"/>
      <c r="M1249" s="164"/>
    </row>
    <row r="1250" spans="2:13" s="136" customFormat="1">
      <c r="B1250" s="154"/>
      <c r="M1250" s="164"/>
    </row>
    <row r="1251" spans="2:13" s="136" customFormat="1">
      <c r="B1251" s="154"/>
      <c r="M1251" s="164"/>
    </row>
    <row r="1252" spans="2:13" s="136" customFormat="1">
      <c r="B1252" s="154"/>
      <c r="M1252" s="164"/>
    </row>
    <row r="1253" spans="2:13" s="136" customFormat="1">
      <c r="B1253" s="154"/>
      <c r="M1253" s="164"/>
    </row>
    <row r="1254" spans="2:13" s="136" customFormat="1">
      <c r="B1254" s="154"/>
      <c r="M1254" s="164"/>
    </row>
    <row r="1255" spans="2:13" s="136" customFormat="1">
      <c r="B1255" s="154"/>
      <c r="M1255" s="164"/>
    </row>
    <row r="1256" spans="2:13" s="136" customFormat="1">
      <c r="B1256" s="154"/>
      <c r="M1256" s="164"/>
    </row>
    <row r="1257" spans="2:13" s="136" customFormat="1">
      <c r="B1257" s="154"/>
      <c r="M1257" s="164"/>
    </row>
    <row r="1258" spans="2:13" s="136" customFormat="1">
      <c r="B1258" s="154"/>
      <c r="M1258" s="164"/>
    </row>
    <row r="1259" spans="2:13" s="136" customFormat="1">
      <c r="B1259" s="154"/>
      <c r="M1259" s="164"/>
    </row>
    <row r="1260" spans="2:13" s="136" customFormat="1">
      <c r="B1260" s="154"/>
      <c r="M1260" s="164"/>
    </row>
    <row r="1261" spans="2:13" s="136" customFormat="1">
      <c r="B1261" s="154"/>
      <c r="M1261" s="164"/>
    </row>
    <row r="1262" spans="2:13" s="136" customFormat="1">
      <c r="B1262" s="154"/>
      <c r="M1262" s="164"/>
    </row>
    <row r="1263" spans="2:13" s="136" customFormat="1">
      <c r="B1263" s="154"/>
      <c r="M1263" s="164"/>
    </row>
    <row r="1264" spans="2:13" s="136" customFormat="1">
      <c r="B1264" s="154"/>
      <c r="M1264" s="164"/>
    </row>
    <row r="1265" spans="2:13" s="136" customFormat="1">
      <c r="B1265" s="154"/>
      <c r="M1265" s="164"/>
    </row>
    <row r="1266" spans="2:13" s="136" customFormat="1">
      <c r="B1266" s="154"/>
      <c r="M1266" s="164"/>
    </row>
    <row r="1267" spans="2:13" s="136" customFormat="1">
      <c r="B1267" s="154"/>
      <c r="M1267" s="164"/>
    </row>
    <row r="1268" spans="2:13" s="136" customFormat="1">
      <c r="B1268" s="154"/>
      <c r="M1268" s="164"/>
    </row>
    <row r="1269" spans="2:13" s="136" customFormat="1">
      <c r="B1269" s="154"/>
      <c r="M1269" s="164"/>
    </row>
    <row r="1270" spans="2:13" s="136" customFormat="1">
      <c r="B1270" s="154"/>
      <c r="M1270" s="164"/>
    </row>
    <row r="1271" spans="2:13" s="136" customFormat="1">
      <c r="B1271" s="154"/>
      <c r="M1271" s="164"/>
    </row>
    <row r="1272" spans="2:13" s="136" customFormat="1">
      <c r="B1272" s="154"/>
      <c r="M1272" s="164"/>
    </row>
    <row r="1273" spans="2:13" s="136" customFormat="1">
      <c r="B1273" s="154"/>
      <c r="M1273" s="164"/>
    </row>
    <row r="1274" spans="2:13" s="136" customFormat="1">
      <c r="B1274" s="154"/>
      <c r="M1274" s="164"/>
    </row>
    <row r="1275" spans="2:13" s="136" customFormat="1">
      <c r="B1275" s="154"/>
      <c r="M1275" s="164"/>
    </row>
    <row r="1276" spans="2:13" s="136" customFormat="1">
      <c r="B1276" s="154"/>
      <c r="M1276" s="164"/>
    </row>
    <row r="1277" spans="2:13" s="136" customFormat="1">
      <c r="B1277" s="154"/>
      <c r="M1277" s="164"/>
    </row>
    <row r="1278" spans="2:13" s="136" customFormat="1">
      <c r="B1278" s="154"/>
      <c r="M1278" s="164"/>
    </row>
    <row r="1279" spans="2:13" s="136" customFormat="1">
      <c r="B1279" s="154"/>
      <c r="M1279" s="164"/>
    </row>
    <row r="1280" spans="2:13" s="136" customFormat="1">
      <c r="B1280" s="154"/>
      <c r="M1280" s="164"/>
    </row>
    <row r="1281" spans="2:13" s="136" customFormat="1">
      <c r="B1281" s="154"/>
      <c r="M1281" s="164"/>
    </row>
    <row r="1282" spans="2:13" s="136" customFormat="1">
      <c r="B1282" s="154"/>
      <c r="M1282" s="164"/>
    </row>
    <row r="1283" spans="2:13" s="136" customFormat="1">
      <c r="B1283" s="154"/>
      <c r="M1283" s="164"/>
    </row>
    <row r="1284" spans="2:13" s="136" customFormat="1">
      <c r="B1284" s="154"/>
      <c r="M1284" s="164"/>
    </row>
    <row r="1285" spans="2:13" s="136" customFormat="1">
      <c r="B1285" s="154"/>
      <c r="M1285" s="164"/>
    </row>
    <row r="1286" spans="2:13" s="136" customFormat="1">
      <c r="B1286" s="154"/>
      <c r="M1286" s="164"/>
    </row>
    <row r="1287" spans="2:13" s="136" customFormat="1">
      <c r="B1287" s="154"/>
      <c r="M1287" s="164"/>
    </row>
    <row r="1288" spans="2:13" s="136" customFormat="1">
      <c r="B1288" s="154"/>
      <c r="M1288" s="164"/>
    </row>
    <row r="1289" spans="2:13" s="136" customFormat="1">
      <c r="B1289" s="154"/>
      <c r="M1289" s="164"/>
    </row>
    <row r="1290" spans="2:13" s="136" customFormat="1">
      <c r="B1290" s="154"/>
      <c r="M1290" s="164"/>
    </row>
    <row r="1291" spans="2:13" s="136" customFormat="1">
      <c r="B1291" s="154"/>
      <c r="M1291" s="164"/>
    </row>
    <row r="1292" spans="2:13" s="136" customFormat="1">
      <c r="B1292" s="154"/>
      <c r="M1292" s="164"/>
    </row>
    <row r="1293" spans="2:13" s="136" customFormat="1">
      <c r="B1293" s="154"/>
      <c r="M1293" s="164"/>
    </row>
    <row r="1294" spans="2:13" s="136" customFormat="1">
      <c r="B1294" s="154"/>
      <c r="M1294" s="164"/>
    </row>
    <row r="1295" spans="2:13" s="136" customFormat="1">
      <c r="B1295" s="154"/>
      <c r="M1295" s="164"/>
    </row>
    <row r="1296" spans="2:13" s="136" customFormat="1">
      <c r="B1296" s="154"/>
      <c r="M1296" s="164"/>
    </row>
    <row r="1297" spans="2:13" s="136" customFormat="1">
      <c r="B1297" s="154"/>
      <c r="M1297" s="164"/>
    </row>
    <row r="1298" spans="2:13" s="136" customFormat="1">
      <c r="B1298" s="154"/>
      <c r="M1298" s="164"/>
    </row>
    <row r="1299" spans="2:13" s="136" customFormat="1">
      <c r="B1299" s="154"/>
      <c r="M1299" s="164"/>
    </row>
    <row r="1300" spans="2:13" s="136" customFormat="1">
      <c r="B1300" s="154"/>
      <c r="M1300" s="164"/>
    </row>
    <row r="1301" spans="2:13" s="136" customFormat="1">
      <c r="B1301" s="154"/>
      <c r="M1301" s="164"/>
    </row>
    <row r="1302" spans="2:13" s="136" customFormat="1">
      <c r="B1302" s="154"/>
      <c r="M1302" s="164"/>
    </row>
    <row r="1303" spans="2:13" s="136" customFormat="1">
      <c r="B1303" s="154"/>
      <c r="M1303" s="164"/>
    </row>
    <row r="1304" spans="2:13" s="136" customFormat="1">
      <c r="B1304" s="154"/>
      <c r="M1304" s="164"/>
    </row>
    <row r="1305" spans="2:13" s="136" customFormat="1">
      <c r="B1305" s="154"/>
      <c r="M1305" s="164"/>
    </row>
    <row r="1306" spans="2:13" s="136" customFormat="1">
      <c r="B1306" s="154"/>
      <c r="M1306" s="164"/>
    </row>
    <row r="1307" spans="2:13" s="136" customFormat="1">
      <c r="B1307" s="154"/>
      <c r="M1307" s="164"/>
    </row>
    <row r="1308" spans="2:13" s="136" customFormat="1">
      <c r="B1308" s="154"/>
      <c r="M1308" s="164"/>
    </row>
    <row r="1309" spans="2:13" s="136" customFormat="1">
      <c r="B1309" s="154"/>
      <c r="M1309" s="164"/>
    </row>
    <row r="1310" spans="2:13" s="136" customFormat="1">
      <c r="B1310" s="154"/>
      <c r="M1310" s="164"/>
    </row>
    <row r="1311" spans="2:13" s="136" customFormat="1">
      <c r="B1311" s="154"/>
      <c r="M1311" s="164"/>
    </row>
    <row r="1312" spans="2:13" s="136" customFormat="1">
      <c r="B1312" s="154"/>
      <c r="M1312" s="164"/>
    </row>
    <row r="1313" spans="2:13" s="136" customFormat="1">
      <c r="B1313" s="154"/>
      <c r="M1313" s="164"/>
    </row>
    <row r="1314" spans="2:13" s="136" customFormat="1">
      <c r="B1314" s="154"/>
      <c r="M1314" s="164"/>
    </row>
    <row r="1315" spans="2:13" s="136" customFormat="1">
      <c r="B1315" s="154"/>
      <c r="M1315" s="164"/>
    </row>
    <row r="1316" spans="2:13" s="136" customFormat="1">
      <c r="B1316" s="154"/>
      <c r="M1316" s="164"/>
    </row>
    <row r="1317" spans="2:13" s="136" customFormat="1">
      <c r="B1317" s="154"/>
      <c r="M1317" s="164"/>
    </row>
    <row r="1318" spans="2:13" s="136" customFormat="1">
      <c r="B1318" s="154"/>
      <c r="M1318" s="164"/>
    </row>
    <row r="1319" spans="2:13" s="136" customFormat="1">
      <c r="B1319" s="154"/>
      <c r="M1319" s="164"/>
    </row>
    <row r="1320" spans="2:13" s="136" customFormat="1">
      <c r="B1320" s="154"/>
      <c r="M1320" s="164"/>
    </row>
    <row r="1321" spans="2:13" s="136" customFormat="1">
      <c r="B1321" s="154"/>
      <c r="M1321" s="164"/>
    </row>
    <row r="1322" spans="2:13" s="136" customFormat="1">
      <c r="B1322" s="154"/>
      <c r="M1322" s="164"/>
    </row>
    <row r="1323" spans="2:13" s="136" customFormat="1">
      <c r="B1323" s="154"/>
      <c r="M1323" s="164"/>
    </row>
    <row r="1324" spans="2:13" s="136" customFormat="1">
      <c r="B1324" s="154"/>
      <c r="M1324" s="164"/>
    </row>
    <row r="1325" spans="2:13" s="136" customFormat="1">
      <c r="B1325" s="154"/>
      <c r="M1325" s="164"/>
    </row>
    <row r="1326" spans="2:13" s="136" customFormat="1">
      <c r="B1326" s="154"/>
      <c r="M1326" s="164"/>
    </row>
    <row r="1327" spans="2:13" s="136" customFormat="1">
      <c r="B1327" s="154"/>
      <c r="M1327" s="164"/>
    </row>
    <row r="1328" spans="2:13" s="136" customFormat="1">
      <c r="B1328" s="154"/>
      <c r="M1328" s="164"/>
    </row>
    <row r="1329" spans="2:13" s="136" customFormat="1">
      <c r="B1329" s="154"/>
      <c r="M1329" s="164"/>
    </row>
    <row r="1330" spans="2:13" s="136" customFormat="1">
      <c r="B1330" s="154"/>
      <c r="M1330" s="164"/>
    </row>
    <row r="1331" spans="2:13" s="136" customFormat="1">
      <c r="B1331" s="154"/>
      <c r="M1331" s="164"/>
    </row>
    <row r="1332" spans="2:13" s="136" customFormat="1">
      <c r="B1332" s="154"/>
      <c r="M1332" s="164"/>
    </row>
    <row r="1333" spans="2:13" s="136" customFormat="1">
      <c r="B1333" s="154"/>
      <c r="M1333" s="164"/>
    </row>
    <row r="1334" spans="2:13" s="136" customFormat="1">
      <c r="B1334" s="154"/>
      <c r="M1334" s="164"/>
    </row>
    <row r="1335" spans="2:13" s="136" customFormat="1">
      <c r="B1335" s="154"/>
      <c r="M1335" s="164"/>
    </row>
    <row r="1336" spans="2:13" s="136" customFormat="1">
      <c r="B1336" s="154"/>
      <c r="M1336" s="164"/>
    </row>
    <row r="1337" spans="2:13" s="136" customFormat="1">
      <c r="B1337" s="154"/>
      <c r="M1337" s="164"/>
    </row>
    <row r="1338" spans="2:13" s="136" customFormat="1">
      <c r="B1338" s="154"/>
      <c r="M1338" s="164"/>
    </row>
    <row r="1339" spans="2:13" s="136" customFormat="1">
      <c r="B1339" s="154"/>
      <c r="M1339" s="164"/>
    </row>
    <row r="1340" spans="2:13" s="136" customFormat="1">
      <c r="B1340" s="154"/>
      <c r="M1340" s="164"/>
    </row>
    <row r="1341" spans="2:13" s="136" customFormat="1">
      <c r="B1341" s="154"/>
      <c r="M1341" s="164"/>
    </row>
    <row r="1342" spans="2:13" s="136" customFormat="1">
      <c r="B1342" s="154"/>
      <c r="M1342" s="164"/>
    </row>
    <row r="1343" spans="2:13" s="136" customFormat="1">
      <c r="B1343" s="154"/>
      <c r="M1343" s="164"/>
    </row>
    <row r="1344" spans="2:13" s="136" customFormat="1">
      <c r="B1344" s="154"/>
      <c r="M1344" s="164"/>
    </row>
    <row r="1345" spans="2:13" s="136" customFormat="1">
      <c r="B1345" s="154"/>
      <c r="M1345" s="164"/>
    </row>
    <row r="1346" spans="2:13" s="136" customFormat="1">
      <c r="B1346" s="154"/>
      <c r="M1346" s="164"/>
    </row>
    <row r="1347" spans="2:13" s="136" customFormat="1">
      <c r="B1347" s="154"/>
      <c r="M1347" s="164"/>
    </row>
    <row r="1348" spans="2:13" s="136" customFormat="1">
      <c r="B1348" s="154"/>
      <c r="M1348" s="164"/>
    </row>
    <row r="1349" spans="2:13" s="136" customFormat="1">
      <c r="B1349" s="154"/>
      <c r="M1349" s="164"/>
    </row>
    <row r="1350" spans="2:13" s="136" customFormat="1">
      <c r="B1350" s="154"/>
      <c r="M1350" s="164"/>
    </row>
    <row r="1351" spans="2:13" s="136" customFormat="1">
      <c r="B1351" s="154"/>
      <c r="M1351" s="164"/>
    </row>
    <row r="1352" spans="2:13" s="136" customFormat="1">
      <c r="B1352" s="154"/>
      <c r="M1352" s="164"/>
    </row>
    <row r="1353" spans="2:13" s="136" customFormat="1">
      <c r="B1353" s="154"/>
      <c r="M1353" s="164"/>
    </row>
    <row r="1354" spans="2:13" s="136" customFormat="1">
      <c r="B1354" s="154"/>
      <c r="M1354" s="164"/>
    </row>
    <row r="1355" spans="2:13" s="136" customFormat="1">
      <c r="B1355" s="154"/>
      <c r="M1355" s="164"/>
    </row>
    <row r="1356" spans="2:13" s="136" customFormat="1">
      <c r="B1356" s="154"/>
      <c r="M1356" s="164"/>
    </row>
    <row r="1357" spans="2:13" s="136" customFormat="1">
      <c r="B1357" s="154"/>
      <c r="M1357" s="164"/>
    </row>
    <row r="1358" spans="2:13" s="136" customFormat="1">
      <c r="B1358" s="154"/>
      <c r="M1358" s="164"/>
    </row>
    <row r="1359" spans="2:13" s="136" customFormat="1">
      <c r="B1359" s="154"/>
      <c r="M1359" s="164"/>
    </row>
    <row r="1360" spans="2:13" s="136" customFormat="1">
      <c r="B1360" s="154"/>
      <c r="M1360" s="164"/>
    </row>
    <row r="1361" spans="2:13" s="136" customFormat="1">
      <c r="B1361" s="154"/>
      <c r="M1361" s="164"/>
    </row>
    <row r="1362" spans="2:13" s="136" customFormat="1">
      <c r="B1362" s="154"/>
      <c r="M1362" s="164"/>
    </row>
    <row r="1363" spans="2:13" s="136" customFormat="1">
      <c r="B1363" s="154"/>
      <c r="M1363" s="164"/>
    </row>
    <row r="1364" spans="2:13" s="136" customFormat="1">
      <c r="B1364" s="154"/>
      <c r="M1364" s="164"/>
    </row>
    <row r="1365" spans="2:13" s="136" customFormat="1">
      <c r="B1365" s="154"/>
      <c r="M1365" s="164"/>
    </row>
    <row r="1366" spans="2:13" s="136" customFormat="1">
      <c r="B1366" s="154"/>
      <c r="M1366" s="164"/>
    </row>
    <row r="1367" spans="2:13" s="136" customFormat="1">
      <c r="B1367" s="154"/>
      <c r="M1367" s="164"/>
    </row>
    <row r="1368" spans="2:13" s="136" customFormat="1">
      <c r="B1368" s="154"/>
      <c r="M1368" s="164"/>
    </row>
    <row r="1369" spans="2:13" s="136" customFormat="1">
      <c r="B1369" s="154"/>
      <c r="M1369" s="164"/>
    </row>
    <row r="1370" spans="2:13" s="136" customFormat="1">
      <c r="B1370" s="154"/>
      <c r="M1370" s="164"/>
    </row>
    <row r="1371" spans="2:13" s="136" customFormat="1">
      <c r="B1371" s="154"/>
      <c r="M1371" s="164"/>
    </row>
    <row r="1372" spans="2:13" s="136" customFormat="1">
      <c r="B1372" s="154"/>
      <c r="M1372" s="164"/>
    </row>
    <row r="1373" spans="2:13" s="136" customFormat="1">
      <c r="B1373" s="154"/>
      <c r="M1373" s="164"/>
    </row>
    <row r="1374" spans="2:13" s="136" customFormat="1">
      <c r="B1374" s="154"/>
      <c r="M1374" s="164"/>
    </row>
    <row r="1375" spans="2:13" s="136" customFormat="1">
      <c r="B1375" s="154"/>
      <c r="M1375" s="164"/>
    </row>
    <row r="1376" spans="2:13" s="136" customFormat="1">
      <c r="B1376" s="154"/>
      <c r="M1376" s="164"/>
    </row>
    <row r="1377" spans="2:13" s="136" customFormat="1">
      <c r="B1377" s="154"/>
      <c r="M1377" s="164"/>
    </row>
    <row r="1378" spans="2:13" s="136" customFormat="1">
      <c r="B1378" s="154"/>
      <c r="M1378" s="164"/>
    </row>
    <row r="1379" spans="2:13" s="136" customFormat="1">
      <c r="B1379" s="154"/>
      <c r="M1379" s="164"/>
    </row>
    <row r="1380" spans="2:13" s="136" customFormat="1">
      <c r="B1380" s="154"/>
      <c r="M1380" s="164"/>
    </row>
    <row r="1381" spans="2:13" s="136" customFormat="1">
      <c r="B1381" s="154"/>
      <c r="M1381" s="164"/>
    </row>
    <row r="1382" spans="2:13" s="136" customFormat="1">
      <c r="B1382" s="154"/>
      <c r="M1382" s="164"/>
    </row>
    <row r="1383" spans="2:13" s="136" customFormat="1">
      <c r="B1383" s="154"/>
      <c r="M1383" s="164"/>
    </row>
    <row r="1384" spans="2:13" s="136" customFormat="1">
      <c r="B1384" s="154"/>
      <c r="M1384" s="164"/>
    </row>
    <row r="1385" spans="2:13" s="136" customFormat="1">
      <c r="B1385" s="154"/>
      <c r="M1385" s="164"/>
    </row>
    <row r="1386" spans="2:13" s="136" customFormat="1">
      <c r="B1386" s="154"/>
      <c r="M1386" s="164"/>
    </row>
    <row r="1387" spans="2:13" s="136" customFormat="1">
      <c r="B1387" s="154"/>
      <c r="M1387" s="164"/>
    </row>
    <row r="1388" spans="2:13" s="136" customFormat="1">
      <c r="B1388" s="154"/>
      <c r="M1388" s="164"/>
    </row>
    <row r="1389" spans="2:13" s="136" customFormat="1">
      <c r="B1389" s="154"/>
      <c r="M1389" s="164"/>
    </row>
    <row r="1390" spans="2:13" s="136" customFormat="1">
      <c r="B1390" s="154"/>
      <c r="M1390" s="164"/>
    </row>
    <row r="1391" spans="2:13" s="136" customFormat="1">
      <c r="B1391" s="154"/>
      <c r="M1391" s="164"/>
    </row>
    <row r="1392" spans="2:13" s="136" customFormat="1">
      <c r="B1392" s="154"/>
      <c r="M1392" s="164"/>
    </row>
    <row r="1393" spans="2:13" s="136" customFormat="1">
      <c r="B1393" s="154"/>
      <c r="M1393" s="164"/>
    </row>
    <row r="1394" spans="2:13" s="136" customFormat="1">
      <c r="B1394" s="154"/>
      <c r="M1394" s="164"/>
    </row>
    <row r="1395" spans="2:13" s="136" customFormat="1">
      <c r="B1395" s="154"/>
      <c r="M1395" s="164"/>
    </row>
    <row r="1396" spans="2:13" s="136" customFormat="1">
      <c r="B1396" s="154"/>
      <c r="M1396" s="164"/>
    </row>
    <row r="1397" spans="2:13" s="136" customFormat="1">
      <c r="B1397" s="154"/>
      <c r="M1397" s="164"/>
    </row>
    <row r="1398" spans="2:13" s="136" customFormat="1">
      <c r="B1398" s="154"/>
      <c r="M1398" s="164"/>
    </row>
    <row r="1399" spans="2:13" s="136" customFormat="1">
      <c r="B1399" s="154"/>
      <c r="M1399" s="164"/>
    </row>
    <row r="1400" spans="2:13" s="136" customFormat="1">
      <c r="B1400" s="154"/>
      <c r="M1400" s="164"/>
    </row>
    <row r="1401" spans="2:13" s="136" customFormat="1">
      <c r="B1401" s="154"/>
      <c r="M1401" s="164"/>
    </row>
    <row r="1402" spans="2:13" s="136" customFormat="1">
      <c r="B1402" s="154"/>
      <c r="M1402" s="164"/>
    </row>
    <row r="1403" spans="2:13" s="136" customFormat="1">
      <c r="B1403" s="154"/>
      <c r="M1403" s="164"/>
    </row>
    <row r="1404" spans="2:13" s="136" customFormat="1">
      <c r="B1404" s="154"/>
      <c r="M1404" s="164"/>
    </row>
    <row r="1405" spans="2:13" s="136" customFormat="1">
      <c r="B1405" s="154"/>
      <c r="M1405" s="164"/>
    </row>
    <row r="1406" spans="2:13" s="136" customFormat="1">
      <c r="B1406" s="154"/>
      <c r="M1406" s="164"/>
    </row>
    <row r="1407" spans="2:13" s="136" customFormat="1">
      <c r="B1407" s="154"/>
      <c r="M1407" s="164"/>
    </row>
    <row r="1408" spans="2:13" s="136" customFormat="1">
      <c r="B1408" s="154"/>
      <c r="M1408" s="164"/>
    </row>
    <row r="1409" spans="2:13" s="136" customFormat="1">
      <c r="B1409" s="154"/>
      <c r="M1409" s="164"/>
    </row>
    <row r="1410" spans="2:13" s="136" customFormat="1">
      <c r="B1410" s="154"/>
      <c r="M1410" s="164"/>
    </row>
    <row r="1411" spans="2:13" s="136" customFormat="1">
      <c r="B1411" s="154"/>
      <c r="M1411" s="164"/>
    </row>
    <row r="1412" spans="2:13" s="136" customFormat="1">
      <c r="B1412" s="154"/>
      <c r="M1412" s="164"/>
    </row>
    <row r="1413" spans="2:13" s="136" customFormat="1">
      <c r="B1413" s="154"/>
      <c r="M1413" s="164"/>
    </row>
    <row r="1414" spans="2:13" s="136" customFormat="1">
      <c r="B1414" s="154"/>
      <c r="M1414" s="164"/>
    </row>
    <row r="1415" spans="2:13" s="136" customFormat="1">
      <c r="B1415" s="154"/>
      <c r="M1415" s="164"/>
    </row>
    <row r="1416" spans="2:13" s="136" customFormat="1">
      <c r="B1416" s="154"/>
      <c r="M1416" s="164"/>
    </row>
    <row r="1417" spans="2:13" s="136" customFormat="1">
      <c r="B1417" s="154"/>
      <c r="M1417" s="164"/>
    </row>
    <row r="1418" spans="2:13" s="136" customFormat="1">
      <c r="B1418" s="154"/>
      <c r="M1418" s="164"/>
    </row>
    <row r="1419" spans="2:13" s="136" customFormat="1">
      <c r="B1419" s="154"/>
      <c r="M1419" s="164"/>
    </row>
    <row r="1420" spans="2:13" s="136" customFormat="1">
      <c r="B1420" s="154"/>
      <c r="M1420" s="164"/>
    </row>
    <row r="1421" spans="2:13" s="136" customFormat="1">
      <c r="B1421" s="154"/>
      <c r="M1421" s="164"/>
    </row>
    <row r="1422" spans="2:13" s="136" customFormat="1">
      <c r="B1422" s="154"/>
      <c r="M1422" s="164"/>
    </row>
    <row r="1423" spans="2:13" s="136" customFormat="1">
      <c r="B1423" s="154"/>
      <c r="M1423" s="164"/>
    </row>
    <row r="1424" spans="2:13" s="136" customFormat="1">
      <c r="B1424" s="154"/>
      <c r="M1424" s="164"/>
    </row>
    <row r="1425" spans="2:13" s="136" customFormat="1">
      <c r="B1425" s="154"/>
      <c r="M1425" s="164"/>
    </row>
    <row r="1426" spans="2:13" s="136" customFormat="1">
      <c r="B1426" s="154"/>
      <c r="M1426" s="164"/>
    </row>
    <row r="1427" spans="2:13" s="136" customFormat="1">
      <c r="B1427" s="154"/>
      <c r="M1427" s="164"/>
    </row>
    <row r="1428" spans="2:13" s="136" customFormat="1">
      <c r="B1428" s="154"/>
      <c r="M1428" s="164"/>
    </row>
    <row r="1429" spans="2:13" s="136" customFormat="1">
      <c r="B1429" s="154"/>
      <c r="M1429" s="164"/>
    </row>
    <row r="1430" spans="2:13" s="136" customFormat="1">
      <c r="B1430" s="154"/>
      <c r="M1430" s="164"/>
    </row>
    <row r="1431" spans="2:13" s="136" customFormat="1">
      <c r="B1431" s="154"/>
      <c r="M1431" s="164"/>
    </row>
    <row r="1432" spans="2:13" s="136" customFormat="1">
      <c r="B1432" s="154"/>
      <c r="M1432" s="164"/>
    </row>
    <row r="1433" spans="2:13" s="136" customFormat="1">
      <c r="B1433" s="154"/>
      <c r="M1433" s="164"/>
    </row>
    <row r="1434" spans="2:13" s="136" customFormat="1">
      <c r="B1434" s="154"/>
      <c r="M1434" s="164"/>
    </row>
    <row r="1435" spans="2:13" s="136" customFormat="1">
      <c r="B1435" s="154"/>
      <c r="M1435" s="164"/>
    </row>
    <row r="1436" spans="2:13" s="136" customFormat="1">
      <c r="B1436" s="154"/>
      <c r="M1436" s="164"/>
    </row>
    <row r="1437" spans="2:13" s="136" customFormat="1">
      <c r="B1437" s="154"/>
      <c r="M1437" s="164"/>
    </row>
    <row r="1438" spans="2:13" s="136" customFormat="1">
      <c r="B1438" s="154"/>
      <c r="M1438" s="164"/>
    </row>
    <row r="1439" spans="2:13" s="136" customFormat="1">
      <c r="B1439" s="154"/>
      <c r="M1439" s="164"/>
    </row>
    <row r="1440" spans="2:13" s="136" customFormat="1">
      <c r="B1440" s="154"/>
      <c r="M1440" s="164"/>
    </row>
    <row r="1441" spans="2:13" s="136" customFormat="1">
      <c r="B1441" s="154"/>
      <c r="M1441" s="164"/>
    </row>
    <row r="1442" spans="2:13" s="136" customFormat="1">
      <c r="B1442" s="154"/>
      <c r="M1442" s="164"/>
    </row>
    <row r="1443" spans="2:13" s="136" customFormat="1">
      <c r="B1443" s="154"/>
      <c r="M1443" s="164"/>
    </row>
    <row r="1444" spans="2:13" s="136" customFormat="1">
      <c r="B1444" s="154"/>
      <c r="M1444" s="164"/>
    </row>
    <row r="1445" spans="2:13" s="136" customFormat="1">
      <c r="B1445" s="154"/>
      <c r="M1445" s="164"/>
    </row>
    <row r="1446" spans="2:13" s="136" customFormat="1">
      <c r="B1446" s="154"/>
      <c r="M1446" s="164"/>
    </row>
    <row r="1447" spans="2:13" s="136" customFormat="1">
      <c r="B1447" s="154"/>
      <c r="M1447" s="164"/>
    </row>
    <row r="1448" spans="2:13" s="136" customFormat="1">
      <c r="B1448" s="154"/>
      <c r="M1448" s="164"/>
    </row>
    <row r="1449" spans="2:13" s="136" customFormat="1">
      <c r="B1449" s="154"/>
      <c r="M1449" s="164"/>
    </row>
    <row r="1450" spans="2:13" s="136" customFormat="1">
      <c r="B1450" s="154"/>
      <c r="M1450" s="164"/>
    </row>
    <row r="1451" spans="2:13" s="136" customFormat="1">
      <c r="B1451" s="154"/>
      <c r="M1451" s="164"/>
    </row>
    <row r="1452" spans="2:13" s="136" customFormat="1">
      <c r="B1452" s="154"/>
      <c r="M1452" s="164"/>
    </row>
    <row r="1453" spans="2:13" s="136" customFormat="1">
      <c r="B1453" s="154"/>
      <c r="M1453" s="164"/>
    </row>
    <row r="1454" spans="2:13" s="136" customFormat="1">
      <c r="B1454" s="154"/>
      <c r="M1454" s="164"/>
    </row>
    <row r="1455" spans="2:13" s="136" customFormat="1">
      <c r="B1455" s="154"/>
      <c r="M1455" s="164"/>
    </row>
    <row r="1456" spans="2:13" s="136" customFormat="1">
      <c r="B1456" s="154"/>
      <c r="M1456" s="164"/>
    </row>
    <row r="1457" spans="2:13" s="136" customFormat="1">
      <c r="B1457" s="154"/>
      <c r="M1457" s="164"/>
    </row>
    <row r="1458" spans="2:13" s="136" customFormat="1">
      <c r="B1458" s="154"/>
      <c r="M1458" s="164"/>
    </row>
    <row r="1459" spans="2:13" s="136" customFormat="1">
      <c r="B1459" s="154"/>
      <c r="M1459" s="164"/>
    </row>
    <row r="1460" spans="2:13" s="136" customFormat="1">
      <c r="B1460" s="154"/>
      <c r="M1460" s="164"/>
    </row>
    <row r="1461" spans="2:13" s="136" customFormat="1">
      <c r="B1461" s="154"/>
      <c r="M1461" s="164"/>
    </row>
    <row r="1462" spans="2:13" s="136" customFormat="1">
      <c r="B1462" s="154"/>
      <c r="M1462" s="164"/>
    </row>
    <row r="1463" spans="2:13" s="136" customFormat="1">
      <c r="B1463" s="154"/>
      <c r="M1463" s="164"/>
    </row>
    <row r="1464" spans="2:13" s="136" customFormat="1">
      <c r="B1464" s="154"/>
      <c r="M1464" s="164"/>
    </row>
    <row r="1465" spans="2:13" s="136" customFormat="1">
      <c r="B1465" s="154"/>
      <c r="M1465" s="164"/>
    </row>
    <row r="1466" spans="2:13" s="136" customFormat="1">
      <c r="B1466" s="154"/>
      <c r="M1466" s="164"/>
    </row>
    <row r="1467" spans="2:13" s="136" customFormat="1">
      <c r="B1467" s="154"/>
      <c r="M1467" s="164"/>
    </row>
    <row r="1468" spans="2:13" s="136" customFormat="1">
      <c r="B1468" s="154"/>
      <c r="M1468" s="164"/>
    </row>
    <row r="1469" spans="2:13" s="136" customFormat="1">
      <c r="B1469" s="154"/>
      <c r="M1469" s="164"/>
    </row>
    <row r="1470" spans="2:13" s="136" customFormat="1">
      <c r="B1470" s="154"/>
      <c r="M1470" s="164"/>
    </row>
    <row r="1471" spans="2:13" s="136" customFormat="1">
      <c r="B1471" s="154"/>
      <c r="M1471" s="164"/>
    </row>
    <row r="1472" spans="2:13" s="136" customFormat="1">
      <c r="B1472" s="154"/>
      <c r="M1472" s="164"/>
    </row>
    <row r="1473" spans="2:13" s="136" customFormat="1">
      <c r="B1473" s="154"/>
      <c r="M1473" s="164"/>
    </row>
    <row r="1474" spans="2:13" s="136" customFormat="1">
      <c r="B1474" s="154"/>
      <c r="M1474" s="164"/>
    </row>
    <row r="1475" spans="2:13" s="136" customFormat="1">
      <c r="B1475" s="154"/>
      <c r="M1475" s="164"/>
    </row>
    <row r="1476" spans="2:13" s="136" customFormat="1">
      <c r="B1476" s="154"/>
      <c r="M1476" s="164"/>
    </row>
    <row r="1477" spans="2:13" s="136" customFormat="1">
      <c r="B1477" s="154"/>
      <c r="M1477" s="164"/>
    </row>
    <row r="1478" spans="2:13" s="136" customFormat="1">
      <c r="B1478" s="154"/>
      <c r="M1478" s="164"/>
    </row>
    <row r="1479" spans="2:13" s="136" customFormat="1">
      <c r="B1479" s="154"/>
      <c r="M1479" s="164"/>
    </row>
    <row r="1480" spans="2:13" s="136" customFormat="1">
      <c r="B1480" s="154"/>
      <c r="M1480" s="164"/>
    </row>
    <row r="1481" spans="2:13" s="136" customFormat="1">
      <c r="B1481" s="154"/>
      <c r="M1481" s="164"/>
    </row>
    <row r="1482" spans="2:13" s="136" customFormat="1">
      <c r="B1482" s="154"/>
      <c r="M1482" s="164"/>
    </row>
    <row r="1483" spans="2:13" s="136" customFormat="1">
      <c r="B1483" s="154"/>
      <c r="M1483" s="164"/>
    </row>
    <row r="1484" spans="2:13" s="136" customFormat="1">
      <c r="B1484" s="154"/>
      <c r="M1484" s="164"/>
    </row>
    <row r="1485" spans="2:13" s="136" customFormat="1">
      <c r="B1485" s="154"/>
      <c r="M1485" s="164"/>
    </row>
    <row r="1486" spans="2:13" s="136" customFormat="1">
      <c r="B1486" s="154"/>
      <c r="M1486" s="164"/>
    </row>
    <row r="1487" spans="2:13" s="136" customFormat="1">
      <c r="B1487" s="154"/>
      <c r="M1487" s="164"/>
    </row>
    <row r="1488" spans="2:13" s="136" customFormat="1">
      <c r="B1488" s="154"/>
      <c r="M1488" s="164"/>
    </row>
    <row r="1489" spans="2:13" s="136" customFormat="1">
      <c r="B1489" s="154"/>
      <c r="M1489" s="164"/>
    </row>
    <row r="1490" spans="2:13" s="136" customFormat="1">
      <c r="B1490" s="154"/>
      <c r="M1490" s="164"/>
    </row>
    <row r="1491" spans="2:13" s="136" customFormat="1">
      <c r="B1491" s="154"/>
      <c r="M1491" s="164"/>
    </row>
    <row r="1492" spans="2:13" s="136" customFormat="1">
      <c r="B1492" s="154"/>
      <c r="M1492" s="164"/>
    </row>
    <row r="1493" spans="2:13" s="136" customFormat="1">
      <c r="B1493" s="154"/>
      <c r="M1493" s="164"/>
    </row>
    <row r="1494" spans="2:13" s="136" customFormat="1">
      <c r="B1494" s="154"/>
      <c r="M1494" s="164"/>
    </row>
    <row r="1495" spans="2:13" s="136" customFormat="1">
      <c r="B1495" s="154"/>
      <c r="M1495" s="164"/>
    </row>
    <row r="1496" spans="2:13" s="136" customFormat="1">
      <c r="B1496" s="154"/>
      <c r="M1496" s="164"/>
    </row>
    <row r="1497" spans="2:13" s="136" customFormat="1">
      <c r="B1497" s="154"/>
      <c r="M1497" s="164"/>
    </row>
    <row r="1498" spans="2:13" s="136" customFormat="1">
      <c r="B1498" s="154"/>
      <c r="M1498" s="164"/>
    </row>
    <row r="1499" spans="2:13" s="136" customFormat="1">
      <c r="B1499" s="154"/>
      <c r="M1499" s="164"/>
    </row>
    <row r="1500" spans="2:13" s="136" customFormat="1">
      <c r="B1500" s="154"/>
      <c r="M1500" s="164"/>
    </row>
    <row r="1501" spans="2:13" s="136" customFormat="1">
      <c r="B1501" s="154"/>
      <c r="M1501" s="164"/>
    </row>
    <row r="1502" spans="2:13" s="136" customFormat="1">
      <c r="B1502" s="154"/>
      <c r="M1502" s="164"/>
    </row>
    <row r="1503" spans="2:13" s="136" customFormat="1">
      <c r="B1503" s="154"/>
      <c r="M1503" s="164"/>
    </row>
    <row r="1504" spans="2:13" s="136" customFormat="1">
      <c r="B1504" s="154"/>
      <c r="M1504" s="164"/>
    </row>
    <row r="1505" spans="2:13" s="136" customFormat="1">
      <c r="B1505" s="154"/>
      <c r="M1505" s="164"/>
    </row>
    <row r="1506" spans="2:13" s="136" customFormat="1">
      <c r="B1506" s="154"/>
      <c r="M1506" s="164"/>
    </row>
    <row r="1507" spans="2:13" s="136" customFormat="1">
      <c r="B1507" s="154"/>
      <c r="M1507" s="164"/>
    </row>
    <row r="1508" spans="2:13" s="136" customFormat="1">
      <c r="B1508" s="154"/>
      <c r="M1508" s="164"/>
    </row>
    <row r="1509" spans="2:13" s="136" customFormat="1">
      <c r="B1509" s="154"/>
      <c r="M1509" s="164"/>
    </row>
    <row r="1510" spans="2:13" s="136" customFormat="1">
      <c r="B1510" s="154"/>
      <c r="M1510" s="164"/>
    </row>
    <row r="1511" spans="2:13" s="136" customFormat="1">
      <c r="B1511" s="154"/>
      <c r="M1511" s="164"/>
    </row>
    <row r="1512" spans="2:13" s="136" customFormat="1">
      <c r="B1512" s="154"/>
      <c r="M1512" s="164"/>
    </row>
    <row r="1513" spans="2:13" s="136" customFormat="1">
      <c r="B1513" s="154"/>
      <c r="M1513" s="164"/>
    </row>
    <row r="1514" spans="2:13" s="136" customFormat="1">
      <c r="B1514" s="154"/>
      <c r="M1514" s="164"/>
    </row>
    <row r="1515" spans="2:13" s="136" customFormat="1">
      <c r="B1515" s="154"/>
      <c r="M1515" s="164"/>
    </row>
    <row r="1516" spans="2:13" s="136" customFormat="1">
      <c r="B1516" s="154"/>
      <c r="M1516" s="164"/>
    </row>
    <row r="1517" spans="2:13" s="136" customFormat="1">
      <c r="B1517" s="154"/>
      <c r="M1517" s="164"/>
    </row>
    <row r="1518" spans="2:13" s="136" customFormat="1">
      <c r="B1518" s="154"/>
      <c r="M1518" s="164"/>
    </row>
    <row r="1519" spans="2:13" s="136" customFormat="1">
      <c r="B1519" s="154"/>
      <c r="M1519" s="164"/>
    </row>
    <row r="1520" spans="2:13" s="136" customFormat="1">
      <c r="B1520" s="154"/>
      <c r="M1520" s="164"/>
    </row>
    <row r="1521" spans="2:13" s="136" customFormat="1">
      <c r="B1521" s="154"/>
      <c r="M1521" s="164"/>
    </row>
    <row r="1522" spans="2:13" s="136" customFormat="1">
      <c r="B1522" s="154"/>
      <c r="M1522" s="164"/>
    </row>
    <row r="1523" spans="2:13" s="136" customFormat="1">
      <c r="B1523" s="154"/>
      <c r="M1523" s="164"/>
    </row>
    <row r="1524" spans="2:13" s="136" customFormat="1">
      <c r="B1524" s="154"/>
      <c r="M1524" s="164"/>
    </row>
    <row r="1525" spans="2:13" s="136" customFormat="1">
      <c r="B1525" s="154"/>
      <c r="M1525" s="164"/>
    </row>
    <row r="1526" spans="2:13" s="136" customFormat="1">
      <c r="B1526" s="154"/>
      <c r="M1526" s="164"/>
    </row>
    <row r="1527" spans="2:13" s="136" customFormat="1">
      <c r="B1527" s="154"/>
      <c r="M1527" s="164"/>
    </row>
    <row r="1528" spans="2:13" s="136" customFormat="1">
      <c r="B1528" s="154"/>
      <c r="M1528" s="164"/>
    </row>
    <row r="1529" spans="2:13" s="136" customFormat="1">
      <c r="B1529" s="154"/>
      <c r="M1529" s="164"/>
    </row>
    <row r="1530" spans="2:13" s="136" customFormat="1">
      <c r="B1530" s="154"/>
      <c r="M1530" s="164"/>
    </row>
    <row r="1531" spans="2:13" s="136" customFormat="1">
      <c r="B1531" s="154"/>
      <c r="M1531" s="164"/>
    </row>
    <row r="1532" spans="2:13" s="136" customFormat="1">
      <c r="B1532" s="154"/>
      <c r="M1532" s="164"/>
    </row>
    <row r="1533" spans="2:13" s="136" customFormat="1">
      <c r="B1533" s="154"/>
      <c r="M1533" s="164"/>
    </row>
    <row r="1534" spans="2:13" s="136" customFormat="1">
      <c r="B1534" s="154"/>
      <c r="M1534" s="164"/>
    </row>
    <row r="1535" spans="2:13" s="136" customFormat="1">
      <c r="B1535" s="154"/>
      <c r="M1535" s="164"/>
    </row>
    <row r="1536" spans="2:13" s="136" customFormat="1">
      <c r="B1536" s="154"/>
      <c r="M1536" s="164"/>
    </row>
    <row r="1537" spans="2:13" s="136" customFormat="1">
      <c r="B1537" s="154"/>
      <c r="M1537" s="164"/>
    </row>
    <row r="1538" spans="2:13" s="136" customFormat="1">
      <c r="B1538" s="154"/>
      <c r="M1538" s="164"/>
    </row>
    <row r="1539" spans="2:13" s="136" customFormat="1">
      <c r="B1539" s="154"/>
      <c r="M1539" s="164"/>
    </row>
    <row r="1540" spans="2:13" s="136" customFormat="1">
      <c r="B1540" s="154"/>
      <c r="M1540" s="164"/>
    </row>
    <row r="1541" spans="2:13" s="136" customFormat="1">
      <c r="B1541" s="154"/>
      <c r="M1541" s="164"/>
    </row>
    <row r="1542" spans="2:13" s="136" customFormat="1">
      <c r="B1542" s="154"/>
      <c r="M1542" s="164"/>
    </row>
    <row r="1543" spans="2:13" s="136" customFormat="1">
      <c r="B1543" s="154"/>
      <c r="M1543" s="164"/>
    </row>
    <row r="1544" spans="2:13" s="136" customFormat="1">
      <c r="B1544" s="154"/>
      <c r="M1544" s="164"/>
    </row>
    <row r="1545" spans="2:13" s="136" customFormat="1">
      <c r="B1545" s="154"/>
      <c r="M1545" s="164"/>
    </row>
    <row r="1546" spans="2:13" s="136" customFormat="1">
      <c r="B1546" s="154"/>
      <c r="M1546" s="164"/>
    </row>
    <row r="1547" spans="2:13" s="136" customFormat="1">
      <c r="B1547" s="154"/>
      <c r="M1547" s="164"/>
    </row>
    <row r="1548" spans="2:13" s="136" customFormat="1">
      <c r="B1548" s="154"/>
      <c r="M1548" s="164"/>
    </row>
    <row r="1549" spans="2:13" s="136" customFormat="1">
      <c r="B1549" s="154"/>
      <c r="M1549" s="164"/>
    </row>
    <row r="1550" spans="2:13" s="136" customFormat="1">
      <c r="B1550" s="154"/>
      <c r="M1550" s="164"/>
    </row>
    <row r="1551" spans="2:13" s="136" customFormat="1">
      <c r="B1551" s="154"/>
      <c r="M1551" s="164"/>
    </row>
    <row r="1552" spans="2:13" s="136" customFormat="1">
      <c r="B1552" s="154"/>
      <c r="M1552" s="164"/>
    </row>
    <row r="1553" spans="2:13" s="136" customFormat="1">
      <c r="B1553" s="154"/>
      <c r="M1553" s="164"/>
    </row>
    <row r="1554" spans="2:13" s="136" customFormat="1">
      <c r="B1554" s="154"/>
      <c r="M1554" s="164"/>
    </row>
    <row r="1555" spans="2:13" s="136" customFormat="1">
      <c r="B1555" s="154"/>
      <c r="M1555" s="164"/>
    </row>
    <row r="1556" spans="2:13" s="136" customFormat="1">
      <c r="B1556" s="154"/>
      <c r="M1556" s="164"/>
    </row>
    <row r="1557" spans="2:13" s="136" customFormat="1">
      <c r="B1557" s="154"/>
      <c r="M1557" s="164"/>
    </row>
    <row r="1558" spans="2:13" s="136" customFormat="1">
      <c r="B1558" s="154"/>
      <c r="M1558" s="164"/>
    </row>
    <row r="1559" spans="2:13" s="136" customFormat="1">
      <c r="B1559" s="154"/>
      <c r="M1559" s="164"/>
    </row>
    <row r="1560" spans="2:13" s="136" customFormat="1">
      <c r="B1560" s="154"/>
      <c r="M1560" s="164"/>
    </row>
    <row r="1561" spans="2:13" s="136" customFormat="1">
      <c r="B1561" s="154"/>
      <c r="M1561" s="164"/>
    </row>
    <row r="1562" spans="2:13" s="136" customFormat="1">
      <c r="B1562" s="154"/>
      <c r="M1562" s="164"/>
    </row>
    <row r="1563" spans="2:13" s="136" customFormat="1">
      <c r="B1563" s="154"/>
      <c r="M1563" s="164"/>
    </row>
    <row r="1564" spans="2:13" s="136" customFormat="1">
      <c r="B1564" s="154"/>
      <c r="M1564" s="164"/>
    </row>
    <row r="1565" spans="2:13" s="136" customFormat="1">
      <c r="B1565" s="154"/>
      <c r="M1565" s="164"/>
    </row>
    <row r="1566" spans="2:13" s="136" customFormat="1">
      <c r="B1566" s="154"/>
      <c r="M1566" s="164"/>
    </row>
    <row r="1567" spans="2:13" s="136" customFormat="1">
      <c r="B1567" s="154"/>
      <c r="M1567" s="164"/>
    </row>
    <row r="1568" spans="2:13" s="136" customFormat="1">
      <c r="B1568" s="154"/>
      <c r="M1568" s="164"/>
    </row>
    <row r="1569" spans="2:13" s="136" customFormat="1">
      <c r="B1569" s="154"/>
      <c r="M1569" s="164"/>
    </row>
    <row r="1570" spans="2:13" s="136" customFormat="1">
      <c r="B1570" s="154"/>
      <c r="M1570" s="164"/>
    </row>
    <row r="1571" spans="2:13" s="136" customFormat="1">
      <c r="B1571" s="154"/>
      <c r="M1571" s="164"/>
    </row>
    <row r="1572" spans="2:13" s="136" customFormat="1">
      <c r="B1572" s="154"/>
      <c r="M1572" s="164"/>
    </row>
    <row r="1573" spans="2:13" s="136" customFormat="1">
      <c r="B1573" s="154"/>
      <c r="M1573" s="164"/>
    </row>
    <row r="1574" spans="2:13" s="136" customFormat="1">
      <c r="B1574" s="154"/>
      <c r="M1574" s="164"/>
    </row>
    <row r="1575" spans="2:13" s="136" customFormat="1">
      <c r="B1575" s="154"/>
      <c r="M1575" s="164"/>
    </row>
    <row r="1576" spans="2:13" s="136" customFormat="1">
      <c r="B1576" s="154"/>
      <c r="M1576" s="164"/>
    </row>
    <row r="1577" spans="2:13" s="136" customFormat="1">
      <c r="B1577" s="154"/>
      <c r="M1577" s="164"/>
    </row>
    <row r="1578" spans="2:13" s="136" customFormat="1">
      <c r="B1578" s="154"/>
      <c r="M1578" s="164"/>
    </row>
    <row r="1579" spans="2:13" s="136" customFormat="1">
      <c r="B1579" s="154"/>
      <c r="M1579" s="164"/>
    </row>
    <row r="1580" spans="2:13" s="136" customFormat="1">
      <c r="B1580" s="154"/>
      <c r="M1580" s="164"/>
    </row>
    <row r="1581" spans="2:13" s="136" customFormat="1">
      <c r="B1581" s="154"/>
      <c r="M1581" s="164"/>
    </row>
    <row r="1582" spans="2:13" s="136" customFormat="1">
      <c r="B1582" s="154"/>
      <c r="M1582" s="164"/>
    </row>
    <row r="1583" spans="2:13" s="136" customFormat="1">
      <c r="B1583" s="154"/>
      <c r="M1583" s="164"/>
    </row>
    <row r="1584" spans="2:13" s="136" customFormat="1">
      <c r="B1584" s="154"/>
      <c r="M1584" s="164"/>
    </row>
    <row r="1585" spans="2:13" s="136" customFormat="1">
      <c r="B1585" s="154"/>
      <c r="M1585" s="164"/>
    </row>
    <row r="1586" spans="2:13" s="136" customFormat="1">
      <c r="B1586" s="154"/>
      <c r="M1586" s="164"/>
    </row>
    <row r="1587" spans="2:13" s="136" customFormat="1">
      <c r="B1587" s="154"/>
      <c r="M1587" s="164"/>
    </row>
    <row r="1588" spans="2:13" s="136" customFormat="1">
      <c r="B1588" s="154"/>
      <c r="M1588" s="164"/>
    </row>
    <row r="1589" spans="2:13" s="136" customFormat="1">
      <c r="B1589" s="154"/>
      <c r="M1589" s="164"/>
    </row>
    <row r="1590" spans="2:13" s="136" customFormat="1">
      <c r="B1590" s="154"/>
      <c r="M1590" s="164"/>
    </row>
    <row r="1591" spans="2:13" s="136" customFormat="1">
      <c r="B1591" s="154"/>
      <c r="M1591" s="164"/>
    </row>
    <row r="1592" spans="2:13" s="136" customFormat="1">
      <c r="B1592" s="154"/>
      <c r="M1592" s="164"/>
    </row>
    <row r="1593" spans="2:13" s="136" customFormat="1">
      <c r="B1593" s="154"/>
      <c r="M1593" s="164"/>
    </row>
    <row r="1594" spans="2:13" s="136" customFormat="1">
      <c r="B1594" s="154"/>
      <c r="M1594" s="164"/>
    </row>
    <row r="1595" spans="2:13" s="136" customFormat="1">
      <c r="B1595" s="154"/>
      <c r="M1595" s="164"/>
    </row>
    <row r="1596" spans="2:13" s="136" customFormat="1">
      <c r="B1596" s="154"/>
      <c r="M1596" s="164"/>
    </row>
    <row r="1597" spans="2:13" s="136" customFormat="1">
      <c r="B1597" s="154"/>
      <c r="M1597" s="164"/>
    </row>
    <row r="1598" spans="2:13" s="136" customFormat="1">
      <c r="B1598" s="154"/>
      <c r="M1598" s="164"/>
    </row>
    <row r="1599" spans="2:13" s="136" customFormat="1">
      <c r="B1599" s="154"/>
      <c r="M1599" s="164"/>
    </row>
    <row r="1600" spans="2:13" s="136" customFormat="1">
      <c r="B1600" s="154"/>
      <c r="M1600" s="164"/>
    </row>
    <row r="1601" spans="2:13" s="136" customFormat="1">
      <c r="B1601" s="154"/>
      <c r="M1601" s="164"/>
    </row>
    <row r="1602" spans="2:13" s="136" customFormat="1">
      <c r="B1602" s="154"/>
      <c r="M1602" s="164"/>
    </row>
    <row r="1603" spans="2:13" s="136" customFormat="1">
      <c r="B1603" s="154"/>
      <c r="M1603" s="164"/>
    </row>
    <row r="1604" spans="2:13" s="136" customFormat="1">
      <c r="B1604" s="154"/>
      <c r="M1604" s="164"/>
    </row>
    <row r="1605" spans="2:13" s="136" customFormat="1">
      <c r="B1605" s="154"/>
      <c r="M1605" s="164"/>
    </row>
    <row r="1606" spans="2:13" s="136" customFormat="1">
      <c r="B1606" s="154"/>
      <c r="M1606" s="164"/>
    </row>
    <row r="1607" spans="2:13" s="136" customFormat="1">
      <c r="B1607" s="154"/>
      <c r="M1607" s="164"/>
    </row>
    <row r="1608" spans="2:13" s="136" customFormat="1">
      <c r="B1608" s="154"/>
      <c r="M1608" s="164"/>
    </row>
    <row r="1609" spans="2:13" s="136" customFormat="1">
      <c r="B1609" s="154"/>
      <c r="M1609" s="164"/>
    </row>
    <row r="1610" spans="2:13" s="136" customFormat="1">
      <c r="B1610" s="154"/>
      <c r="M1610" s="164"/>
    </row>
    <row r="1611" spans="2:13" s="136" customFormat="1">
      <c r="B1611" s="154"/>
      <c r="M1611" s="164"/>
    </row>
    <row r="1612" spans="2:13" s="136" customFormat="1">
      <c r="B1612" s="154"/>
      <c r="M1612" s="164"/>
    </row>
    <row r="1613" spans="2:13" s="136" customFormat="1">
      <c r="B1613" s="154"/>
      <c r="M1613" s="164"/>
    </row>
    <row r="1614" spans="2:13" s="136" customFormat="1">
      <c r="B1614" s="154"/>
      <c r="M1614" s="164"/>
    </row>
    <row r="1615" spans="2:13" s="136" customFormat="1">
      <c r="B1615" s="154"/>
      <c r="M1615" s="164"/>
    </row>
    <row r="1616" spans="2:13" s="136" customFormat="1">
      <c r="B1616" s="154"/>
      <c r="M1616" s="164"/>
    </row>
    <row r="1617" spans="2:13" s="136" customFormat="1">
      <c r="B1617" s="154"/>
      <c r="M1617" s="164"/>
    </row>
    <row r="1618" spans="2:13" s="136" customFormat="1">
      <c r="B1618" s="154"/>
      <c r="M1618" s="164"/>
    </row>
    <row r="1619" spans="2:13" s="136" customFormat="1">
      <c r="B1619" s="154"/>
      <c r="M1619" s="164"/>
    </row>
    <row r="1620" spans="2:13" s="136" customFormat="1">
      <c r="B1620" s="154"/>
      <c r="M1620" s="164"/>
    </row>
    <row r="1621" spans="2:13" s="136" customFormat="1">
      <c r="B1621" s="154"/>
      <c r="M1621" s="164"/>
    </row>
    <row r="1622" spans="2:13" s="136" customFormat="1">
      <c r="B1622" s="154"/>
      <c r="M1622" s="164"/>
    </row>
    <row r="1623" spans="2:13" s="136" customFormat="1">
      <c r="B1623" s="154"/>
      <c r="M1623" s="164"/>
    </row>
    <row r="1624" spans="2:13" s="136" customFormat="1">
      <c r="B1624" s="154"/>
      <c r="M1624" s="164"/>
    </row>
    <row r="1625" spans="2:13" s="136" customFormat="1">
      <c r="B1625" s="154"/>
      <c r="M1625" s="164"/>
    </row>
    <row r="1626" spans="2:13" s="136" customFormat="1">
      <c r="B1626" s="154"/>
      <c r="M1626" s="164"/>
    </row>
    <row r="1627" spans="2:13" s="136" customFormat="1">
      <c r="B1627" s="154"/>
      <c r="M1627" s="164"/>
    </row>
    <row r="1628" spans="2:13" s="136" customFormat="1">
      <c r="B1628" s="154"/>
      <c r="M1628" s="164"/>
    </row>
    <row r="1629" spans="2:13" s="136" customFormat="1">
      <c r="B1629" s="154"/>
      <c r="M1629" s="164"/>
    </row>
    <row r="1630" spans="2:13" s="136" customFormat="1">
      <c r="B1630" s="154"/>
      <c r="M1630" s="164"/>
    </row>
    <row r="1631" spans="2:13" s="136" customFormat="1">
      <c r="B1631" s="154"/>
      <c r="M1631" s="164"/>
    </row>
    <row r="1632" spans="2:13" s="136" customFormat="1">
      <c r="B1632" s="154"/>
      <c r="M1632" s="164"/>
    </row>
    <row r="1633" spans="2:13" s="136" customFormat="1">
      <c r="B1633" s="154"/>
      <c r="M1633" s="164"/>
    </row>
    <row r="1634" spans="2:13" s="136" customFormat="1">
      <c r="B1634" s="154"/>
      <c r="M1634" s="164"/>
    </row>
    <row r="1635" spans="2:13" s="136" customFormat="1">
      <c r="B1635" s="154"/>
      <c r="M1635" s="164"/>
    </row>
    <row r="1636" spans="2:13" s="136" customFormat="1">
      <c r="B1636" s="154"/>
      <c r="M1636" s="164"/>
    </row>
    <row r="1637" spans="2:13" s="136" customFormat="1">
      <c r="B1637" s="154"/>
      <c r="M1637" s="164"/>
    </row>
    <row r="1638" spans="2:13" s="136" customFormat="1">
      <c r="B1638" s="154"/>
      <c r="M1638" s="164"/>
    </row>
    <row r="1639" spans="2:13" s="136" customFormat="1">
      <c r="B1639" s="154"/>
      <c r="M1639" s="164"/>
    </row>
    <row r="1640" spans="2:13" s="136" customFormat="1">
      <c r="B1640" s="154"/>
      <c r="M1640" s="164"/>
    </row>
    <row r="1641" spans="2:13" s="136" customFormat="1">
      <c r="B1641" s="154"/>
      <c r="M1641" s="164"/>
    </row>
    <row r="1642" spans="2:13" s="136" customFormat="1">
      <c r="B1642" s="154"/>
      <c r="M1642" s="164"/>
    </row>
    <row r="1643" spans="2:13" s="136" customFormat="1">
      <c r="B1643" s="154"/>
      <c r="M1643" s="164"/>
    </row>
    <row r="1644" spans="2:13" s="136" customFormat="1">
      <c r="B1644" s="154"/>
      <c r="M1644" s="164"/>
    </row>
    <row r="1645" spans="2:13" s="136" customFormat="1">
      <c r="B1645" s="154"/>
      <c r="M1645" s="164"/>
    </row>
    <row r="1646" spans="2:13" s="136" customFormat="1">
      <c r="B1646" s="154"/>
      <c r="M1646" s="164"/>
    </row>
    <row r="1647" spans="2:13" s="136" customFormat="1">
      <c r="B1647" s="154"/>
      <c r="M1647" s="164"/>
    </row>
    <row r="1648" spans="2:13" s="136" customFormat="1">
      <c r="B1648" s="154"/>
      <c r="M1648" s="164"/>
    </row>
    <row r="1649" spans="2:13" s="136" customFormat="1">
      <c r="B1649" s="154"/>
      <c r="M1649" s="164"/>
    </row>
    <row r="1650" spans="2:13" s="136" customFormat="1">
      <c r="B1650" s="154"/>
      <c r="M1650" s="164"/>
    </row>
    <row r="1651" spans="2:13" s="136" customFormat="1">
      <c r="B1651" s="154"/>
      <c r="M1651" s="164"/>
    </row>
    <row r="1652" spans="2:13" s="136" customFormat="1">
      <c r="B1652" s="154"/>
      <c r="M1652" s="164"/>
    </row>
    <row r="1653" spans="2:13" s="136" customFormat="1">
      <c r="B1653" s="154"/>
      <c r="M1653" s="164"/>
    </row>
    <row r="1654" spans="2:13" s="136" customFormat="1">
      <c r="B1654" s="154"/>
      <c r="M1654" s="164"/>
    </row>
    <row r="1655" spans="2:13" s="136" customFormat="1">
      <c r="B1655" s="154"/>
      <c r="M1655" s="164"/>
    </row>
    <row r="1656" spans="2:13" s="136" customFormat="1">
      <c r="B1656" s="154"/>
      <c r="M1656" s="164"/>
    </row>
    <row r="1657" spans="2:13" s="136" customFormat="1">
      <c r="B1657" s="154"/>
      <c r="M1657" s="164"/>
    </row>
    <row r="1658" spans="2:13" s="136" customFormat="1">
      <c r="B1658" s="154"/>
      <c r="M1658" s="164"/>
    </row>
    <row r="1659" spans="2:13" s="136" customFormat="1">
      <c r="B1659" s="154"/>
      <c r="M1659" s="164"/>
    </row>
    <row r="1660" spans="2:13" s="136" customFormat="1">
      <c r="B1660" s="154"/>
      <c r="M1660" s="164"/>
    </row>
    <row r="1661" spans="2:13" s="136" customFormat="1">
      <c r="B1661" s="154"/>
      <c r="M1661" s="164"/>
    </row>
    <row r="1662" spans="2:13" s="136" customFormat="1">
      <c r="B1662" s="154"/>
      <c r="M1662" s="164"/>
    </row>
    <row r="1663" spans="2:13" s="136" customFormat="1">
      <c r="B1663" s="154"/>
      <c r="M1663" s="164"/>
    </row>
    <row r="1664" spans="2:13" s="136" customFormat="1">
      <c r="B1664" s="154"/>
      <c r="M1664" s="164"/>
    </row>
    <row r="1665" spans="2:13" s="136" customFormat="1">
      <c r="B1665" s="154"/>
      <c r="M1665" s="164"/>
    </row>
    <row r="1666" spans="2:13" s="136" customFormat="1">
      <c r="B1666" s="154"/>
      <c r="M1666" s="164"/>
    </row>
    <row r="1667" spans="2:13" s="136" customFormat="1">
      <c r="B1667" s="154"/>
      <c r="M1667" s="164"/>
    </row>
    <row r="1668" spans="2:13" s="136" customFormat="1">
      <c r="B1668" s="154"/>
      <c r="M1668" s="164"/>
    </row>
    <row r="1669" spans="2:13" s="136" customFormat="1">
      <c r="B1669" s="154"/>
      <c r="M1669" s="164"/>
    </row>
    <row r="1670" spans="2:13" s="136" customFormat="1">
      <c r="B1670" s="154"/>
      <c r="M1670" s="164"/>
    </row>
    <row r="1671" spans="2:13" s="136" customFormat="1">
      <c r="B1671" s="154"/>
      <c r="M1671" s="164"/>
    </row>
    <row r="1672" spans="2:13" s="136" customFormat="1">
      <c r="B1672" s="154"/>
      <c r="M1672" s="164"/>
    </row>
    <row r="1673" spans="2:13" s="136" customFormat="1">
      <c r="B1673" s="154"/>
      <c r="M1673" s="164"/>
    </row>
    <row r="1674" spans="2:13" s="136" customFormat="1">
      <c r="B1674" s="154"/>
      <c r="M1674" s="164"/>
    </row>
    <row r="1675" spans="2:13" s="136" customFormat="1">
      <c r="B1675" s="154"/>
      <c r="M1675" s="164"/>
    </row>
    <row r="1676" spans="2:13" s="136" customFormat="1">
      <c r="B1676" s="154"/>
      <c r="M1676" s="164"/>
    </row>
    <row r="1677" spans="2:13" s="136" customFormat="1">
      <c r="B1677" s="154"/>
      <c r="M1677" s="164"/>
    </row>
    <row r="1678" spans="2:13" s="136" customFormat="1">
      <c r="B1678" s="154"/>
      <c r="M1678" s="164"/>
    </row>
    <row r="1679" spans="2:13" s="136" customFormat="1">
      <c r="B1679" s="154"/>
      <c r="M1679" s="164"/>
    </row>
    <row r="1680" spans="2:13" s="136" customFormat="1">
      <c r="B1680" s="154"/>
      <c r="M1680" s="164"/>
    </row>
    <row r="1681" spans="2:13" s="136" customFormat="1">
      <c r="B1681" s="154"/>
      <c r="M1681" s="164"/>
    </row>
    <row r="1682" spans="2:13" s="136" customFormat="1">
      <c r="B1682" s="154"/>
      <c r="M1682" s="164"/>
    </row>
    <row r="1683" spans="2:13" s="136" customFormat="1">
      <c r="B1683" s="154"/>
      <c r="M1683" s="164"/>
    </row>
    <row r="1684" spans="2:13" s="136" customFormat="1">
      <c r="B1684" s="154"/>
      <c r="M1684" s="164"/>
    </row>
    <row r="1685" spans="2:13" s="136" customFormat="1">
      <c r="B1685" s="154"/>
      <c r="M1685" s="164"/>
    </row>
    <row r="1686" spans="2:13" s="136" customFormat="1">
      <c r="B1686" s="154"/>
      <c r="M1686" s="164"/>
    </row>
    <row r="1687" spans="2:13" s="136" customFormat="1">
      <c r="B1687" s="154"/>
      <c r="M1687" s="164"/>
    </row>
    <row r="1688" spans="2:13" s="136" customFormat="1">
      <c r="B1688" s="154"/>
      <c r="M1688" s="164"/>
    </row>
    <row r="1689" spans="2:13" s="136" customFormat="1">
      <c r="B1689" s="154"/>
      <c r="M1689" s="164"/>
    </row>
    <row r="1690" spans="2:13" s="136" customFormat="1">
      <c r="B1690" s="154"/>
      <c r="M1690" s="164"/>
    </row>
    <row r="1691" spans="2:13" s="136" customFormat="1">
      <c r="B1691" s="154"/>
      <c r="M1691" s="164"/>
    </row>
    <row r="1692" spans="2:13" s="136" customFormat="1">
      <c r="B1692" s="154"/>
      <c r="M1692" s="164"/>
    </row>
    <row r="1693" spans="2:13" s="136" customFormat="1">
      <c r="B1693" s="154"/>
      <c r="M1693" s="164"/>
    </row>
    <row r="1694" spans="2:13" s="136" customFormat="1">
      <c r="B1694" s="154"/>
      <c r="M1694" s="164"/>
    </row>
    <row r="1695" spans="2:13" s="136" customFormat="1">
      <c r="B1695" s="154"/>
      <c r="M1695" s="164"/>
    </row>
    <row r="1696" spans="2:13" s="136" customFormat="1">
      <c r="B1696" s="154"/>
      <c r="M1696" s="164"/>
    </row>
    <row r="1697" spans="2:13" s="136" customFormat="1">
      <c r="B1697" s="154"/>
      <c r="M1697" s="164"/>
    </row>
    <row r="1698" spans="2:13" s="136" customFormat="1">
      <c r="B1698" s="154"/>
      <c r="M1698" s="164"/>
    </row>
    <row r="1699" spans="2:13" s="136" customFormat="1">
      <c r="B1699" s="154"/>
      <c r="M1699" s="164"/>
    </row>
    <row r="1700" spans="2:13" s="136" customFormat="1">
      <c r="B1700" s="154"/>
      <c r="M1700" s="164"/>
    </row>
    <row r="1701" spans="2:13" s="136" customFormat="1">
      <c r="B1701" s="154"/>
      <c r="M1701" s="164"/>
    </row>
    <row r="1702" spans="2:13" s="136" customFormat="1">
      <c r="B1702" s="154"/>
      <c r="M1702" s="164"/>
    </row>
    <row r="1703" spans="2:13" s="136" customFormat="1">
      <c r="B1703" s="154"/>
      <c r="M1703" s="164"/>
    </row>
    <row r="1704" spans="2:13" s="136" customFormat="1">
      <c r="B1704" s="154"/>
      <c r="M1704" s="164"/>
    </row>
    <row r="1705" spans="2:13" s="136" customFormat="1">
      <c r="B1705" s="154"/>
      <c r="M1705" s="164"/>
    </row>
    <row r="1706" spans="2:13" s="136" customFormat="1">
      <c r="B1706" s="154"/>
      <c r="M1706" s="164"/>
    </row>
    <row r="1707" spans="2:13" s="136" customFormat="1">
      <c r="B1707" s="154"/>
      <c r="M1707" s="164"/>
    </row>
    <row r="1708" spans="2:13" s="136" customFormat="1">
      <c r="B1708" s="154"/>
      <c r="M1708" s="164"/>
    </row>
    <row r="1709" spans="2:13" s="136" customFormat="1">
      <c r="B1709" s="154"/>
      <c r="M1709" s="164"/>
    </row>
    <row r="1710" spans="2:13" s="136" customFormat="1">
      <c r="B1710" s="154"/>
      <c r="M1710" s="164"/>
    </row>
    <row r="1711" spans="2:13" s="136" customFormat="1">
      <c r="B1711" s="154"/>
      <c r="M1711" s="164"/>
    </row>
    <row r="1712" spans="2:13" s="136" customFormat="1">
      <c r="B1712" s="154"/>
      <c r="M1712" s="164"/>
    </row>
    <row r="1713" spans="2:13" s="136" customFormat="1">
      <c r="B1713" s="154"/>
      <c r="M1713" s="164"/>
    </row>
    <row r="1714" spans="2:13" s="136" customFormat="1">
      <c r="B1714" s="154"/>
      <c r="M1714" s="164"/>
    </row>
    <row r="1715" spans="2:13" s="136" customFormat="1">
      <c r="B1715" s="154"/>
      <c r="M1715" s="164"/>
    </row>
    <row r="1716" spans="2:13" s="136" customFormat="1">
      <c r="B1716" s="154"/>
      <c r="M1716" s="164"/>
    </row>
    <row r="1717" spans="2:13" s="136" customFormat="1">
      <c r="B1717" s="154"/>
      <c r="M1717" s="164"/>
    </row>
    <row r="1718" spans="2:13" s="136" customFormat="1">
      <c r="B1718" s="154"/>
      <c r="M1718" s="164"/>
    </row>
    <row r="1719" spans="2:13" s="136" customFormat="1">
      <c r="B1719" s="154"/>
      <c r="M1719" s="164"/>
    </row>
    <row r="1720" spans="2:13" s="136" customFormat="1">
      <c r="B1720" s="154"/>
      <c r="M1720" s="164"/>
    </row>
    <row r="1721" spans="2:13" s="136" customFormat="1">
      <c r="B1721" s="154"/>
      <c r="M1721" s="164"/>
    </row>
    <row r="1722" spans="2:13" s="136" customFormat="1">
      <c r="B1722" s="154"/>
      <c r="M1722" s="164"/>
    </row>
    <row r="1723" spans="2:13" s="136" customFormat="1">
      <c r="B1723" s="154"/>
      <c r="M1723" s="164"/>
    </row>
    <row r="1724" spans="2:13" s="136" customFormat="1">
      <c r="B1724" s="154"/>
      <c r="M1724" s="164"/>
    </row>
    <row r="1725" spans="2:13" s="136" customFormat="1">
      <c r="B1725" s="154"/>
      <c r="M1725" s="164"/>
    </row>
    <row r="1726" spans="2:13" s="136" customFormat="1">
      <c r="B1726" s="154"/>
      <c r="M1726" s="164"/>
    </row>
    <row r="1727" spans="2:13" s="136" customFormat="1">
      <c r="B1727" s="154"/>
      <c r="M1727" s="164"/>
    </row>
    <row r="1728" spans="2:13" s="136" customFormat="1">
      <c r="B1728" s="154"/>
      <c r="M1728" s="164"/>
    </row>
    <row r="1729" spans="2:13" s="136" customFormat="1">
      <c r="B1729" s="154"/>
      <c r="M1729" s="164"/>
    </row>
    <row r="1730" spans="2:13" s="136" customFormat="1">
      <c r="B1730" s="154"/>
      <c r="M1730" s="164"/>
    </row>
    <row r="1731" spans="2:13" s="136" customFormat="1">
      <c r="B1731" s="154"/>
      <c r="M1731" s="164"/>
    </row>
    <row r="1732" spans="2:13" s="136" customFormat="1">
      <c r="B1732" s="154"/>
      <c r="M1732" s="164"/>
    </row>
    <row r="1733" spans="2:13" s="136" customFormat="1">
      <c r="B1733" s="154"/>
      <c r="M1733" s="164"/>
    </row>
    <row r="1734" spans="2:13" s="136" customFormat="1">
      <c r="B1734" s="154"/>
      <c r="M1734" s="164"/>
    </row>
    <row r="1735" spans="2:13" s="136" customFormat="1">
      <c r="B1735" s="154"/>
      <c r="M1735" s="164"/>
    </row>
    <row r="1736" spans="2:13" s="136" customFormat="1">
      <c r="B1736" s="154"/>
      <c r="M1736" s="164"/>
    </row>
    <row r="1737" spans="2:13" s="136" customFormat="1">
      <c r="B1737" s="154"/>
      <c r="M1737" s="164"/>
    </row>
    <row r="1738" spans="2:13" s="136" customFormat="1">
      <c r="B1738" s="154"/>
      <c r="M1738" s="164"/>
    </row>
    <row r="1739" spans="2:13" s="136" customFormat="1">
      <c r="B1739" s="154"/>
      <c r="M1739" s="164"/>
    </row>
    <row r="1740" spans="2:13" s="136" customFormat="1">
      <c r="B1740" s="154"/>
      <c r="M1740" s="164"/>
    </row>
    <row r="1741" spans="2:13" s="136" customFormat="1">
      <c r="B1741" s="154"/>
      <c r="M1741" s="164"/>
    </row>
    <row r="1742" spans="2:13" s="136" customFormat="1">
      <c r="B1742" s="154"/>
      <c r="M1742" s="164"/>
    </row>
    <row r="1743" spans="2:13" s="136" customFormat="1">
      <c r="B1743" s="154"/>
      <c r="M1743" s="164"/>
    </row>
    <row r="1744" spans="2:13" s="136" customFormat="1">
      <c r="B1744" s="154"/>
      <c r="M1744" s="164"/>
    </row>
    <row r="1745" spans="2:13" s="136" customFormat="1">
      <c r="B1745" s="154"/>
      <c r="M1745" s="164"/>
    </row>
    <row r="1746" spans="2:13" s="136" customFormat="1">
      <c r="B1746" s="154"/>
      <c r="M1746" s="164"/>
    </row>
    <row r="1747" spans="2:13" s="136" customFormat="1">
      <c r="B1747" s="154"/>
      <c r="M1747" s="164"/>
    </row>
    <row r="1748" spans="2:13" s="136" customFormat="1">
      <c r="B1748" s="154"/>
      <c r="M1748" s="164"/>
    </row>
    <row r="1749" spans="2:13" s="136" customFormat="1">
      <c r="B1749" s="154"/>
      <c r="M1749" s="164"/>
    </row>
    <row r="1750" spans="2:13" s="136" customFormat="1">
      <c r="B1750" s="154"/>
      <c r="M1750" s="164"/>
    </row>
    <row r="1751" spans="2:13" s="136" customFormat="1">
      <c r="B1751" s="154"/>
      <c r="M1751" s="164"/>
    </row>
    <row r="1752" spans="2:13" s="136" customFormat="1">
      <c r="B1752" s="154"/>
      <c r="M1752" s="164"/>
    </row>
    <row r="1753" spans="2:13" s="136" customFormat="1">
      <c r="B1753" s="154"/>
      <c r="M1753" s="164"/>
    </row>
    <row r="1754" spans="2:13" s="136" customFormat="1">
      <c r="B1754" s="154"/>
      <c r="M1754" s="164"/>
    </row>
    <row r="1755" spans="2:13" s="136" customFormat="1">
      <c r="B1755" s="154"/>
      <c r="M1755" s="164"/>
    </row>
    <row r="1756" spans="2:13" s="136" customFormat="1">
      <c r="B1756" s="154"/>
      <c r="M1756" s="164"/>
    </row>
    <row r="1757" spans="2:13" s="136" customFormat="1">
      <c r="B1757" s="154"/>
      <c r="M1757" s="164"/>
    </row>
    <row r="1758" spans="2:13" s="136" customFormat="1">
      <c r="B1758" s="154"/>
      <c r="M1758" s="164"/>
    </row>
    <row r="1759" spans="2:13" s="136" customFormat="1">
      <c r="B1759" s="154"/>
      <c r="M1759" s="164"/>
    </row>
    <row r="1760" spans="2:13" s="136" customFormat="1">
      <c r="B1760" s="154"/>
      <c r="M1760" s="164"/>
    </row>
    <row r="1761" spans="2:13" s="136" customFormat="1">
      <c r="B1761" s="154"/>
      <c r="M1761" s="164"/>
    </row>
    <row r="1762" spans="2:13" s="136" customFormat="1">
      <c r="B1762" s="154"/>
      <c r="M1762" s="164"/>
    </row>
    <row r="1763" spans="2:13" s="136" customFormat="1">
      <c r="B1763" s="154"/>
      <c r="M1763" s="164"/>
    </row>
    <row r="1764" spans="2:13" s="136" customFormat="1">
      <c r="B1764" s="154"/>
      <c r="M1764" s="164"/>
    </row>
    <row r="1765" spans="2:13" s="136" customFormat="1">
      <c r="B1765" s="154"/>
      <c r="M1765" s="164"/>
    </row>
    <row r="1766" spans="2:13" s="136" customFormat="1">
      <c r="B1766" s="154"/>
      <c r="M1766" s="164"/>
    </row>
    <row r="1767" spans="2:13" s="136" customFormat="1">
      <c r="B1767" s="154"/>
      <c r="M1767" s="164"/>
    </row>
    <row r="1768" spans="2:13" s="136" customFormat="1">
      <c r="B1768" s="154"/>
      <c r="M1768" s="164"/>
    </row>
    <row r="1769" spans="2:13" s="136" customFormat="1">
      <c r="B1769" s="154"/>
      <c r="M1769" s="164"/>
    </row>
    <row r="1770" spans="2:13" s="136" customFormat="1">
      <c r="B1770" s="154"/>
      <c r="M1770" s="164"/>
    </row>
    <row r="1771" spans="2:13" s="136" customFormat="1">
      <c r="B1771" s="154"/>
      <c r="M1771" s="164"/>
    </row>
    <row r="1772" spans="2:13" s="136" customFormat="1">
      <c r="B1772" s="154"/>
      <c r="M1772" s="164"/>
    </row>
    <row r="1773" spans="2:13" s="136" customFormat="1">
      <c r="B1773" s="154"/>
      <c r="M1773" s="164"/>
    </row>
    <row r="1774" spans="2:13" s="136" customFormat="1">
      <c r="B1774" s="154"/>
      <c r="M1774" s="164"/>
    </row>
    <row r="1775" spans="2:13" s="136" customFormat="1">
      <c r="B1775" s="154"/>
      <c r="M1775" s="164"/>
    </row>
    <row r="1776" spans="2:13" s="136" customFormat="1">
      <c r="B1776" s="154"/>
      <c r="M1776" s="164"/>
    </row>
    <row r="1777" spans="2:13" s="136" customFormat="1">
      <c r="B1777" s="154"/>
      <c r="M1777" s="164"/>
    </row>
    <row r="1778" spans="2:13" s="136" customFormat="1">
      <c r="B1778" s="154"/>
      <c r="M1778" s="164"/>
    </row>
    <row r="1779" spans="2:13" s="136" customFormat="1">
      <c r="B1779" s="154"/>
      <c r="M1779" s="164"/>
    </row>
    <row r="1780" spans="2:13" s="136" customFormat="1">
      <c r="B1780" s="154"/>
      <c r="M1780" s="164"/>
    </row>
    <row r="1781" spans="2:13" s="136" customFormat="1">
      <c r="B1781" s="154"/>
      <c r="M1781" s="164"/>
    </row>
    <row r="1782" spans="2:13" s="136" customFormat="1">
      <c r="B1782" s="154"/>
      <c r="M1782" s="164"/>
    </row>
    <row r="1783" spans="2:13" s="136" customFormat="1">
      <c r="B1783" s="154"/>
      <c r="M1783" s="164"/>
    </row>
    <row r="1784" spans="2:13" s="136" customFormat="1">
      <c r="B1784" s="154"/>
      <c r="M1784" s="164"/>
    </row>
    <row r="1785" spans="2:13" s="136" customFormat="1">
      <c r="B1785" s="154"/>
      <c r="M1785" s="164"/>
    </row>
    <row r="1786" spans="2:13" s="136" customFormat="1">
      <c r="B1786" s="154"/>
      <c r="M1786" s="164"/>
    </row>
    <row r="1787" spans="2:13" s="136" customFormat="1">
      <c r="B1787" s="154"/>
      <c r="M1787" s="164"/>
    </row>
    <row r="1788" spans="2:13" s="136" customFormat="1">
      <c r="B1788" s="154"/>
      <c r="M1788" s="164"/>
    </row>
    <row r="1789" spans="2:13" s="136" customFormat="1">
      <c r="B1789" s="154"/>
      <c r="M1789" s="164"/>
    </row>
    <row r="1790" spans="2:13" s="136" customFormat="1">
      <c r="B1790" s="154"/>
      <c r="M1790" s="164"/>
    </row>
    <row r="1791" spans="2:13" s="136" customFormat="1">
      <c r="B1791" s="154"/>
      <c r="M1791" s="164"/>
    </row>
    <row r="1792" spans="2:13" s="136" customFormat="1">
      <c r="B1792" s="154"/>
      <c r="M1792" s="164"/>
    </row>
    <row r="1793" spans="2:13" s="136" customFormat="1">
      <c r="B1793" s="154"/>
      <c r="M1793" s="164"/>
    </row>
    <row r="1794" spans="2:13" s="136" customFormat="1">
      <c r="B1794" s="154"/>
      <c r="M1794" s="164"/>
    </row>
    <row r="1795" spans="2:13" s="136" customFormat="1">
      <c r="B1795" s="154"/>
      <c r="M1795" s="164"/>
    </row>
    <row r="1796" spans="2:13" s="136" customFormat="1">
      <c r="B1796" s="154"/>
      <c r="M1796" s="164"/>
    </row>
    <row r="1797" spans="2:13" s="136" customFormat="1">
      <c r="B1797" s="154"/>
      <c r="M1797" s="164"/>
    </row>
    <row r="1798" spans="2:13" s="136" customFormat="1">
      <c r="B1798" s="154"/>
      <c r="M1798" s="164"/>
    </row>
    <row r="1799" spans="2:13" s="136" customFormat="1">
      <c r="B1799" s="154"/>
      <c r="M1799" s="164"/>
    </row>
    <row r="1800" spans="2:13" s="136" customFormat="1">
      <c r="B1800" s="154"/>
      <c r="M1800" s="164"/>
    </row>
    <row r="1801" spans="2:13" s="136" customFormat="1">
      <c r="B1801" s="154"/>
      <c r="M1801" s="164"/>
    </row>
    <row r="1802" spans="2:13" s="136" customFormat="1">
      <c r="B1802" s="154"/>
      <c r="M1802" s="164"/>
    </row>
    <row r="1803" spans="2:13" s="136" customFormat="1">
      <c r="B1803" s="154"/>
      <c r="M1803" s="164"/>
    </row>
    <row r="1804" spans="2:13" s="136" customFormat="1">
      <c r="B1804" s="154"/>
      <c r="M1804" s="164"/>
    </row>
    <row r="1805" spans="2:13" s="136" customFormat="1">
      <c r="B1805" s="154"/>
      <c r="M1805" s="164"/>
    </row>
    <row r="1806" spans="2:13" s="136" customFormat="1">
      <c r="B1806" s="154"/>
      <c r="M1806" s="164"/>
    </row>
    <row r="1807" spans="2:13" s="136" customFormat="1">
      <c r="B1807" s="154"/>
      <c r="M1807" s="164"/>
    </row>
    <row r="1808" spans="2:13" s="136" customFormat="1">
      <c r="B1808" s="154"/>
      <c r="M1808" s="164"/>
    </row>
    <row r="1809" spans="2:13" s="136" customFormat="1">
      <c r="B1809" s="154"/>
      <c r="M1809" s="164"/>
    </row>
    <row r="1810" spans="2:13" s="136" customFormat="1">
      <c r="B1810" s="154"/>
      <c r="M1810" s="164"/>
    </row>
    <row r="1811" spans="2:13" s="136" customFormat="1">
      <c r="B1811" s="154"/>
      <c r="M1811" s="164"/>
    </row>
    <row r="1812" spans="2:13" s="136" customFormat="1">
      <c r="B1812" s="154"/>
      <c r="M1812" s="164"/>
    </row>
    <row r="1813" spans="2:13" s="136" customFormat="1">
      <c r="B1813" s="154"/>
      <c r="M1813" s="164"/>
    </row>
    <row r="1814" spans="2:13" s="136" customFormat="1">
      <c r="B1814" s="154"/>
      <c r="M1814" s="164"/>
    </row>
    <row r="1815" spans="2:13" s="136" customFormat="1">
      <c r="B1815" s="154"/>
      <c r="M1815" s="164"/>
    </row>
    <row r="1816" spans="2:13" s="136" customFormat="1">
      <c r="B1816" s="154"/>
      <c r="M1816" s="164"/>
    </row>
    <row r="1817" spans="2:13" s="136" customFormat="1">
      <c r="B1817" s="154"/>
      <c r="M1817" s="164"/>
    </row>
    <row r="1818" spans="2:13" s="136" customFormat="1">
      <c r="B1818" s="154"/>
      <c r="M1818" s="164"/>
    </row>
    <row r="1819" spans="2:13" s="136" customFormat="1">
      <c r="B1819" s="154"/>
      <c r="M1819" s="164"/>
    </row>
    <row r="1820" spans="2:13" s="136" customFormat="1">
      <c r="B1820" s="154"/>
      <c r="M1820" s="164"/>
    </row>
    <row r="1821" spans="2:13" s="136" customFormat="1">
      <c r="B1821" s="154"/>
      <c r="M1821" s="164"/>
    </row>
    <row r="1822" spans="2:13" s="136" customFormat="1">
      <c r="B1822" s="154"/>
      <c r="M1822" s="164"/>
    </row>
    <row r="1823" spans="2:13" s="136" customFormat="1">
      <c r="B1823" s="154"/>
      <c r="M1823" s="164"/>
    </row>
    <row r="1824" spans="2:13" s="136" customFormat="1">
      <c r="B1824" s="154"/>
      <c r="M1824" s="164"/>
    </row>
    <row r="1825" spans="2:13" s="136" customFormat="1">
      <c r="B1825" s="154"/>
      <c r="M1825" s="164"/>
    </row>
    <row r="1826" spans="2:13" s="136" customFormat="1">
      <c r="B1826" s="154"/>
      <c r="M1826" s="164"/>
    </row>
    <row r="1827" spans="2:13" s="136" customFormat="1">
      <c r="B1827" s="154"/>
      <c r="M1827" s="164"/>
    </row>
    <row r="1828" spans="2:13" s="136" customFormat="1">
      <c r="B1828" s="154"/>
      <c r="M1828" s="164"/>
    </row>
    <row r="1829" spans="2:13" s="136" customFormat="1">
      <c r="B1829" s="154"/>
      <c r="M1829" s="164"/>
    </row>
    <row r="1830" spans="2:13" s="136" customFormat="1">
      <c r="B1830" s="154"/>
      <c r="M1830" s="164"/>
    </row>
    <row r="1831" spans="2:13" s="136" customFormat="1">
      <c r="B1831" s="154"/>
      <c r="M1831" s="164"/>
    </row>
    <row r="1832" spans="2:13" s="136" customFormat="1">
      <c r="B1832" s="154"/>
      <c r="M1832" s="164"/>
    </row>
    <row r="1833" spans="2:13" s="136" customFormat="1">
      <c r="B1833" s="154"/>
      <c r="M1833" s="164"/>
    </row>
    <row r="1834" spans="2:13" s="136" customFormat="1">
      <c r="B1834" s="154"/>
      <c r="M1834" s="164"/>
    </row>
    <row r="1835" spans="2:13" s="136" customFormat="1">
      <c r="B1835" s="154"/>
      <c r="M1835" s="164"/>
    </row>
    <row r="1836" spans="2:13" s="136" customFormat="1">
      <c r="B1836" s="154"/>
      <c r="M1836" s="164"/>
    </row>
    <row r="1837" spans="2:13" s="136" customFormat="1">
      <c r="B1837" s="154"/>
      <c r="M1837" s="164"/>
    </row>
    <row r="1838" spans="2:13" s="136" customFormat="1">
      <c r="B1838" s="154"/>
      <c r="M1838" s="164"/>
    </row>
    <row r="1839" spans="2:13" s="136" customFormat="1">
      <c r="B1839" s="154"/>
      <c r="M1839" s="164"/>
    </row>
    <row r="1840" spans="2:13" s="136" customFormat="1">
      <c r="B1840" s="154"/>
      <c r="M1840" s="164"/>
    </row>
    <row r="1841" spans="2:13" s="136" customFormat="1">
      <c r="B1841" s="154"/>
      <c r="M1841" s="164"/>
    </row>
    <row r="1842" spans="2:13" s="136" customFormat="1">
      <c r="B1842" s="154"/>
      <c r="M1842" s="164"/>
    </row>
    <row r="1843" spans="2:13" s="136" customFormat="1">
      <c r="B1843" s="154"/>
      <c r="M1843" s="164"/>
    </row>
    <row r="1844" spans="2:13" s="136" customFormat="1">
      <c r="B1844" s="154"/>
      <c r="M1844" s="164"/>
    </row>
    <row r="1845" spans="2:13" s="136" customFormat="1">
      <c r="B1845" s="154"/>
      <c r="M1845" s="164"/>
    </row>
    <row r="1846" spans="2:13" s="136" customFormat="1">
      <c r="B1846" s="154"/>
      <c r="M1846" s="164"/>
    </row>
    <row r="1847" spans="2:13" s="136" customFormat="1">
      <c r="B1847" s="154"/>
      <c r="M1847" s="164"/>
    </row>
    <row r="1848" spans="2:13" s="136" customFormat="1">
      <c r="B1848" s="154"/>
      <c r="M1848" s="164"/>
    </row>
    <row r="1849" spans="2:13" s="136" customFormat="1">
      <c r="B1849" s="154"/>
      <c r="M1849" s="164"/>
    </row>
    <row r="1850" spans="2:13" s="136" customFormat="1">
      <c r="B1850" s="154"/>
      <c r="M1850" s="164"/>
    </row>
    <row r="1851" spans="2:13" s="136" customFormat="1">
      <c r="B1851" s="154"/>
      <c r="M1851" s="164"/>
    </row>
    <row r="1852" spans="2:13" s="136" customFormat="1">
      <c r="B1852" s="154"/>
      <c r="M1852" s="164"/>
    </row>
    <row r="1853" spans="2:13" s="136" customFormat="1">
      <c r="B1853" s="154"/>
      <c r="M1853" s="164"/>
    </row>
    <row r="1854" spans="2:13" s="136" customFormat="1">
      <c r="B1854" s="154"/>
      <c r="M1854" s="164"/>
    </row>
    <row r="1855" spans="2:13" s="136" customFormat="1">
      <c r="B1855" s="154"/>
      <c r="M1855" s="164"/>
    </row>
    <row r="1856" spans="2:13" s="136" customFormat="1">
      <c r="B1856" s="154"/>
      <c r="M1856" s="164"/>
    </row>
    <row r="1857" spans="2:13" s="136" customFormat="1">
      <c r="B1857" s="154"/>
      <c r="M1857" s="164"/>
    </row>
    <row r="1858" spans="2:13" s="136" customFormat="1">
      <c r="B1858" s="154"/>
      <c r="M1858" s="164"/>
    </row>
    <row r="1859" spans="2:13" s="136" customFormat="1">
      <c r="B1859" s="154"/>
      <c r="M1859" s="164"/>
    </row>
    <row r="1860" spans="2:13" s="136" customFormat="1">
      <c r="B1860" s="154"/>
      <c r="M1860" s="164"/>
    </row>
    <row r="1861" spans="2:13" s="136" customFormat="1">
      <c r="B1861" s="154"/>
      <c r="M1861" s="164"/>
    </row>
    <row r="1862" spans="2:13" s="136" customFormat="1">
      <c r="B1862" s="154"/>
      <c r="M1862" s="164"/>
    </row>
    <row r="1863" spans="2:13" s="136" customFormat="1">
      <c r="B1863" s="154"/>
      <c r="M1863" s="164"/>
    </row>
    <row r="1864" spans="2:13" s="136" customFormat="1">
      <c r="B1864" s="154"/>
      <c r="M1864" s="164"/>
    </row>
    <row r="1865" spans="2:13" s="136" customFormat="1">
      <c r="B1865" s="154"/>
      <c r="M1865" s="164"/>
    </row>
    <row r="1866" spans="2:13" s="136" customFormat="1">
      <c r="B1866" s="154"/>
      <c r="M1866" s="164"/>
    </row>
    <row r="1867" spans="2:13" s="136" customFormat="1">
      <c r="B1867" s="154"/>
      <c r="M1867" s="164"/>
    </row>
    <row r="1868" spans="2:13" s="136" customFormat="1">
      <c r="B1868" s="154"/>
      <c r="M1868" s="164"/>
    </row>
    <row r="1869" spans="2:13" s="136" customFormat="1">
      <c r="B1869" s="154"/>
      <c r="M1869" s="164"/>
    </row>
    <row r="1870" spans="2:13" s="136" customFormat="1">
      <c r="B1870" s="154"/>
      <c r="M1870" s="164"/>
    </row>
    <row r="1871" spans="2:13" s="136" customFormat="1">
      <c r="B1871" s="154"/>
      <c r="M1871" s="164"/>
    </row>
    <row r="1872" spans="2:13" s="136" customFormat="1">
      <c r="B1872" s="154"/>
      <c r="M1872" s="164"/>
    </row>
    <row r="1873" spans="2:13" s="136" customFormat="1">
      <c r="B1873" s="154"/>
      <c r="M1873" s="164"/>
    </row>
    <row r="1874" spans="2:13" s="136" customFormat="1">
      <c r="B1874" s="154"/>
      <c r="M1874" s="164"/>
    </row>
    <row r="1875" spans="2:13" s="136" customFormat="1">
      <c r="B1875" s="154"/>
      <c r="M1875" s="164"/>
    </row>
    <row r="1876" spans="2:13" s="136" customFormat="1">
      <c r="B1876" s="154"/>
      <c r="M1876" s="164"/>
    </row>
    <row r="1877" spans="2:13" s="136" customFormat="1">
      <c r="B1877" s="154"/>
      <c r="M1877" s="164"/>
    </row>
    <row r="1878" spans="2:13" s="136" customFormat="1">
      <c r="B1878" s="154"/>
      <c r="M1878" s="164"/>
    </row>
    <row r="1879" spans="2:13" s="136" customFormat="1">
      <c r="B1879" s="154"/>
      <c r="M1879" s="164"/>
    </row>
    <row r="1880" spans="2:13" s="136" customFormat="1">
      <c r="B1880" s="154"/>
      <c r="M1880" s="164"/>
    </row>
    <row r="1881" spans="2:13" s="136" customFormat="1">
      <c r="B1881" s="154"/>
      <c r="M1881" s="164"/>
    </row>
    <row r="1882" spans="2:13" s="136" customFormat="1">
      <c r="B1882" s="154"/>
      <c r="M1882" s="164"/>
    </row>
    <row r="1883" spans="2:13" s="136" customFormat="1">
      <c r="B1883" s="154"/>
      <c r="M1883" s="164"/>
    </row>
    <row r="1884" spans="2:13" s="136" customFormat="1">
      <c r="B1884" s="154"/>
      <c r="M1884" s="164"/>
    </row>
    <row r="1885" spans="2:13" s="136" customFormat="1">
      <c r="B1885" s="154"/>
      <c r="M1885" s="164"/>
    </row>
    <row r="1886" spans="2:13" s="136" customFormat="1">
      <c r="B1886" s="154"/>
      <c r="M1886" s="164"/>
    </row>
    <row r="1887" spans="2:13" s="136" customFormat="1">
      <c r="B1887" s="154"/>
      <c r="M1887" s="164"/>
    </row>
    <row r="1888" spans="2:13" s="136" customFormat="1">
      <c r="B1888" s="154"/>
      <c r="M1888" s="164"/>
    </row>
    <row r="1889" spans="2:13" s="136" customFormat="1">
      <c r="B1889" s="154"/>
      <c r="M1889" s="164"/>
    </row>
    <row r="1890" spans="2:13" s="136" customFormat="1">
      <c r="B1890" s="154"/>
      <c r="M1890" s="164"/>
    </row>
    <row r="1891" spans="2:13" s="136" customFormat="1">
      <c r="B1891" s="154"/>
      <c r="M1891" s="164"/>
    </row>
    <row r="1892" spans="2:13" s="136" customFormat="1">
      <c r="B1892" s="154"/>
      <c r="M1892" s="164"/>
    </row>
    <row r="1893" spans="2:13" s="136" customFormat="1">
      <c r="B1893" s="154"/>
      <c r="M1893" s="164"/>
    </row>
    <row r="1894" spans="2:13" s="136" customFormat="1">
      <c r="B1894" s="154"/>
      <c r="M1894" s="164"/>
    </row>
    <row r="1895" spans="2:13" s="136" customFormat="1">
      <c r="B1895" s="154"/>
      <c r="M1895" s="164"/>
    </row>
    <row r="1896" spans="2:13" s="136" customFormat="1">
      <c r="B1896" s="154"/>
      <c r="M1896" s="164"/>
    </row>
    <row r="1897" spans="2:13" s="136" customFormat="1">
      <c r="B1897" s="154"/>
      <c r="M1897" s="164"/>
    </row>
    <row r="1898" spans="2:13" s="136" customFormat="1">
      <c r="B1898" s="154"/>
      <c r="M1898" s="164"/>
    </row>
    <row r="1899" spans="2:13" s="136" customFormat="1">
      <c r="B1899" s="154"/>
      <c r="M1899" s="164"/>
    </row>
    <row r="1900" spans="2:13" s="136" customFormat="1">
      <c r="B1900" s="154"/>
      <c r="M1900" s="164"/>
    </row>
    <row r="1901" spans="2:13" s="136" customFormat="1">
      <c r="B1901" s="154"/>
      <c r="M1901" s="164"/>
    </row>
    <row r="1902" spans="2:13" s="136" customFormat="1">
      <c r="B1902" s="154"/>
      <c r="M1902" s="164"/>
    </row>
    <row r="1903" spans="2:13" s="136" customFormat="1">
      <c r="B1903" s="154"/>
      <c r="M1903" s="164"/>
    </row>
    <row r="1904" spans="2:13" s="136" customFormat="1">
      <c r="B1904" s="154"/>
      <c r="M1904" s="164"/>
    </row>
    <row r="1905" spans="2:13" s="136" customFormat="1">
      <c r="B1905" s="154"/>
      <c r="M1905" s="164"/>
    </row>
    <row r="1906" spans="2:13" s="136" customFormat="1">
      <c r="B1906" s="154"/>
      <c r="M1906" s="164"/>
    </row>
    <row r="1907" spans="2:13" s="136" customFormat="1">
      <c r="B1907" s="154"/>
      <c r="M1907" s="164"/>
    </row>
    <row r="1908" spans="2:13" s="136" customFormat="1">
      <c r="B1908" s="154"/>
      <c r="M1908" s="164"/>
    </row>
    <row r="1909" spans="2:13" s="136" customFormat="1">
      <c r="B1909" s="154"/>
      <c r="M1909" s="164"/>
    </row>
    <row r="1910" spans="2:13" s="136" customFormat="1">
      <c r="B1910" s="154"/>
      <c r="M1910" s="164"/>
    </row>
    <row r="1911" spans="2:13" s="136" customFormat="1">
      <c r="B1911" s="154"/>
      <c r="M1911" s="164"/>
    </row>
    <row r="1912" spans="2:13" s="136" customFormat="1">
      <c r="B1912" s="154"/>
      <c r="M1912" s="164"/>
    </row>
    <row r="1913" spans="2:13" s="136" customFormat="1">
      <c r="B1913" s="154"/>
      <c r="M1913" s="164"/>
    </row>
    <row r="1914" spans="2:13" s="136" customFormat="1">
      <c r="B1914" s="154"/>
      <c r="M1914" s="164"/>
    </row>
    <row r="1915" spans="2:13" s="136" customFormat="1">
      <c r="B1915" s="154"/>
      <c r="M1915" s="164"/>
    </row>
    <row r="1916" spans="2:13" s="136" customFormat="1">
      <c r="B1916" s="154"/>
      <c r="M1916" s="164"/>
    </row>
    <row r="1917" spans="2:13" s="136" customFormat="1">
      <c r="B1917" s="154"/>
      <c r="M1917" s="164"/>
    </row>
    <row r="1918" spans="2:13" s="136" customFormat="1">
      <c r="B1918" s="154"/>
      <c r="M1918" s="164"/>
    </row>
    <row r="1919" spans="2:13" s="136" customFormat="1">
      <c r="B1919" s="154"/>
      <c r="M1919" s="164"/>
    </row>
    <row r="1920" spans="2:13" s="136" customFormat="1">
      <c r="B1920" s="154"/>
      <c r="M1920" s="164"/>
    </row>
    <row r="1921" spans="2:13" s="136" customFormat="1">
      <c r="B1921" s="154"/>
      <c r="M1921" s="164"/>
    </row>
    <row r="1922" spans="2:13" s="136" customFormat="1">
      <c r="B1922" s="154"/>
      <c r="M1922" s="164"/>
    </row>
    <row r="1923" spans="2:13" s="136" customFormat="1">
      <c r="B1923" s="154"/>
      <c r="M1923" s="164"/>
    </row>
    <row r="1924" spans="2:13" s="136" customFormat="1">
      <c r="B1924" s="154"/>
      <c r="M1924" s="164"/>
    </row>
    <row r="1925" spans="2:13" s="136" customFormat="1">
      <c r="B1925" s="154"/>
      <c r="M1925" s="164"/>
    </row>
    <row r="1926" spans="2:13" s="136" customFormat="1">
      <c r="B1926" s="154"/>
      <c r="M1926" s="164"/>
    </row>
    <row r="1927" spans="2:13" s="136" customFormat="1">
      <c r="B1927" s="154"/>
      <c r="M1927" s="164"/>
    </row>
    <row r="1928" spans="2:13" s="136" customFormat="1">
      <c r="B1928" s="154"/>
      <c r="M1928" s="164"/>
    </row>
    <row r="1929" spans="2:13" s="136" customFormat="1">
      <c r="B1929" s="154"/>
      <c r="M1929" s="164"/>
    </row>
    <row r="1930" spans="2:13" s="136" customFormat="1">
      <c r="B1930" s="154"/>
      <c r="M1930" s="164"/>
    </row>
    <row r="1931" spans="2:13" s="136" customFormat="1">
      <c r="B1931" s="154"/>
      <c r="M1931" s="164"/>
    </row>
    <row r="1932" spans="2:13" s="136" customFormat="1">
      <c r="B1932" s="154"/>
      <c r="M1932" s="164"/>
    </row>
    <row r="1933" spans="2:13" s="136" customFormat="1">
      <c r="B1933" s="154"/>
      <c r="M1933" s="164"/>
    </row>
    <row r="1934" spans="2:13" s="136" customFormat="1">
      <c r="B1934" s="154"/>
      <c r="M1934" s="164"/>
    </row>
    <row r="1935" spans="2:13" s="136" customFormat="1">
      <c r="B1935" s="154"/>
      <c r="M1935" s="164"/>
    </row>
    <row r="1936" spans="2:13" s="136" customFormat="1">
      <c r="B1936" s="154"/>
      <c r="M1936" s="164"/>
    </row>
    <row r="1937" spans="2:13" s="136" customFormat="1">
      <c r="B1937" s="154"/>
      <c r="M1937" s="164"/>
    </row>
    <row r="1938" spans="2:13" s="136" customFormat="1">
      <c r="B1938" s="154"/>
      <c r="M1938" s="164"/>
    </row>
    <row r="1939" spans="2:13" s="136" customFormat="1">
      <c r="B1939" s="154"/>
      <c r="M1939" s="164"/>
    </row>
    <row r="1940" spans="2:13" s="136" customFormat="1">
      <c r="B1940" s="154"/>
      <c r="M1940" s="164"/>
    </row>
    <row r="1941" spans="2:13" s="136" customFormat="1">
      <c r="B1941" s="154"/>
      <c r="M1941" s="164"/>
    </row>
    <row r="1942" spans="2:13" s="136" customFormat="1">
      <c r="B1942" s="154"/>
      <c r="M1942" s="164"/>
    </row>
    <row r="1943" spans="2:13" s="136" customFormat="1">
      <c r="B1943" s="154"/>
      <c r="M1943" s="164"/>
    </row>
    <row r="1944" spans="2:13" s="136" customFormat="1">
      <c r="B1944" s="154"/>
      <c r="M1944" s="164"/>
    </row>
    <row r="1945" spans="2:13" s="136" customFormat="1">
      <c r="B1945" s="154"/>
      <c r="M1945" s="164"/>
    </row>
    <row r="1946" spans="2:13" s="136" customFormat="1">
      <c r="B1946" s="154"/>
      <c r="M1946" s="164"/>
    </row>
    <row r="1947" spans="2:13" s="136" customFormat="1">
      <c r="B1947" s="154"/>
      <c r="M1947" s="164"/>
    </row>
    <row r="1948" spans="2:13" s="136" customFormat="1">
      <c r="B1948" s="154"/>
      <c r="M1948" s="164"/>
    </row>
    <row r="1949" spans="2:13" s="136" customFormat="1">
      <c r="B1949" s="154"/>
      <c r="M1949" s="164"/>
    </row>
    <row r="1950" spans="2:13" s="136" customFormat="1">
      <c r="B1950" s="154"/>
      <c r="M1950" s="164"/>
    </row>
    <row r="1951" spans="2:13" s="136" customFormat="1">
      <c r="B1951" s="154"/>
      <c r="M1951" s="164"/>
    </row>
    <row r="1952" spans="2:13" s="136" customFormat="1">
      <c r="B1952" s="154"/>
      <c r="M1952" s="164"/>
    </row>
    <row r="1953" spans="2:13" s="136" customFormat="1">
      <c r="B1953" s="154"/>
      <c r="M1953" s="164"/>
    </row>
    <row r="1954" spans="2:13" s="136" customFormat="1">
      <c r="B1954" s="154"/>
      <c r="M1954" s="164"/>
    </row>
    <row r="1955" spans="2:13" s="136" customFormat="1">
      <c r="B1955" s="154"/>
      <c r="M1955" s="164"/>
    </row>
    <row r="1956" spans="2:13" s="136" customFormat="1">
      <c r="B1956" s="154"/>
      <c r="M1956" s="164"/>
    </row>
    <row r="1957" spans="2:13" s="136" customFormat="1">
      <c r="B1957" s="154"/>
      <c r="M1957" s="164"/>
    </row>
    <row r="1958" spans="2:13" s="136" customFormat="1">
      <c r="B1958" s="154"/>
      <c r="M1958" s="164"/>
    </row>
    <row r="1959" spans="2:13" s="136" customFormat="1">
      <c r="B1959" s="154"/>
      <c r="M1959" s="164"/>
    </row>
    <row r="1960" spans="2:13" s="136" customFormat="1">
      <c r="B1960" s="154"/>
      <c r="M1960" s="164"/>
    </row>
    <row r="1961" spans="2:13" s="136" customFormat="1">
      <c r="B1961" s="154"/>
      <c r="M1961" s="164"/>
    </row>
    <row r="1962" spans="2:13" s="136" customFormat="1">
      <c r="B1962" s="154"/>
      <c r="M1962" s="164"/>
    </row>
    <row r="1963" spans="2:13" s="136" customFormat="1">
      <c r="B1963" s="154"/>
      <c r="M1963" s="164"/>
    </row>
    <row r="1964" spans="2:13" s="136" customFormat="1">
      <c r="B1964" s="154"/>
      <c r="M1964" s="164"/>
    </row>
    <row r="1965" spans="2:13" s="136" customFormat="1">
      <c r="B1965" s="154"/>
      <c r="M1965" s="164"/>
    </row>
    <row r="1966" spans="2:13" s="136" customFormat="1">
      <c r="B1966" s="154"/>
      <c r="M1966" s="164"/>
    </row>
    <row r="1967" spans="2:13" s="136" customFormat="1">
      <c r="B1967" s="154"/>
      <c r="M1967" s="164"/>
    </row>
    <row r="1968" spans="2:13" s="136" customFormat="1">
      <c r="B1968" s="154"/>
      <c r="M1968" s="164"/>
    </row>
    <row r="1969" spans="2:13" s="136" customFormat="1">
      <c r="B1969" s="154"/>
      <c r="M1969" s="164"/>
    </row>
    <row r="1970" spans="2:13" s="136" customFormat="1">
      <c r="B1970" s="154"/>
      <c r="M1970" s="164"/>
    </row>
    <row r="1971" spans="2:13" s="136" customFormat="1">
      <c r="B1971" s="154"/>
      <c r="M1971" s="164"/>
    </row>
    <row r="1972" spans="2:13" s="136" customFormat="1">
      <c r="B1972" s="154"/>
      <c r="M1972" s="164"/>
    </row>
    <row r="1973" spans="2:13" s="136" customFormat="1">
      <c r="B1973" s="154"/>
      <c r="M1973" s="164"/>
    </row>
    <row r="1974" spans="2:13" s="136" customFormat="1">
      <c r="B1974" s="154"/>
      <c r="M1974" s="164"/>
    </row>
    <row r="1975" spans="2:13" s="136" customFormat="1">
      <c r="B1975" s="154"/>
      <c r="M1975" s="164"/>
    </row>
    <row r="1976" spans="2:13" s="136" customFormat="1">
      <c r="B1976" s="154"/>
      <c r="M1976" s="164"/>
    </row>
    <row r="1977" spans="2:13" s="136" customFormat="1">
      <c r="B1977" s="154"/>
      <c r="M1977" s="164"/>
    </row>
    <row r="1978" spans="2:13" s="136" customFormat="1">
      <c r="B1978" s="154"/>
      <c r="M1978" s="164"/>
    </row>
    <row r="1979" spans="2:13" s="136" customFormat="1">
      <c r="B1979" s="154"/>
      <c r="M1979" s="164"/>
    </row>
    <row r="1980" spans="2:13" s="136" customFormat="1">
      <c r="B1980" s="154"/>
      <c r="M1980" s="164"/>
    </row>
    <row r="1981" spans="2:13" s="136" customFormat="1">
      <c r="B1981" s="154"/>
      <c r="M1981" s="164"/>
    </row>
    <row r="1982" spans="2:13" s="136" customFormat="1">
      <c r="B1982" s="154"/>
      <c r="M1982" s="164"/>
    </row>
    <row r="1983" spans="2:13" s="136" customFormat="1">
      <c r="B1983" s="154"/>
      <c r="M1983" s="164"/>
    </row>
    <row r="1984" spans="2:13" s="136" customFormat="1">
      <c r="B1984" s="154"/>
      <c r="M1984" s="164"/>
    </row>
    <row r="1985" spans="2:13" s="136" customFormat="1">
      <c r="B1985" s="154"/>
      <c r="M1985" s="164"/>
    </row>
    <row r="1986" spans="2:13" s="136" customFormat="1">
      <c r="B1986" s="154"/>
      <c r="M1986" s="164"/>
    </row>
    <row r="1987" spans="2:13" s="136" customFormat="1">
      <c r="B1987" s="154"/>
      <c r="M1987" s="164"/>
    </row>
    <row r="1988" spans="2:13" s="136" customFormat="1">
      <c r="B1988" s="154"/>
      <c r="M1988" s="164"/>
    </row>
    <row r="1989" spans="2:13" s="136" customFormat="1">
      <c r="B1989" s="154"/>
      <c r="M1989" s="164"/>
    </row>
    <row r="1990" spans="2:13" s="136" customFormat="1">
      <c r="B1990" s="154"/>
      <c r="M1990" s="164"/>
    </row>
    <row r="1991" spans="2:13" s="136" customFormat="1">
      <c r="B1991" s="154"/>
      <c r="M1991" s="164"/>
    </row>
    <row r="1992" spans="2:13" s="136" customFormat="1">
      <c r="B1992" s="154"/>
      <c r="M1992" s="164"/>
    </row>
    <row r="1993" spans="2:13" s="136" customFormat="1">
      <c r="B1993" s="154"/>
      <c r="M1993" s="164"/>
    </row>
    <row r="1994" spans="2:13" s="136" customFormat="1">
      <c r="B1994" s="154"/>
      <c r="M1994" s="164"/>
    </row>
    <row r="1995" spans="2:13" s="136" customFormat="1">
      <c r="B1995" s="154"/>
      <c r="M1995" s="164"/>
    </row>
    <row r="1996" spans="2:13" s="136" customFormat="1">
      <c r="B1996" s="154"/>
      <c r="M1996" s="164"/>
    </row>
    <row r="1997" spans="2:13" s="136" customFormat="1">
      <c r="B1997" s="154"/>
      <c r="M1997" s="164"/>
    </row>
    <row r="1998" spans="2:13" s="136" customFormat="1">
      <c r="B1998" s="154"/>
      <c r="M1998" s="164"/>
    </row>
    <row r="1999" spans="2:13" s="136" customFormat="1">
      <c r="B1999" s="154"/>
      <c r="M1999" s="164"/>
    </row>
    <row r="2000" spans="2:13" s="136" customFormat="1">
      <c r="B2000" s="154"/>
      <c r="M2000" s="164"/>
    </row>
    <row r="2001" spans="2:13" s="136" customFormat="1">
      <c r="B2001" s="154"/>
      <c r="M2001" s="164"/>
    </row>
    <row r="2002" spans="2:13" s="136" customFormat="1">
      <c r="B2002" s="154"/>
      <c r="M2002" s="164"/>
    </row>
    <row r="2003" spans="2:13" s="136" customFormat="1">
      <c r="B2003" s="154"/>
      <c r="M2003" s="164"/>
    </row>
    <row r="2004" spans="2:13" s="136" customFormat="1">
      <c r="B2004" s="154"/>
      <c r="M2004" s="164"/>
    </row>
    <row r="2005" spans="2:13" s="136" customFormat="1">
      <c r="B2005" s="154"/>
      <c r="M2005" s="164"/>
    </row>
    <row r="2006" spans="2:13" s="136" customFormat="1">
      <c r="B2006" s="154"/>
      <c r="M2006" s="164"/>
    </row>
    <row r="2007" spans="2:13" s="136" customFormat="1">
      <c r="B2007" s="154"/>
      <c r="M2007" s="164"/>
    </row>
    <row r="2008" spans="2:13" s="136" customFormat="1">
      <c r="B2008" s="154"/>
      <c r="M2008" s="164"/>
    </row>
    <row r="2009" spans="2:13" s="136" customFormat="1">
      <c r="B2009" s="154"/>
      <c r="M2009" s="164"/>
    </row>
    <row r="2010" spans="2:13" s="136" customFormat="1">
      <c r="B2010" s="154"/>
      <c r="M2010" s="164"/>
    </row>
    <row r="2011" spans="2:13" s="136" customFormat="1">
      <c r="B2011" s="154"/>
      <c r="M2011" s="164"/>
    </row>
    <row r="2012" spans="2:13" s="136" customFormat="1">
      <c r="B2012" s="154"/>
      <c r="M2012" s="164"/>
    </row>
    <row r="2013" spans="2:13" s="136" customFormat="1">
      <c r="B2013" s="154"/>
      <c r="M2013" s="164"/>
    </row>
    <row r="2014" spans="2:13" s="136" customFormat="1">
      <c r="B2014" s="154"/>
      <c r="M2014" s="164"/>
    </row>
    <row r="2015" spans="2:13" s="136" customFormat="1">
      <c r="B2015" s="154"/>
      <c r="M2015" s="164"/>
    </row>
    <row r="2016" spans="2:13" s="136" customFormat="1">
      <c r="B2016" s="154"/>
      <c r="M2016" s="164"/>
    </row>
    <row r="2017" spans="2:13" s="136" customFormat="1">
      <c r="B2017" s="154"/>
      <c r="M2017" s="164"/>
    </row>
    <row r="2018" spans="2:13" s="136" customFormat="1">
      <c r="B2018" s="154"/>
      <c r="M2018" s="164"/>
    </row>
    <row r="2019" spans="2:13" s="136" customFormat="1">
      <c r="B2019" s="154"/>
      <c r="M2019" s="164"/>
    </row>
    <row r="2020" spans="2:13" s="136" customFormat="1">
      <c r="B2020" s="154"/>
      <c r="M2020" s="164"/>
    </row>
    <row r="2021" spans="2:13" s="136" customFormat="1">
      <c r="B2021" s="154"/>
      <c r="M2021" s="164"/>
    </row>
    <row r="2022" spans="2:13" s="136" customFormat="1">
      <c r="B2022" s="154"/>
      <c r="M2022" s="164"/>
    </row>
    <row r="2023" spans="2:13" s="136" customFormat="1">
      <c r="B2023" s="154"/>
      <c r="M2023" s="164"/>
    </row>
    <row r="2024" spans="2:13" s="136" customFormat="1">
      <c r="B2024" s="154"/>
      <c r="M2024" s="164"/>
    </row>
    <row r="2025" spans="2:13" s="136" customFormat="1">
      <c r="B2025" s="154"/>
      <c r="M2025" s="164"/>
    </row>
    <row r="2026" spans="2:13" s="136" customFormat="1">
      <c r="B2026" s="154"/>
      <c r="M2026" s="164"/>
    </row>
    <row r="2027" spans="2:13" s="136" customFormat="1">
      <c r="B2027" s="154"/>
      <c r="M2027" s="164"/>
    </row>
    <row r="2028" spans="2:13" s="136" customFormat="1">
      <c r="B2028" s="154"/>
      <c r="M2028" s="164"/>
    </row>
    <row r="2029" spans="2:13" s="136" customFormat="1">
      <c r="B2029" s="154"/>
      <c r="M2029" s="164"/>
    </row>
    <row r="2030" spans="2:13" s="136" customFormat="1">
      <c r="B2030" s="154"/>
      <c r="M2030" s="164"/>
    </row>
    <row r="2031" spans="2:13" s="136" customFormat="1">
      <c r="B2031" s="154"/>
      <c r="M2031" s="164"/>
    </row>
    <row r="2032" spans="2:13" s="136" customFormat="1">
      <c r="B2032" s="154"/>
      <c r="M2032" s="164"/>
    </row>
    <row r="2033" spans="2:13" s="136" customFormat="1">
      <c r="B2033" s="154"/>
      <c r="M2033" s="164"/>
    </row>
    <row r="2034" spans="2:13" s="136" customFormat="1">
      <c r="B2034" s="154"/>
      <c r="M2034" s="164"/>
    </row>
    <row r="2035" spans="2:13" s="136" customFormat="1">
      <c r="B2035" s="154"/>
      <c r="M2035" s="164"/>
    </row>
    <row r="2036" spans="2:13" s="136" customFormat="1">
      <c r="B2036" s="154"/>
      <c r="M2036" s="164"/>
    </row>
    <row r="2037" spans="2:13" s="136" customFormat="1">
      <c r="B2037" s="154"/>
      <c r="M2037" s="164"/>
    </row>
    <row r="2038" spans="2:13" s="136" customFormat="1">
      <c r="B2038" s="154"/>
      <c r="M2038" s="164"/>
    </row>
    <row r="2039" spans="2:13" s="136" customFormat="1">
      <c r="B2039" s="154"/>
      <c r="M2039" s="164"/>
    </row>
    <row r="2040" spans="2:13" s="136" customFormat="1">
      <c r="B2040" s="154"/>
      <c r="M2040" s="164"/>
    </row>
    <row r="2041" spans="2:13" s="136" customFormat="1">
      <c r="B2041" s="154"/>
      <c r="M2041" s="164"/>
    </row>
    <row r="2042" spans="2:13" s="136" customFormat="1">
      <c r="B2042" s="154"/>
      <c r="M2042" s="164"/>
    </row>
    <row r="2043" spans="2:13" s="136" customFormat="1">
      <c r="B2043" s="154"/>
      <c r="M2043" s="164"/>
    </row>
    <row r="2044" spans="2:13" s="136" customFormat="1">
      <c r="B2044" s="154"/>
      <c r="M2044" s="164"/>
    </row>
    <row r="2045" spans="2:13" s="136" customFormat="1">
      <c r="B2045" s="154"/>
      <c r="M2045" s="164"/>
    </row>
    <row r="2046" spans="2:13" s="136" customFormat="1">
      <c r="B2046" s="154"/>
      <c r="M2046" s="164"/>
    </row>
    <row r="2047" spans="2:13" s="136" customFormat="1">
      <c r="B2047" s="154"/>
      <c r="M2047" s="164"/>
    </row>
    <row r="2048" spans="2:13" s="136" customFormat="1">
      <c r="B2048" s="154"/>
      <c r="M2048" s="164"/>
    </row>
    <row r="2049" spans="2:13" s="136" customFormat="1">
      <c r="B2049" s="154"/>
      <c r="M2049" s="164"/>
    </row>
    <row r="2050" spans="2:13" s="136" customFormat="1">
      <c r="B2050" s="154"/>
      <c r="M2050" s="164"/>
    </row>
    <row r="2051" spans="2:13" s="136" customFormat="1">
      <c r="B2051" s="154"/>
      <c r="M2051" s="164"/>
    </row>
    <row r="2052" spans="2:13" s="136" customFormat="1">
      <c r="B2052" s="154"/>
      <c r="M2052" s="164"/>
    </row>
    <row r="2053" spans="2:13" s="136" customFormat="1">
      <c r="B2053" s="154"/>
      <c r="M2053" s="164"/>
    </row>
    <row r="2054" spans="2:13" s="136" customFormat="1">
      <c r="B2054" s="154"/>
      <c r="M2054" s="164"/>
    </row>
    <row r="2055" spans="2:13" s="136" customFormat="1">
      <c r="B2055" s="154"/>
      <c r="M2055" s="164"/>
    </row>
    <row r="2056" spans="2:13" s="136" customFormat="1">
      <c r="B2056" s="154"/>
      <c r="M2056" s="164"/>
    </row>
    <row r="2057" spans="2:13" s="136" customFormat="1">
      <c r="B2057" s="154"/>
      <c r="M2057" s="164"/>
    </row>
    <row r="2058" spans="2:13" s="136" customFormat="1">
      <c r="B2058" s="154"/>
      <c r="M2058" s="164"/>
    </row>
    <row r="2059" spans="2:13" s="136" customFormat="1">
      <c r="B2059" s="154"/>
      <c r="M2059" s="164"/>
    </row>
    <row r="2060" spans="2:13" s="136" customFormat="1">
      <c r="B2060" s="154"/>
      <c r="M2060" s="164"/>
    </row>
    <row r="2061" spans="2:13" s="136" customFormat="1">
      <c r="B2061" s="154"/>
      <c r="M2061" s="164"/>
    </row>
    <row r="2062" spans="2:13" s="136" customFormat="1">
      <c r="B2062" s="154"/>
      <c r="M2062" s="164"/>
    </row>
    <row r="2063" spans="2:13" s="136" customFormat="1">
      <c r="B2063" s="154"/>
      <c r="M2063" s="164"/>
    </row>
    <row r="2064" spans="2:13" s="136" customFormat="1">
      <c r="B2064" s="154"/>
      <c r="M2064" s="164"/>
    </row>
    <row r="2065" spans="2:13" s="136" customFormat="1">
      <c r="B2065" s="154"/>
      <c r="M2065" s="164"/>
    </row>
    <row r="2066" spans="2:13" s="136" customFormat="1">
      <c r="B2066" s="154"/>
      <c r="M2066" s="164"/>
    </row>
    <row r="2067" spans="2:13" s="136" customFormat="1">
      <c r="B2067" s="154"/>
      <c r="M2067" s="164"/>
    </row>
    <row r="2068" spans="2:13" s="136" customFormat="1">
      <c r="B2068" s="154"/>
      <c r="M2068" s="164"/>
    </row>
    <row r="2069" spans="2:13" s="136" customFormat="1">
      <c r="B2069" s="154"/>
      <c r="M2069" s="164"/>
    </row>
    <row r="2070" spans="2:13" s="136" customFormat="1">
      <c r="B2070" s="154"/>
      <c r="M2070" s="164"/>
    </row>
    <row r="2071" spans="2:13" s="136" customFormat="1">
      <c r="B2071" s="154"/>
      <c r="M2071" s="164"/>
    </row>
    <row r="2072" spans="2:13" s="136" customFormat="1">
      <c r="B2072" s="154"/>
      <c r="M2072" s="164"/>
    </row>
    <row r="2073" spans="2:13" s="136" customFormat="1">
      <c r="B2073" s="154"/>
      <c r="M2073" s="164"/>
    </row>
    <row r="2074" spans="2:13" s="136" customFormat="1">
      <c r="B2074" s="154"/>
      <c r="M2074" s="164"/>
    </row>
    <row r="2075" spans="2:13" s="136" customFormat="1">
      <c r="B2075" s="154"/>
      <c r="M2075" s="164"/>
    </row>
    <row r="2076" spans="2:13" s="136" customFormat="1">
      <c r="B2076" s="154"/>
      <c r="M2076" s="164"/>
    </row>
    <row r="2077" spans="2:13" s="136" customFormat="1">
      <c r="B2077" s="154"/>
      <c r="M2077" s="164"/>
    </row>
    <row r="2078" spans="2:13" s="136" customFormat="1">
      <c r="B2078" s="154"/>
      <c r="M2078" s="164"/>
    </row>
    <row r="2079" spans="2:13" s="136" customFormat="1">
      <c r="B2079" s="154"/>
      <c r="M2079" s="164"/>
    </row>
    <row r="2080" spans="2:13" s="136" customFormat="1">
      <c r="B2080" s="154"/>
      <c r="M2080" s="164"/>
    </row>
    <row r="2081" spans="2:13" s="136" customFormat="1">
      <c r="B2081" s="154"/>
      <c r="M2081" s="164"/>
    </row>
    <row r="2082" spans="2:13" s="136" customFormat="1">
      <c r="B2082" s="154"/>
      <c r="M2082" s="164"/>
    </row>
    <row r="2083" spans="2:13" s="136" customFormat="1">
      <c r="B2083" s="154"/>
      <c r="M2083" s="164"/>
    </row>
    <row r="2084" spans="2:13" s="136" customFormat="1">
      <c r="B2084" s="154"/>
      <c r="M2084" s="164"/>
    </row>
    <row r="2085" spans="2:13" s="136" customFormat="1">
      <c r="B2085" s="154"/>
      <c r="M2085" s="164"/>
    </row>
    <row r="2086" spans="2:13" s="136" customFormat="1">
      <c r="B2086" s="154"/>
      <c r="M2086" s="164"/>
    </row>
    <row r="2087" spans="2:13" s="136" customFormat="1">
      <c r="B2087" s="154"/>
      <c r="M2087" s="164"/>
    </row>
    <row r="2088" spans="2:13" s="136" customFormat="1">
      <c r="B2088" s="154"/>
      <c r="M2088" s="164"/>
    </row>
    <row r="2089" spans="2:13" s="136" customFormat="1">
      <c r="B2089" s="154"/>
      <c r="M2089" s="164"/>
    </row>
    <row r="2090" spans="2:13" s="136" customFormat="1">
      <c r="B2090" s="154"/>
      <c r="M2090" s="164"/>
    </row>
    <row r="2091" spans="2:13" s="136" customFormat="1">
      <c r="B2091" s="154"/>
      <c r="M2091" s="164"/>
    </row>
    <row r="2092" spans="2:13" s="136" customFormat="1">
      <c r="B2092" s="154"/>
      <c r="M2092" s="164"/>
    </row>
    <row r="2093" spans="2:13" s="136" customFormat="1">
      <c r="B2093" s="154"/>
      <c r="M2093" s="164"/>
    </row>
    <row r="2094" spans="2:13" s="136" customFormat="1">
      <c r="B2094" s="154"/>
      <c r="M2094" s="164"/>
    </row>
    <row r="2095" spans="2:13" s="136" customFormat="1">
      <c r="B2095" s="154"/>
      <c r="M2095" s="164"/>
    </row>
    <row r="2096" spans="2:13" s="136" customFormat="1">
      <c r="B2096" s="154"/>
      <c r="M2096" s="164"/>
    </row>
    <row r="2097" spans="2:13" s="136" customFormat="1">
      <c r="B2097" s="154"/>
      <c r="M2097" s="164"/>
    </row>
    <row r="2098" spans="2:13" s="136" customFormat="1">
      <c r="B2098" s="154"/>
      <c r="M2098" s="164"/>
    </row>
    <row r="2099" spans="2:13" s="136" customFormat="1">
      <c r="B2099" s="154"/>
      <c r="M2099" s="164"/>
    </row>
    <row r="2100" spans="2:13" s="136" customFormat="1">
      <c r="B2100" s="154"/>
      <c r="M2100" s="164"/>
    </row>
    <row r="2101" spans="2:13" s="136" customFormat="1">
      <c r="B2101" s="154"/>
      <c r="M2101" s="164"/>
    </row>
    <row r="2102" spans="2:13" s="136" customFormat="1">
      <c r="B2102" s="154"/>
      <c r="M2102" s="164"/>
    </row>
    <row r="2103" spans="2:13" s="136" customFormat="1">
      <c r="B2103" s="154"/>
      <c r="M2103" s="164"/>
    </row>
    <row r="2104" spans="2:13" s="136" customFormat="1">
      <c r="B2104" s="154"/>
      <c r="M2104" s="164"/>
    </row>
    <row r="2105" spans="2:13" s="136" customFormat="1">
      <c r="B2105" s="154"/>
      <c r="M2105" s="164"/>
    </row>
    <row r="2106" spans="2:13" s="136" customFormat="1">
      <c r="B2106" s="154"/>
      <c r="M2106" s="164"/>
    </row>
    <row r="2107" spans="2:13" s="136" customFormat="1">
      <c r="B2107" s="154"/>
      <c r="M2107" s="164"/>
    </row>
    <row r="2108" spans="2:13" s="136" customFormat="1">
      <c r="B2108" s="154"/>
      <c r="M2108" s="164"/>
    </row>
    <row r="2109" spans="2:13" s="136" customFormat="1">
      <c r="B2109" s="154"/>
      <c r="M2109" s="164"/>
    </row>
    <row r="2110" spans="2:13" s="136" customFormat="1">
      <c r="B2110" s="154"/>
      <c r="M2110" s="164"/>
    </row>
    <row r="2111" spans="2:13" s="136" customFormat="1">
      <c r="B2111" s="154"/>
      <c r="M2111" s="164"/>
    </row>
    <row r="2112" spans="2:13" s="136" customFormat="1">
      <c r="B2112" s="154"/>
      <c r="M2112" s="164"/>
    </row>
    <row r="2113" spans="2:13" s="136" customFormat="1">
      <c r="B2113" s="154"/>
      <c r="M2113" s="164"/>
    </row>
    <row r="2114" spans="2:13" s="136" customFormat="1">
      <c r="B2114" s="154"/>
      <c r="M2114" s="164"/>
    </row>
    <row r="2115" spans="2:13" s="136" customFormat="1">
      <c r="B2115" s="154"/>
      <c r="M2115" s="164"/>
    </row>
    <row r="2116" spans="2:13" s="136" customFormat="1">
      <c r="B2116" s="154"/>
      <c r="M2116" s="164"/>
    </row>
    <row r="2117" spans="2:13" s="136" customFormat="1">
      <c r="B2117" s="154"/>
      <c r="M2117" s="164"/>
    </row>
    <row r="2118" spans="2:13" s="136" customFormat="1">
      <c r="B2118" s="154"/>
      <c r="M2118" s="164"/>
    </row>
    <row r="2119" spans="2:13" s="136" customFormat="1">
      <c r="B2119" s="154"/>
      <c r="M2119" s="164"/>
    </row>
    <row r="2120" spans="2:13" s="136" customFormat="1">
      <c r="B2120" s="154"/>
      <c r="M2120" s="164"/>
    </row>
    <row r="2121" spans="2:13" s="136" customFormat="1">
      <c r="B2121" s="154"/>
      <c r="M2121" s="164"/>
    </row>
    <row r="2122" spans="2:13" s="136" customFormat="1">
      <c r="B2122" s="154"/>
      <c r="M2122" s="164"/>
    </row>
    <row r="2123" spans="2:13" s="136" customFormat="1">
      <c r="B2123" s="154"/>
      <c r="M2123" s="164"/>
    </row>
    <row r="2124" spans="2:13" s="136" customFormat="1">
      <c r="B2124" s="154"/>
      <c r="M2124" s="164"/>
    </row>
    <row r="2125" spans="2:13" s="136" customFormat="1">
      <c r="B2125" s="154"/>
      <c r="M2125" s="164"/>
    </row>
    <row r="2126" spans="2:13" s="136" customFormat="1">
      <c r="B2126" s="154"/>
      <c r="M2126" s="164"/>
    </row>
    <row r="2127" spans="2:13" s="136" customFormat="1">
      <c r="B2127" s="154"/>
      <c r="M2127" s="164"/>
    </row>
    <row r="2128" spans="2:13" s="136" customFormat="1">
      <c r="B2128" s="154"/>
      <c r="M2128" s="164"/>
    </row>
    <row r="2129" spans="2:13" s="136" customFormat="1">
      <c r="B2129" s="154"/>
      <c r="M2129" s="164"/>
    </row>
    <row r="2130" spans="2:13" s="136" customFormat="1">
      <c r="B2130" s="154"/>
      <c r="M2130" s="164"/>
    </row>
    <row r="2131" spans="2:13" s="136" customFormat="1">
      <c r="B2131" s="154"/>
      <c r="M2131" s="164"/>
    </row>
    <row r="2132" spans="2:13" s="136" customFormat="1">
      <c r="B2132" s="154"/>
      <c r="M2132" s="164"/>
    </row>
    <row r="2133" spans="2:13" s="136" customFormat="1">
      <c r="B2133" s="154"/>
      <c r="M2133" s="164"/>
    </row>
    <row r="2134" spans="2:13" s="136" customFormat="1">
      <c r="B2134" s="154"/>
      <c r="M2134" s="164"/>
    </row>
    <row r="2135" spans="2:13" s="136" customFormat="1">
      <c r="B2135" s="154"/>
      <c r="M2135" s="164"/>
    </row>
    <row r="2136" spans="2:13" s="136" customFormat="1">
      <c r="B2136" s="154"/>
      <c r="M2136" s="164"/>
    </row>
    <row r="2137" spans="2:13" s="136" customFormat="1">
      <c r="B2137" s="154"/>
      <c r="M2137" s="164"/>
    </row>
    <row r="2138" spans="2:13" s="136" customFormat="1">
      <c r="B2138" s="154"/>
      <c r="M2138" s="164"/>
    </row>
    <row r="2139" spans="2:13" s="136" customFormat="1">
      <c r="B2139" s="154"/>
      <c r="M2139" s="164"/>
    </row>
    <row r="2140" spans="2:13" s="136" customFormat="1">
      <c r="B2140" s="154"/>
      <c r="M2140" s="164"/>
    </row>
    <row r="2141" spans="2:13" s="136" customFormat="1">
      <c r="B2141" s="154"/>
      <c r="M2141" s="164"/>
    </row>
    <row r="2142" spans="2:13" s="136" customFormat="1">
      <c r="B2142" s="154"/>
      <c r="M2142" s="164"/>
    </row>
    <row r="2143" spans="2:13" s="136" customFormat="1">
      <c r="B2143" s="154"/>
      <c r="M2143" s="164"/>
    </row>
    <row r="2144" spans="2:13" s="136" customFormat="1">
      <c r="B2144" s="154"/>
      <c r="M2144" s="164"/>
    </row>
    <row r="2145" spans="2:13" s="136" customFormat="1">
      <c r="B2145" s="154"/>
      <c r="M2145" s="164"/>
    </row>
    <row r="2146" spans="2:13" s="136" customFormat="1">
      <c r="B2146" s="154"/>
      <c r="M2146" s="164"/>
    </row>
    <row r="2147" spans="2:13" s="136" customFormat="1">
      <c r="B2147" s="154"/>
      <c r="M2147" s="164"/>
    </row>
    <row r="2148" spans="2:13" s="136" customFormat="1">
      <c r="B2148" s="154"/>
      <c r="M2148" s="164"/>
    </row>
    <row r="2149" spans="2:13" s="136" customFormat="1">
      <c r="B2149" s="154"/>
      <c r="M2149" s="164"/>
    </row>
    <row r="2150" spans="2:13" s="136" customFormat="1">
      <c r="B2150" s="154"/>
      <c r="M2150" s="164"/>
    </row>
    <row r="2151" spans="2:13" s="136" customFormat="1">
      <c r="B2151" s="154"/>
      <c r="M2151" s="164"/>
    </row>
    <row r="2152" spans="2:13" s="136" customFormat="1">
      <c r="B2152" s="154"/>
      <c r="M2152" s="164"/>
    </row>
    <row r="2153" spans="2:13" s="136" customFormat="1">
      <c r="B2153" s="154"/>
      <c r="M2153" s="164"/>
    </row>
    <row r="2154" spans="2:13" s="136" customFormat="1">
      <c r="B2154" s="154"/>
      <c r="M2154" s="164"/>
    </row>
    <row r="2155" spans="2:13" s="136" customFormat="1">
      <c r="B2155" s="154"/>
      <c r="M2155" s="164"/>
    </row>
    <row r="2156" spans="2:13" s="136" customFormat="1">
      <c r="B2156" s="154"/>
      <c r="M2156" s="164"/>
    </row>
    <row r="2157" spans="2:13" s="136" customFormat="1">
      <c r="B2157" s="154"/>
      <c r="M2157" s="164"/>
    </row>
    <row r="2158" spans="2:13" s="136" customFormat="1">
      <c r="B2158" s="154"/>
      <c r="M2158" s="164"/>
    </row>
    <row r="2159" spans="2:13" s="136" customFormat="1">
      <c r="B2159" s="154"/>
      <c r="M2159" s="164"/>
    </row>
    <row r="2160" spans="2:13" s="136" customFormat="1">
      <c r="B2160" s="154"/>
      <c r="M2160" s="164"/>
    </row>
    <row r="2161" spans="2:13" s="136" customFormat="1">
      <c r="B2161" s="154"/>
      <c r="M2161" s="164"/>
    </row>
    <row r="2162" spans="2:13" s="136" customFormat="1">
      <c r="B2162" s="154"/>
      <c r="M2162" s="164"/>
    </row>
    <row r="2163" spans="2:13" s="136" customFormat="1">
      <c r="B2163" s="154"/>
      <c r="M2163" s="164"/>
    </row>
    <row r="2164" spans="2:13" s="136" customFormat="1">
      <c r="B2164" s="154"/>
      <c r="M2164" s="164"/>
    </row>
    <row r="2165" spans="2:13" s="136" customFormat="1">
      <c r="B2165" s="154"/>
      <c r="M2165" s="164"/>
    </row>
    <row r="2166" spans="2:13" s="136" customFormat="1">
      <c r="B2166" s="154"/>
      <c r="M2166" s="164"/>
    </row>
    <row r="2167" spans="2:13" s="136" customFormat="1">
      <c r="B2167" s="154"/>
      <c r="M2167" s="164"/>
    </row>
    <row r="2168" spans="2:13" s="136" customFormat="1">
      <c r="B2168" s="154"/>
      <c r="M2168" s="164"/>
    </row>
    <row r="2169" spans="2:13" s="136" customFormat="1">
      <c r="B2169" s="154"/>
      <c r="M2169" s="164"/>
    </row>
    <row r="2170" spans="2:13" s="136" customFormat="1">
      <c r="B2170" s="154"/>
      <c r="M2170" s="164"/>
    </row>
    <row r="2171" spans="2:13" s="136" customFormat="1">
      <c r="B2171" s="154"/>
      <c r="M2171" s="164"/>
    </row>
    <row r="2172" spans="2:13" s="136" customFormat="1">
      <c r="B2172" s="154"/>
      <c r="M2172" s="164"/>
    </row>
    <row r="2173" spans="2:13" s="136" customFormat="1">
      <c r="B2173" s="154"/>
      <c r="M2173" s="164"/>
    </row>
    <row r="2174" spans="2:13" s="136" customFormat="1">
      <c r="B2174" s="154"/>
      <c r="M2174" s="164"/>
    </row>
    <row r="2175" spans="2:13" s="136" customFormat="1">
      <c r="B2175" s="154"/>
      <c r="M2175" s="164"/>
    </row>
    <row r="2176" spans="2:13" s="136" customFormat="1">
      <c r="B2176" s="154"/>
      <c r="M2176" s="164"/>
    </row>
    <row r="2177" spans="2:13" s="136" customFormat="1">
      <c r="B2177" s="154"/>
      <c r="M2177" s="164"/>
    </row>
    <row r="2178" spans="2:13" s="136" customFormat="1">
      <c r="B2178" s="154"/>
      <c r="M2178" s="164"/>
    </row>
    <row r="2179" spans="2:13" s="136" customFormat="1">
      <c r="B2179" s="154"/>
      <c r="M2179" s="164"/>
    </row>
    <row r="2180" spans="2:13" s="136" customFormat="1">
      <c r="B2180" s="154"/>
      <c r="M2180" s="164"/>
    </row>
    <row r="2181" spans="2:13" s="136" customFormat="1">
      <c r="B2181" s="154"/>
      <c r="M2181" s="164"/>
    </row>
    <row r="2182" spans="2:13" s="136" customFormat="1">
      <c r="B2182" s="154"/>
      <c r="M2182" s="164"/>
    </row>
    <row r="2183" spans="2:13" s="136" customFormat="1">
      <c r="B2183" s="154"/>
      <c r="M2183" s="164"/>
    </row>
    <row r="2184" spans="2:13" s="136" customFormat="1">
      <c r="B2184" s="154"/>
      <c r="M2184" s="164"/>
    </row>
    <row r="2185" spans="2:13" s="136" customFormat="1">
      <c r="B2185" s="154"/>
      <c r="M2185" s="164"/>
    </row>
    <row r="2186" spans="2:13" s="136" customFormat="1">
      <c r="B2186" s="154"/>
      <c r="M2186" s="164"/>
    </row>
    <row r="2187" spans="2:13" s="136" customFormat="1">
      <c r="B2187" s="154"/>
      <c r="M2187" s="164"/>
    </row>
    <row r="2188" spans="2:13" s="136" customFormat="1">
      <c r="B2188" s="154"/>
      <c r="M2188" s="164"/>
    </row>
    <row r="2189" spans="2:13" s="136" customFormat="1">
      <c r="B2189" s="154"/>
      <c r="M2189" s="164"/>
    </row>
    <row r="2190" spans="2:13" s="136" customFormat="1">
      <c r="B2190" s="154"/>
      <c r="M2190" s="164"/>
    </row>
    <row r="2191" spans="2:13" s="136" customFormat="1">
      <c r="B2191" s="154"/>
      <c r="M2191" s="164"/>
    </row>
    <row r="2192" spans="2:13" s="136" customFormat="1">
      <c r="B2192" s="154"/>
      <c r="M2192" s="164"/>
    </row>
    <row r="2193" spans="2:13" s="136" customFormat="1">
      <c r="B2193" s="154"/>
      <c r="M2193" s="164"/>
    </row>
    <row r="2194" spans="2:13" s="136" customFormat="1">
      <c r="B2194" s="154"/>
      <c r="M2194" s="164"/>
    </row>
    <row r="2195" spans="2:13" s="136" customFormat="1">
      <c r="B2195" s="154"/>
      <c r="M2195" s="164"/>
    </row>
    <row r="2196" spans="2:13" s="136" customFormat="1">
      <c r="B2196" s="154"/>
      <c r="M2196" s="164"/>
    </row>
    <row r="2197" spans="2:13" s="136" customFormat="1">
      <c r="B2197" s="154"/>
      <c r="M2197" s="164"/>
    </row>
    <row r="2198" spans="2:13" s="136" customFormat="1">
      <c r="B2198" s="154"/>
      <c r="M2198" s="164"/>
    </row>
    <row r="2199" spans="2:13" s="136" customFormat="1">
      <c r="B2199" s="154"/>
      <c r="M2199" s="164"/>
    </row>
    <row r="2200" spans="2:13" s="136" customFormat="1">
      <c r="B2200" s="154"/>
      <c r="M2200" s="164"/>
    </row>
    <row r="2201" spans="2:13" s="136" customFormat="1">
      <c r="B2201" s="154"/>
      <c r="M2201" s="164"/>
    </row>
    <row r="2202" spans="2:13" s="136" customFormat="1">
      <c r="B2202" s="154"/>
      <c r="M2202" s="164"/>
    </row>
    <row r="2203" spans="2:13" s="136" customFormat="1">
      <c r="B2203" s="154"/>
      <c r="M2203" s="164"/>
    </row>
    <row r="2204" spans="2:13" s="136" customFormat="1">
      <c r="B2204" s="154"/>
      <c r="M2204" s="164"/>
    </row>
    <row r="2205" spans="2:13" s="136" customFormat="1">
      <c r="B2205" s="154"/>
      <c r="M2205" s="164"/>
    </row>
    <row r="2206" spans="2:13" s="136" customFormat="1">
      <c r="B2206" s="154"/>
      <c r="M2206" s="164"/>
    </row>
    <row r="2207" spans="2:13" s="136" customFormat="1">
      <c r="B2207" s="154"/>
      <c r="M2207" s="164"/>
    </row>
    <row r="2208" spans="2:13" s="136" customFormat="1">
      <c r="B2208" s="154"/>
      <c r="M2208" s="164"/>
    </row>
    <row r="2209" spans="2:13" s="136" customFormat="1">
      <c r="B2209" s="154"/>
      <c r="M2209" s="164"/>
    </row>
    <row r="2210" spans="2:13" s="136" customFormat="1">
      <c r="B2210" s="154"/>
      <c r="M2210" s="164"/>
    </row>
    <row r="2211" spans="2:13" s="136" customFormat="1">
      <c r="B2211" s="154"/>
      <c r="M2211" s="164"/>
    </row>
    <row r="2212" spans="2:13" s="136" customFormat="1">
      <c r="B2212" s="154"/>
      <c r="M2212" s="164"/>
    </row>
    <row r="2213" spans="2:13" s="136" customFormat="1">
      <c r="B2213" s="154"/>
      <c r="M2213" s="164"/>
    </row>
    <row r="2214" spans="2:13" s="136" customFormat="1">
      <c r="B2214" s="154"/>
      <c r="M2214" s="164"/>
    </row>
    <row r="2215" spans="2:13" s="136" customFormat="1">
      <c r="B2215" s="154"/>
      <c r="M2215" s="164"/>
    </row>
    <row r="2216" spans="2:13" s="136" customFormat="1">
      <c r="B2216" s="154"/>
      <c r="M2216" s="164"/>
    </row>
    <row r="2217" spans="2:13" s="136" customFormat="1">
      <c r="B2217" s="154"/>
      <c r="M2217" s="164"/>
    </row>
    <row r="2218" spans="2:13" s="136" customFormat="1">
      <c r="B2218" s="154"/>
      <c r="M2218" s="164"/>
    </row>
    <row r="2219" spans="2:13" s="136" customFormat="1">
      <c r="B2219" s="154"/>
      <c r="M2219" s="164"/>
    </row>
    <row r="2220" spans="2:13" s="136" customFormat="1">
      <c r="B2220" s="154"/>
      <c r="M2220" s="164"/>
    </row>
    <row r="2221" spans="2:13" s="136" customFormat="1">
      <c r="B2221" s="154"/>
      <c r="M2221" s="164"/>
    </row>
    <row r="2222" spans="2:13" s="136" customFormat="1">
      <c r="B2222" s="154"/>
      <c r="M2222" s="164"/>
    </row>
    <row r="2223" spans="2:13" s="136" customFormat="1">
      <c r="B2223" s="154"/>
      <c r="M2223" s="164"/>
    </row>
    <row r="2224" spans="2:13" s="136" customFormat="1">
      <c r="B2224" s="154"/>
      <c r="M2224" s="164"/>
    </row>
    <row r="2225" spans="2:13" s="136" customFormat="1">
      <c r="B2225" s="154"/>
      <c r="M2225" s="164"/>
    </row>
    <row r="2226" spans="2:13" s="136" customFormat="1">
      <c r="B2226" s="154"/>
      <c r="M2226" s="164"/>
    </row>
    <row r="2227" spans="2:13" s="136" customFormat="1">
      <c r="B2227" s="154"/>
      <c r="M2227" s="164"/>
    </row>
    <row r="2228" spans="2:13" s="136" customFormat="1">
      <c r="B2228" s="154"/>
      <c r="M2228" s="164"/>
    </row>
    <row r="2229" spans="2:13" s="136" customFormat="1">
      <c r="B2229" s="154"/>
      <c r="M2229" s="164"/>
    </row>
    <row r="2230" spans="2:13" s="136" customFormat="1">
      <c r="B2230" s="154"/>
      <c r="M2230" s="164"/>
    </row>
    <row r="2231" spans="2:13" s="136" customFormat="1">
      <c r="B2231" s="154"/>
      <c r="M2231" s="164"/>
    </row>
    <row r="2232" spans="2:13" s="136" customFormat="1">
      <c r="B2232" s="154"/>
      <c r="M2232" s="164"/>
    </row>
    <row r="2233" spans="2:13" s="136" customFormat="1">
      <c r="B2233" s="154"/>
      <c r="M2233" s="164"/>
    </row>
    <row r="2234" spans="2:13" s="136" customFormat="1">
      <c r="B2234" s="154"/>
      <c r="M2234" s="164"/>
    </row>
    <row r="2235" spans="2:13" s="136" customFormat="1">
      <c r="B2235" s="154"/>
      <c r="M2235" s="164"/>
    </row>
    <row r="2236" spans="2:13" s="136" customFormat="1">
      <c r="B2236" s="154"/>
      <c r="M2236" s="164"/>
    </row>
    <row r="2237" spans="2:13" s="136" customFormat="1">
      <c r="B2237" s="154"/>
      <c r="M2237" s="164"/>
    </row>
    <row r="2238" spans="2:13" s="136" customFormat="1">
      <c r="B2238" s="154"/>
      <c r="M2238" s="164"/>
    </row>
    <row r="2239" spans="2:13" s="136" customFormat="1">
      <c r="B2239" s="154"/>
      <c r="M2239" s="164"/>
    </row>
    <row r="2240" spans="2:13" s="136" customFormat="1">
      <c r="B2240" s="154"/>
      <c r="M2240" s="164"/>
    </row>
    <row r="2241" spans="2:13" s="136" customFormat="1">
      <c r="B2241" s="154"/>
      <c r="M2241" s="164"/>
    </row>
    <row r="2242" spans="2:13" s="136" customFormat="1">
      <c r="B2242" s="154"/>
      <c r="M2242" s="164"/>
    </row>
    <row r="2243" spans="2:13" s="136" customFormat="1">
      <c r="B2243" s="154"/>
      <c r="M2243" s="164"/>
    </row>
    <row r="2244" spans="2:13" s="136" customFormat="1">
      <c r="B2244" s="154"/>
      <c r="M2244" s="164"/>
    </row>
    <row r="2245" spans="2:13" s="136" customFormat="1">
      <c r="B2245" s="154"/>
      <c r="M2245" s="164"/>
    </row>
    <row r="2246" spans="2:13" s="136" customFormat="1">
      <c r="B2246" s="154"/>
      <c r="M2246" s="164"/>
    </row>
    <row r="2247" spans="2:13" s="136" customFormat="1">
      <c r="B2247" s="154"/>
      <c r="M2247" s="164"/>
    </row>
    <row r="2248" spans="2:13" s="136" customFormat="1">
      <c r="B2248" s="154"/>
      <c r="M2248" s="164"/>
    </row>
    <row r="2249" spans="2:13" s="136" customFormat="1">
      <c r="B2249" s="154"/>
      <c r="M2249" s="164"/>
    </row>
    <row r="2250" spans="2:13" s="136" customFormat="1">
      <c r="B2250" s="154"/>
      <c r="M2250" s="164"/>
    </row>
    <row r="2251" spans="2:13" s="136" customFormat="1">
      <c r="B2251" s="154"/>
      <c r="M2251" s="164"/>
    </row>
    <row r="2252" spans="2:13" s="136" customFormat="1">
      <c r="B2252" s="154"/>
      <c r="M2252" s="164"/>
    </row>
    <row r="2253" spans="2:13" s="136" customFormat="1">
      <c r="B2253" s="154"/>
      <c r="M2253" s="164"/>
    </row>
    <row r="2254" spans="2:13" s="136" customFormat="1">
      <c r="B2254" s="154"/>
      <c r="M2254" s="164"/>
    </row>
    <row r="2255" spans="2:13" s="136" customFormat="1">
      <c r="B2255" s="154"/>
      <c r="M2255" s="164"/>
    </row>
    <row r="2256" spans="2:13" s="136" customFormat="1">
      <c r="B2256" s="154"/>
      <c r="M2256" s="164"/>
    </row>
    <row r="2257" spans="2:13" s="136" customFormat="1">
      <c r="B2257" s="154"/>
      <c r="M2257" s="164"/>
    </row>
    <row r="2258" spans="2:13" s="136" customFormat="1">
      <c r="B2258" s="154"/>
      <c r="M2258" s="164"/>
    </row>
    <row r="2259" spans="2:13" s="136" customFormat="1">
      <c r="B2259" s="154"/>
      <c r="M2259" s="164"/>
    </row>
    <row r="2260" spans="2:13" s="136" customFormat="1">
      <c r="B2260" s="154"/>
      <c r="M2260" s="164"/>
    </row>
    <row r="2261" spans="2:13" s="136" customFormat="1">
      <c r="B2261" s="154"/>
      <c r="M2261" s="164"/>
    </row>
    <row r="2262" spans="2:13" s="136" customFormat="1">
      <c r="B2262" s="154"/>
      <c r="M2262" s="164"/>
    </row>
    <row r="2263" spans="2:13" s="136" customFormat="1">
      <c r="B2263" s="154"/>
      <c r="M2263" s="164"/>
    </row>
    <row r="2264" spans="2:13" s="136" customFormat="1">
      <c r="B2264" s="154"/>
      <c r="M2264" s="164"/>
    </row>
    <row r="2265" spans="2:13" s="136" customFormat="1">
      <c r="B2265" s="154"/>
      <c r="M2265" s="164"/>
    </row>
    <row r="2266" spans="2:13" s="136" customFormat="1">
      <c r="B2266" s="154"/>
      <c r="M2266" s="164"/>
    </row>
    <row r="2267" spans="2:13" s="136" customFormat="1">
      <c r="B2267" s="154"/>
      <c r="M2267" s="164"/>
    </row>
    <row r="2268" spans="2:13" s="136" customFormat="1">
      <c r="B2268" s="154"/>
      <c r="M2268" s="164"/>
    </row>
    <row r="2269" spans="2:13" s="136" customFormat="1">
      <c r="B2269" s="154"/>
      <c r="M2269" s="164"/>
    </row>
    <row r="2270" spans="2:13" s="136" customFormat="1">
      <c r="B2270" s="154"/>
      <c r="M2270" s="164"/>
    </row>
    <row r="2271" spans="2:13" s="136" customFormat="1">
      <c r="B2271" s="154"/>
      <c r="M2271" s="164"/>
    </row>
    <row r="2272" spans="2:13" s="136" customFormat="1">
      <c r="B2272" s="154"/>
      <c r="M2272" s="164"/>
    </row>
    <row r="2273" spans="2:13" s="136" customFormat="1">
      <c r="B2273" s="154"/>
      <c r="M2273" s="164"/>
    </row>
    <row r="2274" spans="2:13" s="136" customFormat="1">
      <c r="B2274" s="154"/>
      <c r="M2274" s="164"/>
    </row>
    <row r="2275" spans="2:13" s="136" customFormat="1">
      <c r="B2275" s="154"/>
      <c r="M2275" s="164"/>
    </row>
    <row r="2276" spans="2:13" s="136" customFormat="1">
      <c r="B2276" s="154"/>
      <c r="M2276" s="164"/>
    </row>
    <row r="2277" spans="2:13" s="136" customFormat="1">
      <c r="B2277" s="154"/>
      <c r="M2277" s="164"/>
    </row>
    <row r="2278" spans="2:13" s="136" customFormat="1">
      <c r="B2278" s="154"/>
      <c r="M2278" s="164"/>
    </row>
    <row r="2279" spans="2:13" s="136" customFormat="1">
      <c r="B2279" s="154"/>
      <c r="M2279" s="164"/>
    </row>
    <row r="2280" spans="2:13" s="136" customFormat="1">
      <c r="B2280" s="154"/>
      <c r="M2280" s="164"/>
    </row>
    <row r="2281" spans="2:13" s="136" customFormat="1">
      <c r="B2281" s="154"/>
      <c r="M2281" s="164"/>
    </row>
    <row r="2282" spans="2:13" s="136" customFormat="1">
      <c r="B2282" s="154"/>
      <c r="M2282" s="164"/>
    </row>
    <row r="2283" spans="2:13" s="136" customFormat="1">
      <c r="B2283" s="154"/>
      <c r="M2283" s="164"/>
    </row>
    <row r="2284" spans="2:13" s="136" customFormat="1">
      <c r="B2284" s="154"/>
      <c r="M2284" s="164"/>
    </row>
    <row r="2285" spans="2:13" s="136" customFormat="1">
      <c r="B2285" s="154"/>
      <c r="M2285" s="164"/>
    </row>
    <row r="2286" spans="2:13" s="136" customFormat="1">
      <c r="B2286" s="154"/>
      <c r="M2286" s="164"/>
    </row>
    <row r="2287" spans="2:13" s="136" customFormat="1">
      <c r="B2287" s="154"/>
      <c r="M2287" s="164"/>
    </row>
    <row r="2288" spans="2:13" s="136" customFormat="1">
      <c r="B2288" s="154"/>
      <c r="M2288" s="164"/>
    </row>
    <row r="2289" spans="2:13" s="136" customFormat="1">
      <c r="B2289" s="154"/>
      <c r="M2289" s="164"/>
    </row>
    <row r="2290" spans="2:13" s="136" customFormat="1">
      <c r="B2290" s="154"/>
      <c r="M2290" s="164"/>
    </row>
    <row r="2291" spans="2:13" s="136" customFormat="1">
      <c r="B2291" s="154"/>
      <c r="M2291" s="164"/>
    </row>
    <row r="2292" spans="2:13" s="136" customFormat="1">
      <c r="B2292" s="154"/>
      <c r="M2292" s="164"/>
    </row>
    <row r="2293" spans="2:13" s="136" customFormat="1">
      <c r="B2293" s="154"/>
      <c r="M2293" s="164"/>
    </row>
    <row r="2294" spans="2:13" s="136" customFormat="1">
      <c r="B2294" s="154"/>
      <c r="M2294" s="164"/>
    </row>
    <row r="2295" spans="2:13" s="136" customFormat="1">
      <c r="B2295" s="154"/>
      <c r="M2295" s="164"/>
    </row>
    <row r="2296" spans="2:13" s="136" customFormat="1">
      <c r="B2296" s="154"/>
      <c r="M2296" s="164"/>
    </row>
    <row r="2297" spans="2:13" s="136" customFormat="1">
      <c r="B2297" s="154"/>
      <c r="M2297" s="164"/>
    </row>
    <row r="2298" spans="2:13" s="136" customFormat="1">
      <c r="B2298" s="154"/>
      <c r="M2298" s="164"/>
    </row>
    <row r="2299" spans="2:13" s="136" customFormat="1">
      <c r="B2299" s="154"/>
      <c r="M2299" s="164"/>
    </row>
    <row r="2300" spans="2:13" s="136" customFormat="1">
      <c r="B2300" s="154"/>
      <c r="M2300" s="164"/>
    </row>
    <row r="2301" spans="2:13" s="136" customFormat="1">
      <c r="B2301" s="154"/>
      <c r="M2301" s="164"/>
    </row>
    <row r="2302" spans="2:13" s="136" customFormat="1">
      <c r="B2302" s="154"/>
      <c r="M2302" s="164"/>
    </row>
    <row r="2303" spans="2:13" s="136" customFormat="1">
      <c r="B2303" s="154"/>
      <c r="M2303" s="164"/>
    </row>
    <row r="2304" spans="2:13" s="136" customFormat="1">
      <c r="B2304" s="154"/>
      <c r="M2304" s="164"/>
    </row>
    <row r="2305" spans="2:13" s="136" customFormat="1">
      <c r="B2305" s="154"/>
      <c r="M2305" s="164"/>
    </row>
    <row r="2306" spans="2:13" s="136" customFormat="1">
      <c r="B2306" s="154"/>
      <c r="M2306" s="164"/>
    </row>
    <row r="2307" spans="2:13" s="136" customFormat="1">
      <c r="B2307" s="154"/>
      <c r="M2307" s="164"/>
    </row>
    <row r="2308" spans="2:13" s="136" customFormat="1">
      <c r="B2308" s="154"/>
      <c r="M2308" s="164"/>
    </row>
    <row r="2309" spans="2:13" s="136" customFormat="1">
      <c r="B2309" s="154"/>
      <c r="M2309" s="164"/>
    </row>
    <row r="2310" spans="2:13" s="136" customFormat="1">
      <c r="B2310" s="154"/>
      <c r="M2310" s="164"/>
    </row>
    <row r="2311" spans="2:13" s="136" customFormat="1">
      <c r="B2311" s="154"/>
      <c r="M2311" s="164"/>
    </row>
    <row r="2312" spans="2:13" s="136" customFormat="1">
      <c r="B2312" s="154"/>
      <c r="M2312" s="164"/>
    </row>
    <row r="2313" spans="2:13" s="136" customFormat="1">
      <c r="B2313" s="154"/>
      <c r="M2313" s="164"/>
    </row>
    <row r="2314" spans="2:13" s="136" customFormat="1">
      <c r="B2314" s="154"/>
      <c r="M2314" s="164"/>
    </row>
    <row r="2315" spans="2:13" s="136" customFormat="1">
      <c r="B2315" s="154"/>
      <c r="M2315" s="164"/>
    </row>
    <row r="2316" spans="2:13" s="136" customFormat="1">
      <c r="B2316" s="154"/>
      <c r="M2316" s="164"/>
    </row>
    <row r="2317" spans="2:13" s="136" customFormat="1">
      <c r="B2317" s="154"/>
      <c r="M2317" s="164"/>
    </row>
    <row r="2318" spans="2:13" s="136" customFormat="1">
      <c r="B2318" s="154"/>
      <c r="M2318" s="164"/>
    </row>
    <row r="2319" spans="2:13" s="136" customFormat="1">
      <c r="B2319" s="154"/>
      <c r="M2319" s="164"/>
    </row>
    <row r="2320" spans="2:13" s="136" customFormat="1">
      <c r="B2320" s="154"/>
      <c r="M2320" s="164"/>
    </row>
    <row r="2321" spans="2:13" s="136" customFormat="1">
      <c r="B2321" s="154"/>
      <c r="M2321" s="164"/>
    </row>
    <row r="2322" spans="2:13" s="136" customFormat="1">
      <c r="B2322" s="154"/>
      <c r="M2322" s="164"/>
    </row>
    <row r="2323" spans="2:13" s="136" customFormat="1">
      <c r="B2323" s="154"/>
      <c r="M2323" s="164"/>
    </row>
    <row r="2324" spans="2:13" s="136" customFormat="1">
      <c r="B2324" s="154"/>
      <c r="M2324" s="164"/>
    </row>
    <row r="2325" spans="2:13" s="136" customFormat="1">
      <c r="B2325" s="154"/>
      <c r="M2325" s="164"/>
    </row>
    <row r="2326" spans="2:13" s="136" customFormat="1">
      <c r="B2326" s="154"/>
      <c r="M2326" s="164"/>
    </row>
    <row r="2327" spans="2:13" s="136" customFormat="1">
      <c r="B2327" s="154"/>
      <c r="M2327" s="164"/>
    </row>
    <row r="2328" spans="2:13" s="136" customFormat="1">
      <c r="B2328" s="154"/>
      <c r="M2328" s="164"/>
    </row>
    <row r="2329" spans="2:13" s="136" customFormat="1">
      <c r="B2329" s="154"/>
      <c r="M2329" s="164"/>
    </row>
    <row r="2330" spans="2:13" s="136" customFormat="1">
      <c r="B2330" s="154"/>
      <c r="M2330" s="164"/>
    </row>
    <row r="2331" spans="2:13" s="136" customFormat="1">
      <c r="B2331" s="154"/>
      <c r="M2331" s="164"/>
    </row>
    <row r="2332" spans="2:13" s="136" customFormat="1">
      <c r="B2332" s="154"/>
      <c r="M2332" s="164"/>
    </row>
    <row r="2333" spans="2:13" s="136" customFormat="1">
      <c r="B2333" s="154"/>
      <c r="M2333" s="164"/>
    </row>
    <row r="2334" spans="2:13" s="136" customFormat="1">
      <c r="B2334" s="154"/>
      <c r="M2334" s="164"/>
    </row>
    <row r="2335" spans="2:13" s="136" customFormat="1">
      <c r="B2335" s="154"/>
      <c r="M2335" s="164"/>
    </row>
    <row r="2336" spans="2:13" s="136" customFormat="1">
      <c r="B2336" s="154"/>
      <c r="M2336" s="164"/>
    </row>
    <row r="2337" spans="2:13" s="136" customFormat="1">
      <c r="B2337" s="154"/>
      <c r="M2337" s="164"/>
    </row>
    <row r="2338" spans="2:13" s="136" customFormat="1">
      <c r="B2338" s="154"/>
      <c r="M2338" s="164"/>
    </row>
    <row r="2339" spans="2:13" s="136" customFormat="1">
      <c r="B2339" s="154"/>
      <c r="M2339" s="164"/>
    </row>
    <row r="2340" spans="2:13" s="136" customFormat="1">
      <c r="B2340" s="154"/>
      <c r="M2340" s="164"/>
    </row>
    <row r="2341" spans="2:13" s="136" customFormat="1">
      <c r="B2341" s="154"/>
      <c r="M2341" s="164"/>
    </row>
    <row r="2342" spans="2:13" s="136" customFormat="1">
      <c r="B2342" s="154"/>
      <c r="M2342" s="164"/>
    </row>
    <row r="2343" spans="2:13" s="136" customFormat="1">
      <c r="B2343" s="154"/>
      <c r="M2343" s="164"/>
    </row>
    <row r="2344" spans="2:13" s="136" customFormat="1">
      <c r="B2344" s="154"/>
      <c r="M2344" s="164"/>
    </row>
    <row r="2345" spans="2:13" s="136" customFormat="1">
      <c r="B2345" s="154"/>
      <c r="M2345" s="164"/>
    </row>
    <row r="2346" spans="2:13" s="136" customFormat="1">
      <c r="B2346" s="154"/>
      <c r="M2346" s="164"/>
    </row>
    <row r="2347" spans="2:13" s="136" customFormat="1">
      <c r="B2347" s="154"/>
      <c r="M2347" s="164"/>
    </row>
    <row r="2348" spans="2:13" s="136" customFormat="1">
      <c r="B2348" s="154"/>
      <c r="M2348" s="164"/>
    </row>
    <row r="2349" spans="2:13" s="136" customFormat="1">
      <c r="B2349" s="154"/>
      <c r="M2349" s="164"/>
    </row>
    <row r="2350" spans="2:13" s="136" customFormat="1">
      <c r="B2350" s="154"/>
      <c r="M2350" s="164"/>
    </row>
    <row r="2351" spans="2:13" s="136" customFormat="1">
      <c r="B2351" s="154"/>
      <c r="M2351" s="164"/>
    </row>
    <row r="2352" spans="2:13" s="136" customFormat="1">
      <c r="B2352" s="154"/>
      <c r="M2352" s="164"/>
    </row>
    <row r="2353" spans="2:13" s="136" customFormat="1">
      <c r="B2353" s="154"/>
      <c r="M2353" s="164"/>
    </row>
    <row r="2354" spans="2:13" s="136" customFormat="1">
      <c r="B2354" s="154"/>
      <c r="M2354" s="164"/>
    </row>
    <row r="2355" spans="2:13" s="136" customFormat="1">
      <c r="B2355" s="154"/>
      <c r="M2355" s="164"/>
    </row>
    <row r="2356" spans="2:13" s="136" customFormat="1">
      <c r="B2356" s="154"/>
      <c r="M2356" s="164"/>
    </row>
    <row r="2357" spans="2:13" s="136" customFormat="1">
      <c r="B2357" s="154"/>
      <c r="M2357" s="164"/>
    </row>
    <row r="2358" spans="2:13" s="136" customFormat="1">
      <c r="B2358" s="154"/>
      <c r="M2358" s="164"/>
    </row>
    <row r="2359" spans="2:13" s="136" customFormat="1">
      <c r="B2359" s="154"/>
      <c r="M2359" s="164"/>
    </row>
    <row r="2360" spans="2:13" s="136" customFormat="1">
      <c r="B2360" s="154"/>
      <c r="M2360" s="164"/>
    </row>
    <row r="2361" spans="2:13" s="136" customFormat="1">
      <c r="B2361" s="154"/>
      <c r="M2361" s="164"/>
    </row>
    <row r="2362" spans="2:13" s="136" customFormat="1">
      <c r="B2362" s="154"/>
      <c r="M2362" s="164"/>
    </row>
    <row r="2363" spans="2:13" s="136" customFormat="1">
      <c r="B2363" s="154"/>
      <c r="M2363" s="164"/>
    </row>
    <row r="2364" spans="2:13" s="136" customFormat="1">
      <c r="B2364" s="154"/>
      <c r="M2364" s="164"/>
    </row>
    <row r="2365" spans="2:13" s="136" customFormat="1">
      <c r="B2365" s="154"/>
      <c r="M2365" s="164"/>
    </row>
    <row r="2366" spans="2:13" s="136" customFormat="1">
      <c r="B2366" s="154"/>
      <c r="M2366" s="164"/>
    </row>
    <row r="2367" spans="2:13" s="136" customFormat="1">
      <c r="B2367" s="154"/>
      <c r="M2367" s="164"/>
    </row>
    <row r="2368" spans="2:13" s="136" customFormat="1">
      <c r="B2368" s="154"/>
      <c r="M2368" s="164"/>
    </row>
    <row r="2369" spans="2:13" s="136" customFormat="1">
      <c r="B2369" s="154"/>
      <c r="M2369" s="164"/>
    </row>
    <row r="2370" spans="2:13" s="136" customFormat="1">
      <c r="B2370" s="154"/>
      <c r="M2370" s="164"/>
    </row>
    <row r="2371" spans="2:13" s="136" customFormat="1">
      <c r="B2371" s="154"/>
      <c r="M2371" s="164"/>
    </row>
    <row r="2372" spans="2:13" s="136" customFormat="1">
      <c r="B2372" s="154"/>
      <c r="M2372" s="164"/>
    </row>
    <row r="2373" spans="2:13" s="136" customFormat="1">
      <c r="B2373" s="154"/>
      <c r="M2373" s="164"/>
    </row>
    <row r="2374" spans="2:13" s="136" customFormat="1">
      <c r="B2374" s="154"/>
      <c r="M2374" s="164"/>
    </row>
    <row r="2375" spans="2:13" s="136" customFormat="1">
      <c r="B2375" s="154"/>
      <c r="M2375" s="164"/>
    </row>
    <row r="2376" spans="2:13" s="136" customFormat="1">
      <c r="B2376" s="154"/>
      <c r="M2376" s="164"/>
    </row>
    <row r="2377" spans="2:13" s="136" customFormat="1">
      <c r="B2377" s="154"/>
      <c r="M2377" s="164"/>
    </row>
    <row r="2378" spans="2:13" s="136" customFormat="1">
      <c r="B2378" s="154"/>
      <c r="M2378" s="164"/>
    </row>
    <row r="2379" spans="2:13" s="136" customFormat="1">
      <c r="B2379" s="154"/>
      <c r="M2379" s="164"/>
    </row>
    <row r="2380" spans="2:13" s="136" customFormat="1">
      <c r="B2380" s="154"/>
      <c r="M2380" s="164"/>
    </row>
    <row r="2381" spans="2:13" s="136" customFormat="1">
      <c r="B2381" s="154"/>
      <c r="M2381" s="164"/>
    </row>
    <row r="2382" spans="2:13" s="136" customFormat="1">
      <c r="B2382" s="154"/>
      <c r="M2382" s="164"/>
    </row>
    <row r="2383" spans="2:13" s="136" customFormat="1">
      <c r="B2383" s="154"/>
      <c r="M2383" s="164"/>
    </row>
    <row r="2384" spans="2:13" s="136" customFormat="1">
      <c r="B2384" s="154"/>
      <c r="M2384" s="164"/>
    </row>
    <row r="2385" spans="2:13" s="136" customFormat="1">
      <c r="B2385" s="154"/>
      <c r="M2385" s="164"/>
    </row>
    <row r="2386" spans="2:13" s="136" customFormat="1">
      <c r="B2386" s="154"/>
      <c r="M2386" s="164"/>
    </row>
    <row r="2387" spans="2:13" s="136" customFormat="1">
      <c r="B2387" s="154"/>
      <c r="M2387" s="164"/>
    </row>
    <row r="2388" spans="2:13" s="136" customFormat="1">
      <c r="B2388" s="154"/>
      <c r="M2388" s="164"/>
    </row>
    <row r="2389" spans="2:13" s="136" customFormat="1">
      <c r="B2389" s="154"/>
      <c r="M2389" s="164"/>
    </row>
    <row r="2390" spans="2:13" s="136" customFormat="1">
      <c r="B2390" s="154"/>
      <c r="M2390" s="164"/>
    </row>
    <row r="2391" spans="2:13" s="136" customFormat="1">
      <c r="B2391" s="154"/>
      <c r="M2391" s="164"/>
    </row>
    <row r="2392" spans="2:13" s="136" customFormat="1">
      <c r="B2392" s="154"/>
      <c r="M2392" s="164"/>
    </row>
    <row r="2393" spans="2:13" s="136" customFormat="1">
      <c r="B2393" s="154"/>
      <c r="M2393" s="164"/>
    </row>
    <row r="2394" spans="2:13" s="136" customFormat="1">
      <c r="B2394" s="154"/>
      <c r="M2394" s="164"/>
    </row>
    <row r="2395" spans="2:13" s="136" customFormat="1">
      <c r="B2395" s="154"/>
      <c r="M2395" s="164"/>
    </row>
    <row r="2396" spans="2:13" s="136" customFormat="1">
      <c r="B2396" s="154"/>
      <c r="M2396" s="164"/>
    </row>
    <row r="2397" spans="2:13" s="136" customFormat="1">
      <c r="B2397" s="154"/>
      <c r="M2397" s="164"/>
    </row>
    <row r="2398" spans="2:13" s="136" customFormat="1">
      <c r="B2398" s="154"/>
      <c r="M2398" s="164"/>
    </row>
    <row r="2399" spans="2:13" s="136" customFormat="1">
      <c r="B2399" s="154"/>
      <c r="M2399" s="164"/>
    </row>
    <row r="2400" spans="2:13" s="136" customFormat="1">
      <c r="B2400" s="154"/>
      <c r="M2400" s="164"/>
    </row>
    <row r="2401" spans="2:13" s="136" customFormat="1">
      <c r="B2401" s="154"/>
      <c r="M2401" s="164"/>
    </row>
    <row r="2402" spans="2:13" s="136" customFormat="1">
      <c r="B2402" s="154"/>
      <c r="M2402" s="164"/>
    </row>
    <row r="2403" spans="2:13" s="136" customFormat="1">
      <c r="B2403" s="154"/>
      <c r="M2403" s="164"/>
    </row>
    <row r="2404" spans="2:13" s="136" customFormat="1">
      <c r="B2404" s="154"/>
      <c r="M2404" s="164"/>
    </row>
    <row r="2405" spans="2:13" s="136" customFormat="1">
      <c r="B2405" s="154"/>
      <c r="M2405" s="164"/>
    </row>
    <row r="2406" spans="2:13" s="136" customFormat="1">
      <c r="B2406" s="154"/>
      <c r="M2406" s="164"/>
    </row>
    <row r="2407" spans="2:13" s="136" customFormat="1">
      <c r="B2407" s="154"/>
      <c r="M2407" s="164"/>
    </row>
    <row r="2408" spans="2:13" s="136" customFormat="1">
      <c r="B2408" s="154"/>
      <c r="M2408" s="164"/>
    </row>
    <row r="2409" spans="2:13" s="136" customFormat="1">
      <c r="B2409" s="154"/>
      <c r="M2409" s="164"/>
    </row>
    <row r="2410" spans="2:13" s="136" customFormat="1">
      <c r="B2410" s="154"/>
      <c r="M2410" s="164"/>
    </row>
    <row r="2411" spans="2:13" s="136" customFormat="1">
      <c r="B2411" s="154"/>
      <c r="M2411" s="164"/>
    </row>
    <row r="2412" spans="2:13" s="136" customFormat="1">
      <c r="B2412" s="154"/>
      <c r="M2412" s="164"/>
    </row>
    <row r="2413" spans="2:13" s="136" customFormat="1">
      <c r="B2413" s="154"/>
      <c r="M2413" s="164"/>
    </row>
    <row r="2414" spans="2:13" s="136" customFormat="1">
      <c r="B2414" s="154"/>
      <c r="M2414" s="164"/>
    </row>
    <row r="2415" spans="2:13" s="136" customFormat="1">
      <c r="B2415" s="154"/>
      <c r="M2415" s="164"/>
    </row>
    <row r="2416" spans="2:13" s="136" customFormat="1">
      <c r="B2416" s="154"/>
      <c r="M2416" s="164"/>
    </row>
    <row r="2417" spans="2:13" s="136" customFormat="1">
      <c r="B2417" s="154"/>
      <c r="M2417" s="164"/>
    </row>
    <row r="2418" spans="2:13" s="136" customFormat="1">
      <c r="B2418" s="154"/>
      <c r="M2418" s="164"/>
    </row>
    <row r="2419" spans="2:13" s="136" customFormat="1">
      <c r="B2419" s="154"/>
      <c r="M2419" s="164"/>
    </row>
    <row r="2420" spans="2:13" s="136" customFormat="1">
      <c r="B2420" s="154"/>
      <c r="M2420" s="164"/>
    </row>
    <row r="2421" spans="2:13" s="136" customFormat="1">
      <c r="B2421" s="154"/>
      <c r="M2421" s="164"/>
    </row>
    <row r="2422" spans="2:13" s="136" customFormat="1">
      <c r="B2422" s="154"/>
      <c r="M2422" s="164"/>
    </row>
    <row r="2423" spans="2:13" s="136" customFormat="1">
      <c r="B2423" s="154"/>
      <c r="M2423" s="164"/>
    </row>
    <row r="2424" spans="2:13" s="136" customFormat="1">
      <c r="B2424" s="154"/>
      <c r="M2424" s="164"/>
    </row>
    <row r="2425" spans="2:13" s="136" customFormat="1">
      <c r="B2425" s="154"/>
      <c r="M2425" s="164"/>
    </row>
    <row r="2426" spans="2:13" s="136" customFormat="1">
      <c r="B2426" s="154"/>
      <c r="M2426" s="164"/>
    </row>
    <row r="2427" spans="2:13" s="136" customFormat="1">
      <c r="B2427" s="154"/>
      <c r="M2427" s="164"/>
    </row>
    <row r="2428" spans="2:13" s="136" customFormat="1">
      <c r="B2428" s="154"/>
      <c r="M2428" s="164"/>
    </row>
    <row r="2429" spans="2:13" s="136" customFormat="1">
      <c r="B2429" s="154"/>
      <c r="M2429" s="164"/>
    </row>
    <row r="2430" spans="2:13" s="136" customFormat="1">
      <c r="B2430" s="154"/>
      <c r="M2430" s="164"/>
    </row>
    <row r="2431" spans="2:13" s="136" customFormat="1">
      <c r="B2431" s="154"/>
      <c r="M2431" s="164"/>
    </row>
    <row r="2432" spans="2:13" s="136" customFormat="1">
      <c r="B2432" s="154"/>
      <c r="M2432" s="164"/>
    </row>
    <row r="2433" spans="2:13" s="136" customFormat="1">
      <c r="B2433" s="154"/>
      <c r="M2433" s="164"/>
    </row>
    <row r="2434" spans="2:13" s="136" customFormat="1">
      <c r="B2434" s="154"/>
      <c r="M2434" s="164"/>
    </row>
    <row r="2435" spans="2:13" s="136" customFormat="1">
      <c r="B2435" s="154"/>
      <c r="M2435" s="164"/>
    </row>
    <row r="2436" spans="2:13" s="136" customFormat="1">
      <c r="B2436" s="154"/>
      <c r="M2436" s="164"/>
    </row>
    <row r="2437" spans="2:13" s="136" customFormat="1">
      <c r="B2437" s="154"/>
      <c r="M2437" s="164"/>
    </row>
    <row r="2438" spans="2:13" s="136" customFormat="1">
      <c r="B2438" s="154"/>
      <c r="M2438" s="164"/>
    </row>
    <row r="2439" spans="2:13" s="136" customFormat="1">
      <c r="B2439" s="154"/>
      <c r="M2439" s="164"/>
    </row>
    <row r="2440" spans="2:13" s="136" customFormat="1">
      <c r="B2440" s="154"/>
      <c r="M2440" s="164"/>
    </row>
    <row r="2441" spans="2:13" s="136" customFormat="1">
      <c r="B2441" s="154"/>
      <c r="M2441" s="164"/>
    </row>
    <row r="2442" spans="2:13" s="136" customFormat="1">
      <c r="B2442" s="154"/>
      <c r="M2442" s="164"/>
    </row>
    <row r="2443" spans="2:13" s="136" customFormat="1">
      <c r="B2443" s="154"/>
      <c r="M2443" s="164"/>
    </row>
    <row r="2444" spans="2:13" s="136" customFormat="1">
      <c r="B2444" s="154"/>
      <c r="M2444" s="164"/>
    </row>
    <row r="2445" spans="2:13" s="136" customFormat="1">
      <c r="B2445" s="154"/>
      <c r="M2445" s="164"/>
    </row>
    <row r="2446" spans="2:13" s="136" customFormat="1">
      <c r="B2446" s="154"/>
      <c r="M2446" s="164"/>
    </row>
    <row r="2447" spans="2:13" s="136" customFormat="1">
      <c r="B2447" s="154"/>
      <c r="M2447" s="164"/>
    </row>
    <row r="2448" spans="2:13" s="136" customFormat="1">
      <c r="B2448" s="154"/>
      <c r="M2448" s="164"/>
    </row>
    <row r="2449" spans="2:13" s="136" customFormat="1">
      <c r="B2449" s="154"/>
      <c r="M2449" s="164"/>
    </row>
    <row r="2450" spans="2:13" s="136" customFormat="1">
      <c r="B2450" s="154"/>
      <c r="M2450" s="164"/>
    </row>
    <row r="2451" spans="2:13" s="136" customFormat="1">
      <c r="B2451" s="154"/>
      <c r="M2451" s="164"/>
    </row>
    <row r="2452" spans="2:13" s="136" customFormat="1">
      <c r="B2452" s="154"/>
      <c r="M2452" s="164"/>
    </row>
    <row r="2453" spans="2:13" s="136" customFormat="1">
      <c r="B2453" s="154"/>
      <c r="M2453" s="164"/>
    </row>
    <row r="2454" spans="2:13" s="136" customFormat="1">
      <c r="B2454" s="154"/>
      <c r="M2454" s="164"/>
    </row>
    <row r="2455" spans="2:13" s="136" customFormat="1">
      <c r="B2455" s="154"/>
      <c r="M2455" s="164"/>
    </row>
    <row r="2456" spans="2:13" s="136" customFormat="1">
      <c r="B2456" s="154"/>
      <c r="M2456" s="164"/>
    </row>
    <row r="2457" spans="2:13" s="136" customFormat="1">
      <c r="B2457" s="154"/>
      <c r="M2457" s="164"/>
    </row>
    <row r="2458" spans="2:13" s="136" customFormat="1">
      <c r="B2458" s="154"/>
      <c r="M2458" s="164"/>
    </row>
    <row r="2459" spans="2:13" s="136" customFormat="1">
      <c r="B2459" s="154"/>
      <c r="M2459" s="164"/>
    </row>
    <row r="2460" spans="2:13" s="136" customFormat="1">
      <c r="B2460" s="154"/>
      <c r="M2460" s="164"/>
    </row>
    <row r="2461" spans="2:13" s="136" customFormat="1">
      <c r="B2461" s="154"/>
      <c r="M2461" s="164"/>
    </row>
    <row r="2462" spans="2:13" s="136" customFormat="1">
      <c r="B2462" s="154"/>
      <c r="M2462" s="164"/>
    </row>
    <row r="2463" spans="2:13" s="136" customFormat="1">
      <c r="B2463" s="154"/>
      <c r="M2463" s="164"/>
    </row>
    <row r="2464" spans="2:13" s="136" customFormat="1">
      <c r="B2464" s="154"/>
      <c r="M2464" s="164"/>
    </row>
    <row r="2465" spans="2:13" s="136" customFormat="1">
      <c r="B2465" s="154"/>
      <c r="M2465" s="164"/>
    </row>
    <row r="2466" spans="2:13" s="136" customFormat="1">
      <c r="B2466" s="154"/>
      <c r="M2466" s="164"/>
    </row>
    <row r="2467" spans="2:13" s="136" customFormat="1">
      <c r="B2467" s="154"/>
      <c r="M2467" s="164"/>
    </row>
    <row r="2468" spans="2:13" s="136" customFormat="1">
      <c r="B2468" s="154"/>
      <c r="M2468" s="164"/>
    </row>
    <row r="2469" spans="2:13" s="136" customFormat="1">
      <c r="B2469" s="154"/>
      <c r="M2469" s="164"/>
    </row>
    <row r="2470" spans="2:13" s="136" customFormat="1">
      <c r="B2470" s="154"/>
      <c r="M2470" s="164"/>
    </row>
    <row r="2471" spans="2:13" s="136" customFormat="1">
      <c r="B2471" s="154"/>
      <c r="M2471" s="164"/>
    </row>
    <row r="2472" spans="2:13" s="136" customFormat="1">
      <c r="B2472" s="154"/>
      <c r="M2472" s="164"/>
    </row>
    <row r="2473" spans="2:13" s="136" customFormat="1">
      <c r="B2473" s="154"/>
      <c r="M2473" s="164"/>
    </row>
    <row r="2474" spans="2:13" s="136" customFormat="1">
      <c r="B2474" s="154"/>
      <c r="M2474" s="164"/>
    </row>
    <row r="2475" spans="2:13" s="136" customFormat="1">
      <c r="B2475" s="154"/>
      <c r="M2475" s="164"/>
    </row>
    <row r="2476" spans="2:13" s="136" customFormat="1">
      <c r="B2476" s="154"/>
      <c r="M2476" s="164"/>
    </row>
    <row r="2477" spans="2:13" s="136" customFormat="1">
      <c r="B2477" s="154"/>
      <c r="M2477" s="164"/>
    </row>
    <row r="2478" spans="2:13" s="136" customFormat="1">
      <c r="B2478" s="154"/>
      <c r="M2478" s="164"/>
    </row>
    <row r="2479" spans="2:13" s="136" customFormat="1">
      <c r="B2479" s="154"/>
      <c r="M2479" s="164"/>
    </row>
    <row r="2480" spans="2:13" s="136" customFormat="1">
      <c r="B2480" s="154"/>
      <c r="M2480" s="164"/>
    </row>
    <row r="2481" spans="2:13" s="136" customFormat="1">
      <c r="B2481" s="154"/>
      <c r="M2481" s="164"/>
    </row>
    <row r="2482" spans="2:13" s="136" customFormat="1">
      <c r="B2482" s="154"/>
      <c r="M2482" s="164"/>
    </row>
    <row r="2483" spans="2:13" s="136" customFormat="1">
      <c r="B2483" s="154"/>
      <c r="M2483" s="164"/>
    </row>
    <row r="2484" spans="2:13" s="136" customFormat="1">
      <c r="B2484" s="154"/>
      <c r="M2484" s="164"/>
    </row>
    <row r="2485" spans="2:13" s="136" customFormat="1">
      <c r="B2485" s="154"/>
      <c r="M2485" s="164"/>
    </row>
    <row r="2486" spans="2:13" s="136" customFormat="1">
      <c r="B2486" s="154"/>
      <c r="M2486" s="164"/>
    </row>
    <row r="2487" spans="2:13" s="136" customFormat="1">
      <c r="B2487" s="154"/>
      <c r="M2487" s="164"/>
    </row>
    <row r="2488" spans="2:13" s="136" customFormat="1">
      <c r="B2488" s="154"/>
      <c r="M2488" s="164"/>
    </row>
    <row r="2489" spans="2:13" s="136" customFormat="1">
      <c r="B2489" s="154"/>
      <c r="M2489" s="164"/>
    </row>
    <row r="2490" spans="2:13" s="136" customFormat="1">
      <c r="B2490" s="154"/>
      <c r="M2490" s="164"/>
    </row>
    <row r="2491" spans="2:13" s="136" customFormat="1">
      <c r="B2491" s="154"/>
      <c r="M2491" s="164"/>
    </row>
    <row r="2492" spans="2:13" s="136" customFormat="1">
      <c r="B2492" s="154"/>
      <c r="M2492" s="164"/>
    </row>
    <row r="2493" spans="2:13" s="136" customFormat="1">
      <c r="B2493" s="154"/>
      <c r="M2493" s="164"/>
    </row>
    <row r="2494" spans="2:13" s="136" customFormat="1">
      <c r="B2494" s="154"/>
      <c r="M2494" s="164"/>
    </row>
    <row r="2495" spans="2:13" s="136" customFormat="1">
      <c r="B2495" s="154"/>
      <c r="M2495" s="164"/>
    </row>
    <row r="2496" spans="2:13" s="136" customFormat="1">
      <c r="B2496" s="154"/>
      <c r="M2496" s="164"/>
    </row>
    <row r="2497" spans="2:13" s="136" customFormat="1">
      <c r="B2497" s="154"/>
      <c r="M2497" s="164"/>
    </row>
    <row r="2498" spans="2:13" s="136" customFormat="1">
      <c r="B2498" s="154"/>
      <c r="M2498" s="164"/>
    </row>
    <row r="2499" spans="2:13" s="136" customFormat="1">
      <c r="B2499" s="154"/>
      <c r="M2499" s="164"/>
    </row>
    <row r="2500" spans="2:13" s="136" customFormat="1">
      <c r="B2500" s="154"/>
      <c r="M2500" s="164"/>
    </row>
    <row r="2501" spans="2:13" s="136" customFormat="1">
      <c r="B2501" s="154"/>
      <c r="M2501" s="164"/>
    </row>
    <row r="2502" spans="2:13" s="136" customFormat="1">
      <c r="B2502" s="154"/>
      <c r="M2502" s="164"/>
    </row>
    <row r="2503" spans="2:13" s="136" customFormat="1">
      <c r="B2503" s="154"/>
      <c r="M2503" s="164"/>
    </row>
    <row r="2504" spans="2:13" s="136" customFormat="1">
      <c r="B2504" s="154"/>
      <c r="M2504" s="164"/>
    </row>
    <row r="2505" spans="2:13" s="136" customFormat="1">
      <c r="B2505" s="154"/>
      <c r="M2505" s="164"/>
    </row>
    <row r="2506" spans="2:13" s="136" customFormat="1">
      <c r="B2506" s="154"/>
      <c r="M2506" s="164"/>
    </row>
    <row r="2507" spans="2:13" s="136" customFormat="1">
      <c r="B2507" s="154"/>
      <c r="M2507" s="164"/>
    </row>
    <row r="2508" spans="2:13" s="136" customFormat="1">
      <c r="B2508" s="154"/>
      <c r="M2508" s="164"/>
    </row>
    <row r="2509" spans="2:13" s="136" customFormat="1">
      <c r="B2509" s="154"/>
      <c r="M2509" s="164"/>
    </row>
    <row r="2510" spans="2:13" s="136" customFormat="1">
      <c r="B2510" s="154"/>
      <c r="M2510" s="164"/>
    </row>
    <row r="2511" spans="2:13" s="136" customFormat="1">
      <c r="B2511" s="154"/>
      <c r="M2511" s="164"/>
    </row>
    <row r="2512" spans="2:13" s="136" customFormat="1">
      <c r="B2512" s="154"/>
      <c r="M2512" s="164"/>
    </row>
    <row r="2513" spans="2:13" s="136" customFormat="1">
      <c r="B2513" s="154"/>
      <c r="M2513" s="164"/>
    </row>
    <row r="2514" spans="2:13" s="136" customFormat="1">
      <c r="B2514" s="154"/>
      <c r="M2514" s="164"/>
    </row>
    <row r="2515" spans="2:13" s="136" customFormat="1">
      <c r="B2515" s="154"/>
      <c r="M2515" s="164"/>
    </row>
    <row r="2516" spans="2:13" s="136" customFormat="1">
      <c r="B2516" s="154"/>
      <c r="M2516" s="164"/>
    </row>
    <row r="2517" spans="2:13" s="136" customFormat="1">
      <c r="B2517" s="154"/>
      <c r="M2517" s="164"/>
    </row>
    <row r="2518" spans="2:13" s="136" customFormat="1">
      <c r="B2518" s="154"/>
      <c r="M2518" s="164"/>
    </row>
    <row r="2519" spans="2:13" s="136" customFormat="1">
      <c r="B2519" s="154"/>
      <c r="M2519" s="164"/>
    </row>
    <row r="2520" spans="2:13" s="136" customFormat="1">
      <c r="B2520" s="154"/>
      <c r="M2520" s="164"/>
    </row>
    <row r="2521" spans="2:13" s="136" customFormat="1">
      <c r="B2521" s="154"/>
      <c r="M2521" s="164"/>
    </row>
    <row r="2522" spans="2:13" s="136" customFormat="1">
      <c r="B2522" s="154"/>
      <c r="M2522" s="164"/>
    </row>
    <row r="2523" spans="2:13" s="136" customFormat="1">
      <c r="B2523" s="154"/>
      <c r="M2523" s="164"/>
    </row>
    <row r="2524" spans="2:13" s="136" customFormat="1">
      <c r="B2524" s="154"/>
      <c r="M2524" s="164"/>
    </row>
    <row r="2525" spans="2:13" s="136" customFormat="1">
      <c r="B2525" s="154"/>
      <c r="M2525" s="164"/>
    </row>
    <row r="2526" spans="2:13" s="136" customFormat="1">
      <c r="B2526" s="154"/>
      <c r="M2526" s="164"/>
    </row>
    <row r="2527" spans="2:13" s="136" customFormat="1">
      <c r="B2527" s="154"/>
      <c r="M2527" s="164"/>
    </row>
    <row r="2528" spans="2:13" s="136" customFormat="1">
      <c r="B2528" s="154"/>
      <c r="M2528" s="164"/>
    </row>
    <row r="2529" spans="2:13" s="136" customFormat="1">
      <c r="B2529" s="154"/>
      <c r="M2529" s="164"/>
    </row>
    <row r="2530" spans="2:13" s="136" customFormat="1">
      <c r="B2530" s="154"/>
      <c r="M2530" s="164"/>
    </row>
    <row r="2531" spans="2:13" s="136" customFormat="1">
      <c r="B2531" s="154"/>
      <c r="M2531" s="164"/>
    </row>
    <row r="2532" spans="2:13" s="136" customFormat="1">
      <c r="B2532" s="154"/>
      <c r="M2532" s="164"/>
    </row>
    <row r="2533" spans="2:13" s="136" customFormat="1">
      <c r="B2533" s="154"/>
      <c r="M2533" s="164"/>
    </row>
    <row r="2534" spans="2:13" s="136" customFormat="1">
      <c r="B2534" s="154"/>
      <c r="M2534" s="164"/>
    </row>
    <row r="2535" spans="2:13" s="136" customFormat="1">
      <c r="B2535" s="154"/>
      <c r="M2535" s="164"/>
    </row>
    <row r="2536" spans="2:13" s="136" customFormat="1">
      <c r="B2536" s="154"/>
      <c r="M2536" s="164"/>
    </row>
    <row r="2537" spans="2:13" s="136" customFormat="1">
      <c r="B2537" s="154"/>
      <c r="M2537" s="164"/>
    </row>
    <row r="2538" spans="2:13" s="136" customFormat="1">
      <c r="B2538" s="154"/>
      <c r="M2538" s="164"/>
    </row>
    <row r="2539" spans="2:13" s="136" customFormat="1">
      <c r="B2539" s="154"/>
      <c r="M2539" s="164"/>
    </row>
    <row r="2540" spans="2:13" s="136" customFormat="1">
      <c r="B2540" s="154"/>
      <c r="M2540" s="164"/>
    </row>
    <row r="2541" spans="2:13" s="136" customFormat="1">
      <c r="B2541" s="154"/>
      <c r="M2541" s="164"/>
    </row>
    <row r="2542" spans="2:13" s="136" customFormat="1">
      <c r="B2542" s="154"/>
      <c r="M2542" s="164"/>
    </row>
    <row r="2543" spans="2:13" s="136" customFormat="1">
      <c r="B2543" s="154"/>
      <c r="M2543" s="164"/>
    </row>
    <row r="2544" spans="2:13" s="136" customFormat="1">
      <c r="B2544" s="154"/>
      <c r="M2544" s="164"/>
    </row>
    <row r="2545" spans="2:13" s="136" customFormat="1">
      <c r="B2545" s="154"/>
      <c r="M2545" s="164"/>
    </row>
    <row r="2546" spans="2:13" s="136" customFormat="1">
      <c r="B2546" s="154"/>
      <c r="M2546" s="164"/>
    </row>
    <row r="2547" spans="2:13" s="136" customFormat="1">
      <c r="B2547" s="154"/>
      <c r="M2547" s="164"/>
    </row>
    <row r="2548" spans="2:13" s="136" customFormat="1">
      <c r="B2548" s="154"/>
      <c r="M2548" s="164"/>
    </row>
    <row r="2549" spans="2:13" s="136" customFormat="1">
      <c r="B2549" s="154"/>
      <c r="M2549" s="164"/>
    </row>
    <row r="2550" spans="2:13" s="136" customFormat="1">
      <c r="B2550" s="154"/>
      <c r="M2550" s="164"/>
    </row>
    <row r="2551" spans="2:13" s="136" customFormat="1">
      <c r="B2551" s="154"/>
      <c r="M2551" s="164"/>
    </row>
    <row r="2552" spans="2:13" s="136" customFormat="1">
      <c r="B2552" s="154"/>
      <c r="M2552" s="164"/>
    </row>
    <row r="2553" spans="2:13" s="136" customFormat="1">
      <c r="B2553" s="154"/>
      <c r="M2553" s="164"/>
    </row>
    <row r="2554" spans="2:13" s="136" customFormat="1">
      <c r="B2554" s="154"/>
      <c r="M2554" s="164"/>
    </row>
    <row r="2555" spans="2:13" s="136" customFormat="1">
      <c r="B2555" s="154"/>
      <c r="M2555" s="164"/>
    </row>
    <row r="2556" spans="2:13" s="136" customFormat="1">
      <c r="B2556" s="154"/>
      <c r="M2556" s="164"/>
    </row>
    <row r="2557" spans="2:13" s="136" customFormat="1">
      <c r="B2557" s="154"/>
      <c r="M2557" s="164"/>
    </row>
    <row r="2558" spans="2:13" s="136" customFormat="1">
      <c r="B2558" s="154"/>
      <c r="M2558" s="164"/>
    </row>
    <row r="2559" spans="2:13" s="136" customFormat="1">
      <c r="B2559" s="154"/>
      <c r="M2559" s="164"/>
    </row>
    <row r="2560" spans="2:13" s="136" customFormat="1">
      <c r="B2560" s="154"/>
      <c r="M2560" s="164"/>
    </row>
    <row r="2561" spans="2:13" s="136" customFormat="1">
      <c r="B2561" s="154"/>
      <c r="M2561" s="164"/>
    </row>
    <row r="2562" spans="2:13" s="136" customFormat="1">
      <c r="B2562" s="154"/>
      <c r="M2562" s="164"/>
    </row>
    <row r="2563" spans="2:13" s="136" customFormat="1">
      <c r="B2563" s="154"/>
      <c r="M2563" s="164"/>
    </row>
    <row r="2564" spans="2:13" s="136" customFormat="1">
      <c r="B2564" s="154"/>
      <c r="M2564" s="164"/>
    </row>
    <row r="2565" spans="2:13" s="136" customFormat="1">
      <c r="B2565" s="154"/>
      <c r="M2565" s="164"/>
    </row>
    <row r="2566" spans="2:13" s="136" customFormat="1">
      <c r="B2566" s="154"/>
      <c r="M2566" s="164"/>
    </row>
    <row r="2567" spans="2:13" s="136" customFormat="1">
      <c r="B2567" s="154"/>
      <c r="M2567" s="164"/>
    </row>
    <row r="2568" spans="2:13" s="136" customFormat="1">
      <c r="B2568" s="154"/>
      <c r="M2568" s="164"/>
    </row>
    <row r="2569" spans="2:13" s="136" customFormat="1">
      <c r="B2569" s="154"/>
      <c r="M2569" s="164"/>
    </row>
    <row r="2570" spans="2:13" s="136" customFormat="1">
      <c r="B2570" s="154"/>
      <c r="M2570" s="164"/>
    </row>
    <row r="2571" spans="2:13" s="136" customFormat="1">
      <c r="B2571" s="154"/>
      <c r="M2571" s="164"/>
    </row>
    <row r="2572" spans="2:13" s="136" customFormat="1">
      <c r="B2572" s="154"/>
      <c r="M2572" s="164"/>
    </row>
    <row r="2573" spans="2:13" s="136" customFormat="1">
      <c r="B2573" s="154"/>
      <c r="M2573" s="164"/>
    </row>
    <row r="2574" spans="2:13" s="136" customFormat="1">
      <c r="B2574" s="154"/>
      <c r="M2574" s="164"/>
    </row>
    <row r="2575" spans="2:13" s="136" customFormat="1">
      <c r="B2575" s="154"/>
      <c r="M2575" s="164"/>
    </row>
    <row r="2576" spans="2:13" s="136" customFormat="1">
      <c r="B2576" s="154"/>
      <c r="M2576" s="164"/>
    </row>
    <row r="2577" spans="2:13" s="136" customFormat="1">
      <c r="B2577" s="154"/>
      <c r="M2577" s="164"/>
    </row>
    <row r="2578" spans="2:13" s="136" customFormat="1">
      <c r="B2578" s="154"/>
      <c r="M2578" s="164"/>
    </row>
    <row r="2579" spans="2:13" s="136" customFormat="1">
      <c r="B2579" s="154"/>
      <c r="M2579" s="164"/>
    </row>
    <row r="2580" spans="2:13" s="136" customFormat="1">
      <c r="B2580" s="154"/>
      <c r="M2580" s="164"/>
    </row>
    <row r="2581" spans="2:13" s="136" customFormat="1">
      <c r="B2581" s="154"/>
      <c r="M2581" s="164"/>
    </row>
    <row r="2582" spans="2:13" s="136" customFormat="1">
      <c r="B2582" s="154"/>
      <c r="M2582" s="164"/>
    </row>
    <row r="2583" spans="2:13" s="136" customFormat="1">
      <c r="B2583" s="154"/>
      <c r="M2583" s="164"/>
    </row>
    <row r="2584" spans="2:13" s="136" customFormat="1">
      <c r="B2584" s="154"/>
      <c r="M2584" s="164"/>
    </row>
    <row r="2585" spans="2:13" s="136" customFormat="1">
      <c r="B2585" s="154"/>
      <c r="M2585" s="164"/>
    </row>
    <row r="2586" spans="2:13" s="136" customFormat="1">
      <c r="B2586" s="154"/>
      <c r="M2586" s="164"/>
    </row>
    <row r="2587" spans="2:13" s="136" customFormat="1">
      <c r="B2587" s="154"/>
      <c r="M2587" s="164"/>
    </row>
    <row r="2588" spans="2:13" s="136" customFormat="1">
      <c r="B2588" s="154"/>
      <c r="M2588" s="164"/>
    </row>
    <row r="2589" spans="2:13" s="136" customFormat="1">
      <c r="B2589" s="154"/>
      <c r="M2589" s="164"/>
    </row>
    <row r="2590" spans="2:13" s="136" customFormat="1">
      <c r="B2590" s="154"/>
      <c r="M2590" s="164"/>
    </row>
    <row r="2591" spans="2:13" s="136" customFormat="1">
      <c r="B2591" s="154"/>
      <c r="M2591" s="164"/>
    </row>
    <row r="2592" spans="2:13" s="136" customFormat="1">
      <c r="B2592" s="154"/>
      <c r="M2592" s="164"/>
    </row>
    <row r="2593" spans="2:13" s="136" customFormat="1">
      <c r="B2593" s="154"/>
      <c r="M2593" s="164"/>
    </row>
    <row r="2594" spans="2:13" s="136" customFormat="1">
      <c r="B2594" s="154"/>
      <c r="M2594" s="164"/>
    </row>
    <row r="2595" spans="2:13" s="136" customFormat="1">
      <c r="B2595" s="154"/>
      <c r="M2595" s="164"/>
    </row>
    <row r="2596" spans="2:13" s="136" customFormat="1">
      <c r="B2596" s="154"/>
      <c r="M2596" s="164"/>
    </row>
    <row r="2597" spans="2:13" s="136" customFormat="1">
      <c r="B2597" s="154"/>
      <c r="M2597" s="164"/>
    </row>
    <row r="2598" spans="2:13" s="136" customFormat="1">
      <c r="B2598" s="154"/>
      <c r="M2598" s="164"/>
    </row>
    <row r="2599" spans="2:13" s="136" customFormat="1">
      <c r="B2599" s="154"/>
      <c r="M2599" s="164"/>
    </row>
    <row r="2600" spans="2:13" s="136" customFormat="1">
      <c r="B2600" s="154"/>
      <c r="M2600" s="164"/>
    </row>
    <row r="2601" spans="2:13" s="136" customFormat="1">
      <c r="B2601" s="154"/>
      <c r="M2601" s="164"/>
    </row>
    <row r="2602" spans="2:13" s="136" customFormat="1">
      <c r="B2602" s="154"/>
      <c r="M2602" s="164"/>
    </row>
    <row r="2603" spans="2:13" s="136" customFormat="1">
      <c r="B2603" s="154"/>
      <c r="M2603" s="164"/>
    </row>
    <row r="2604" spans="2:13" s="136" customFormat="1">
      <c r="B2604" s="154"/>
      <c r="M2604" s="164"/>
    </row>
    <row r="2605" spans="2:13" s="136" customFormat="1">
      <c r="B2605" s="154"/>
      <c r="M2605" s="164"/>
    </row>
    <row r="2606" spans="2:13" s="136" customFormat="1">
      <c r="B2606" s="154"/>
      <c r="M2606" s="164"/>
    </row>
    <row r="2607" spans="2:13" s="136" customFormat="1">
      <c r="B2607" s="154"/>
      <c r="M2607" s="164"/>
    </row>
    <row r="2608" spans="2:13" s="136" customFormat="1">
      <c r="B2608" s="154"/>
      <c r="M2608" s="164"/>
    </row>
    <row r="2609" spans="2:13" s="136" customFormat="1">
      <c r="B2609" s="154"/>
      <c r="M2609" s="164"/>
    </row>
    <row r="2610" spans="2:13" s="136" customFormat="1">
      <c r="B2610" s="154"/>
      <c r="M2610" s="164"/>
    </row>
    <row r="2611" spans="2:13" s="136" customFormat="1">
      <c r="B2611" s="154"/>
      <c r="M2611" s="164"/>
    </row>
    <row r="2612" spans="2:13" s="136" customFormat="1">
      <c r="B2612" s="154"/>
      <c r="M2612" s="164"/>
    </row>
    <row r="2613" spans="2:13" s="136" customFormat="1">
      <c r="B2613" s="154"/>
      <c r="M2613" s="164"/>
    </row>
    <row r="2614" spans="2:13" s="136" customFormat="1">
      <c r="B2614" s="154"/>
      <c r="M2614" s="164"/>
    </row>
    <row r="2615" spans="2:13" s="136" customFormat="1">
      <c r="B2615" s="154"/>
      <c r="M2615" s="164"/>
    </row>
    <row r="2616" spans="2:13" s="136" customFormat="1">
      <c r="B2616" s="154"/>
      <c r="M2616" s="164"/>
    </row>
    <row r="2617" spans="2:13" s="136" customFormat="1">
      <c r="B2617" s="154"/>
      <c r="M2617" s="164"/>
    </row>
    <row r="2618" spans="2:13" s="136" customFormat="1">
      <c r="B2618" s="154"/>
      <c r="M2618" s="164"/>
    </row>
    <row r="2619" spans="2:13" s="136" customFormat="1">
      <c r="B2619" s="154"/>
      <c r="M2619" s="164"/>
    </row>
    <row r="2620" spans="2:13" s="136" customFormat="1">
      <c r="B2620" s="154"/>
      <c r="M2620" s="164"/>
    </row>
    <row r="2621" spans="2:13" s="136" customFormat="1">
      <c r="B2621" s="154"/>
      <c r="M2621" s="164"/>
    </row>
    <row r="2622" spans="2:13" s="136" customFormat="1">
      <c r="B2622" s="154"/>
      <c r="M2622" s="164"/>
    </row>
    <row r="2623" spans="2:13" s="136" customFormat="1">
      <c r="B2623" s="154"/>
      <c r="M2623" s="164"/>
    </row>
    <row r="2624" spans="2:13" s="136" customFormat="1">
      <c r="B2624" s="154"/>
      <c r="M2624" s="164"/>
    </row>
    <row r="2625" spans="2:13" s="136" customFormat="1">
      <c r="B2625" s="154"/>
      <c r="M2625" s="164"/>
    </row>
    <row r="2626" spans="2:13" s="136" customFormat="1">
      <c r="B2626" s="154"/>
      <c r="M2626" s="164"/>
    </row>
    <row r="2627" spans="2:13" s="136" customFormat="1">
      <c r="B2627" s="154"/>
      <c r="M2627" s="164"/>
    </row>
    <row r="2628" spans="2:13" s="136" customFormat="1">
      <c r="B2628" s="154"/>
      <c r="M2628" s="164"/>
    </row>
    <row r="2629" spans="2:13" s="136" customFormat="1">
      <c r="B2629" s="154"/>
      <c r="M2629" s="164"/>
    </row>
    <row r="2630" spans="2:13" s="136" customFormat="1">
      <c r="B2630" s="154"/>
      <c r="M2630" s="164"/>
    </row>
    <row r="2631" spans="2:13" s="136" customFormat="1">
      <c r="B2631" s="154"/>
      <c r="M2631" s="164"/>
    </row>
    <row r="2632" spans="2:13" s="136" customFormat="1">
      <c r="B2632" s="154"/>
      <c r="M2632" s="164"/>
    </row>
    <row r="2633" spans="2:13" s="136" customFormat="1">
      <c r="B2633" s="154"/>
      <c r="M2633" s="164"/>
    </row>
    <row r="2634" spans="2:13" s="136" customFormat="1">
      <c r="B2634" s="154"/>
      <c r="M2634" s="164"/>
    </row>
    <row r="2635" spans="2:13" s="136" customFormat="1">
      <c r="B2635" s="154"/>
      <c r="M2635" s="164"/>
    </row>
    <row r="2636" spans="2:13" s="136" customFormat="1">
      <c r="B2636" s="154"/>
      <c r="M2636" s="164"/>
    </row>
    <row r="2637" spans="2:13" s="136" customFormat="1">
      <c r="B2637" s="154"/>
      <c r="M2637" s="164"/>
    </row>
    <row r="2638" spans="2:13" s="136" customFormat="1">
      <c r="B2638" s="154"/>
      <c r="M2638" s="164"/>
    </row>
    <row r="2639" spans="2:13" s="136" customFormat="1">
      <c r="B2639" s="154"/>
      <c r="M2639" s="164"/>
    </row>
    <row r="2640" spans="2:13" s="136" customFormat="1">
      <c r="B2640" s="154"/>
      <c r="M2640" s="164"/>
    </row>
    <row r="2641" spans="2:13" s="136" customFormat="1">
      <c r="B2641" s="154"/>
      <c r="M2641" s="164"/>
    </row>
    <row r="2642" spans="2:13" s="136" customFormat="1">
      <c r="B2642" s="154"/>
      <c r="M2642" s="164"/>
    </row>
    <row r="2643" spans="2:13" s="136" customFormat="1">
      <c r="B2643" s="154"/>
      <c r="M2643" s="164"/>
    </row>
    <row r="2644" spans="2:13" s="136" customFormat="1">
      <c r="B2644" s="154"/>
      <c r="M2644" s="164"/>
    </row>
    <row r="2645" spans="2:13" s="136" customFormat="1">
      <c r="B2645" s="154"/>
      <c r="M2645" s="164"/>
    </row>
    <row r="2646" spans="2:13" s="136" customFormat="1">
      <c r="B2646" s="154"/>
      <c r="M2646" s="164"/>
    </row>
    <row r="2647" spans="2:13" s="136" customFormat="1">
      <c r="B2647" s="154"/>
      <c r="M2647" s="164"/>
    </row>
    <row r="2648" spans="2:13" s="136" customFormat="1">
      <c r="B2648" s="154"/>
      <c r="M2648" s="164"/>
    </row>
    <row r="2649" spans="2:13" s="136" customFormat="1">
      <c r="B2649" s="154"/>
      <c r="M2649" s="164"/>
    </row>
    <row r="2650" spans="2:13" s="136" customFormat="1">
      <c r="B2650" s="154"/>
      <c r="M2650" s="164"/>
    </row>
    <row r="2651" spans="2:13" s="136" customFormat="1">
      <c r="B2651" s="154"/>
      <c r="M2651" s="164"/>
    </row>
    <row r="2652" spans="2:13" s="136" customFormat="1">
      <c r="B2652" s="154"/>
      <c r="M2652" s="164"/>
    </row>
    <row r="2653" spans="2:13" s="136" customFormat="1">
      <c r="B2653" s="154"/>
      <c r="M2653" s="164"/>
    </row>
    <row r="2654" spans="2:13" s="136" customFormat="1">
      <c r="B2654" s="154"/>
      <c r="M2654" s="164"/>
    </row>
    <row r="2655" spans="2:13" s="136" customFormat="1">
      <c r="B2655" s="154"/>
      <c r="M2655" s="164"/>
    </row>
    <row r="2656" spans="2:13" s="136" customFormat="1">
      <c r="B2656" s="154"/>
      <c r="M2656" s="164"/>
    </row>
    <row r="2657" spans="2:13" s="136" customFormat="1">
      <c r="B2657" s="154"/>
      <c r="M2657" s="164"/>
    </row>
    <row r="2658" spans="2:13" s="136" customFormat="1">
      <c r="B2658" s="154"/>
      <c r="M2658" s="164"/>
    </row>
    <row r="2659" spans="2:13" s="136" customFormat="1">
      <c r="B2659" s="154"/>
      <c r="M2659" s="164"/>
    </row>
    <row r="2660" spans="2:13" s="136" customFormat="1">
      <c r="B2660" s="154"/>
      <c r="M2660" s="164"/>
    </row>
    <row r="2661" spans="2:13" s="136" customFormat="1">
      <c r="B2661" s="154"/>
      <c r="M2661" s="164"/>
    </row>
    <row r="2662" spans="2:13" s="136" customFormat="1">
      <c r="B2662" s="154"/>
      <c r="M2662" s="164"/>
    </row>
    <row r="2663" spans="2:13" s="136" customFormat="1">
      <c r="B2663" s="154"/>
      <c r="M2663" s="164"/>
    </row>
    <row r="2664" spans="2:13" s="136" customFormat="1">
      <c r="B2664" s="154"/>
      <c r="M2664" s="164"/>
    </row>
    <row r="2665" spans="2:13" s="136" customFormat="1">
      <c r="B2665" s="154"/>
      <c r="M2665" s="164"/>
    </row>
    <row r="2666" spans="2:13" s="136" customFormat="1">
      <c r="B2666" s="154"/>
      <c r="M2666" s="164"/>
    </row>
    <row r="2667" spans="2:13" s="136" customFormat="1">
      <c r="B2667" s="154"/>
      <c r="M2667" s="164"/>
    </row>
    <row r="2668" spans="2:13" s="136" customFormat="1">
      <c r="B2668" s="154"/>
      <c r="M2668" s="164"/>
    </row>
    <row r="2669" spans="2:13" s="136" customFormat="1">
      <c r="B2669" s="154"/>
      <c r="M2669" s="164"/>
    </row>
    <row r="2670" spans="2:13" s="136" customFormat="1">
      <c r="B2670" s="154"/>
      <c r="M2670" s="164"/>
    </row>
    <row r="2671" spans="2:13" s="136" customFormat="1">
      <c r="B2671" s="154"/>
      <c r="M2671" s="164"/>
    </row>
    <row r="2672" spans="2:13" s="136" customFormat="1">
      <c r="B2672" s="154"/>
      <c r="M2672" s="164"/>
    </row>
    <row r="2673" spans="2:13" s="136" customFormat="1">
      <c r="B2673" s="154"/>
      <c r="M2673" s="164"/>
    </row>
    <row r="2674" spans="2:13" s="136" customFormat="1">
      <c r="B2674" s="154"/>
      <c r="M2674" s="164"/>
    </row>
    <row r="2675" spans="2:13" s="136" customFormat="1">
      <c r="B2675" s="154"/>
      <c r="M2675" s="164"/>
    </row>
    <row r="2676" spans="2:13" s="136" customFormat="1">
      <c r="B2676" s="154"/>
      <c r="M2676" s="164"/>
    </row>
    <row r="2677" spans="2:13" s="136" customFormat="1">
      <c r="B2677" s="154"/>
      <c r="M2677" s="164"/>
    </row>
    <row r="2678" spans="2:13" s="136" customFormat="1">
      <c r="B2678" s="154"/>
      <c r="M2678" s="164"/>
    </row>
    <row r="2679" spans="2:13" s="136" customFormat="1">
      <c r="B2679" s="154"/>
      <c r="M2679" s="164"/>
    </row>
    <row r="2680" spans="2:13" s="136" customFormat="1">
      <c r="B2680" s="154"/>
      <c r="M2680" s="164"/>
    </row>
    <row r="2681" spans="2:13" s="136" customFormat="1">
      <c r="B2681" s="154"/>
      <c r="M2681" s="164"/>
    </row>
    <row r="2682" spans="2:13" s="136" customFormat="1">
      <c r="B2682" s="154"/>
      <c r="M2682" s="164"/>
    </row>
    <row r="2683" spans="2:13" s="136" customFormat="1">
      <c r="B2683" s="154"/>
      <c r="M2683" s="164"/>
    </row>
    <row r="2684" spans="2:13" s="136" customFormat="1">
      <c r="B2684" s="154"/>
      <c r="M2684" s="164"/>
    </row>
    <row r="2685" spans="2:13" s="136" customFormat="1">
      <c r="B2685" s="154"/>
      <c r="M2685" s="164"/>
    </row>
    <row r="2686" spans="2:13" s="136" customFormat="1">
      <c r="B2686" s="154"/>
      <c r="M2686" s="164"/>
    </row>
    <row r="2687" spans="2:13" s="136" customFormat="1">
      <c r="B2687" s="154"/>
      <c r="M2687" s="164"/>
    </row>
    <row r="2688" spans="2:13" s="136" customFormat="1">
      <c r="B2688" s="154"/>
      <c r="M2688" s="164"/>
    </row>
    <row r="2689" spans="2:13" s="136" customFormat="1">
      <c r="B2689" s="154"/>
      <c r="M2689" s="164"/>
    </row>
    <row r="2690" spans="2:13" s="136" customFormat="1">
      <c r="B2690" s="154"/>
      <c r="M2690" s="164"/>
    </row>
    <row r="2691" spans="2:13" s="136" customFormat="1">
      <c r="B2691" s="154"/>
      <c r="M2691" s="164"/>
    </row>
    <row r="2692" spans="2:13" s="136" customFormat="1">
      <c r="B2692" s="154"/>
      <c r="M2692" s="164"/>
    </row>
    <row r="2693" spans="2:13" s="136" customFormat="1">
      <c r="B2693" s="154"/>
      <c r="M2693" s="164"/>
    </row>
    <row r="2694" spans="2:13" s="136" customFormat="1">
      <c r="B2694" s="154"/>
      <c r="M2694" s="164"/>
    </row>
    <row r="2695" spans="2:13" s="136" customFormat="1">
      <c r="B2695" s="154"/>
      <c r="M2695" s="164"/>
    </row>
    <row r="2696" spans="2:13" s="136" customFormat="1">
      <c r="B2696" s="154"/>
      <c r="M2696" s="164"/>
    </row>
    <row r="2697" spans="2:13" s="136" customFormat="1">
      <c r="B2697" s="154"/>
      <c r="M2697" s="164"/>
    </row>
    <row r="2698" spans="2:13" s="136" customFormat="1">
      <c r="B2698" s="154"/>
      <c r="M2698" s="164"/>
    </row>
    <row r="2699" spans="2:13" s="136" customFormat="1">
      <c r="B2699" s="154"/>
      <c r="M2699" s="164"/>
    </row>
    <row r="2700" spans="2:13" s="136" customFormat="1">
      <c r="B2700" s="154"/>
      <c r="M2700" s="164"/>
    </row>
    <row r="2701" spans="2:13" s="136" customFormat="1">
      <c r="B2701" s="154"/>
      <c r="M2701" s="164"/>
    </row>
    <row r="2702" spans="2:13" s="136" customFormat="1">
      <c r="B2702" s="154"/>
      <c r="M2702" s="164"/>
    </row>
    <row r="2703" spans="2:13" s="136" customFormat="1">
      <c r="B2703" s="154"/>
      <c r="M2703" s="164"/>
    </row>
    <row r="2704" spans="2:13" s="136" customFormat="1">
      <c r="B2704" s="154"/>
      <c r="M2704" s="164"/>
    </row>
    <row r="2705" spans="2:13" s="136" customFormat="1">
      <c r="B2705" s="154"/>
      <c r="M2705" s="164"/>
    </row>
    <row r="2706" spans="2:13" s="136" customFormat="1">
      <c r="B2706" s="154"/>
      <c r="M2706" s="164"/>
    </row>
    <row r="2707" spans="2:13" s="136" customFormat="1">
      <c r="B2707" s="154"/>
      <c r="M2707" s="164"/>
    </row>
    <row r="2708" spans="2:13" s="136" customFormat="1">
      <c r="B2708" s="154"/>
      <c r="M2708" s="164"/>
    </row>
    <row r="2709" spans="2:13" s="136" customFormat="1">
      <c r="B2709" s="154"/>
      <c r="M2709" s="164"/>
    </row>
    <row r="2710" spans="2:13" s="136" customFormat="1">
      <c r="B2710" s="154"/>
      <c r="M2710" s="164"/>
    </row>
    <row r="2711" spans="2:13" s="136" customFormat="1">
      <c r="B2711" s="154"/>
      <c r="M2711" s="164"/>
    </row>
    <row r="2712" spans="2:13" s="136" customFormat="1">
      <c r="B2712" s="154"/>
      <c r="M2712" s="164"/>
    </row>
    <row r="2713" spans="2:13" s="136" customFormat="1">
      <c r="B2713" s="154"/>
      <c r="M2713" s="164"/>
    </row>
    <row r="2714" spans="2:13" s="136" customFormat="1">
      <c r="B2714" s="154"/>
      <c r="M2714" s="164"/>
    </row>
    <row r="2715" spans="2:13" s="136" customFormat="1">
      <c r="B2715" s="154"/>
      <c r="M2715" s="164"/>
    </row>
    <row r="2716" spans="2:13" s="136" customFormat="1">
      <c r="B2716" s="154"/>
      <c r="M2716" s="164"/>
    </row>
    <row r="2717" spans="2:13" s="136" customFormat="1">
      <c r="B2717" s="154"/>
      <c r="M2717" s="164"/>
    </row>
    <row r="2718" spans="2:13" s="136" customFormat="1">
      <c r="B2718" s="154"/>
      <c r="M2718" s="164"/>
    </row>
    <row r="2719" spans="2:13" s="136" customFormat="1">
      <c r="B2719" s="154"/>
      <c r="M2719" s="164"/>
    </row>
    <row r="2720" spans="2:13" s="136" customFormat="1">
      <c r="B2720" s="154"/>
      <c r="M2720" s="164"/>
    </row>
    <row r="2721" spans="2:13" s="136" customFormat="1">
      <c r="B2721" s="154"/>
      <c r="M2721" s="164"/>
    </row>
    <row r="2722" spans="2:13" s="136" customFormat="1">
      <c r="B2722" s="154"/>
      <c r="M2722" s="164"/>
    </row>
    <row r="2723" spans="2:13" s="136" customFormat="1">
      <c r="B2723" s="154"/>
      <c r="M2723" s="164"/>
    </row>
    <row r="2724" spans="2:13" s="136" customFormat="1">
      <c r="B2724" s="154"/>
      <c r="M2724" s="164"/>
    </row>
    <row r="2725" spans="2:13" s="136" customFormat="1">
      <c r="B2725" s="154"/>
      <c r="M2725" s="164"/>
    </row>
    <row r="2726" spans="2:13" s="136" customFormat="1">
      <c r="B2726" s="154"/>
      <c r="M2726" s="164"/>
    </row>
    <row r="2727" spans="2:13" s="136" customFormat="1">
      <c r="B2727" s="154"/>
      <c r="M2727" s="164"/>
    </row>
    <row r="2728" spans="2:13" s="136" customFormat="1">
      <c r="B2728" s="154"/>
      <c r="M2728" s="164"/>
    </row>
    <row r="2729" spans="2:13" s="136" customFormat="1">
      <c r="B2729" s="154"/>
      <c r="M2729" s="164"/>
    </row>
    <row r="2730" spans="2:13" s="136" customFormat="1">
      <c r="B2730" s="154"/>
      <c r="M2730" s="164"/>
    </row>
    <row r="2731" spans="2:13" s="136" customFormat="1">
      <c r="B2731" s="154"/>
      <c r="M2731" s="164"/>
    </row>
    <row r="2732" spans="2:13" s="136" customFormat="1">
      <c r="B2732" s="154"/>
      <c r="M2732" s="164"/>
    </row>
    <row r="2733" spans="2:13" s="136" customFormat="1">
      <c r="B2733" s="154"/>
      <c r="M2733" s="164"/>
    </row>
    <row r="2734" spans="2:13" s="136" customFormat="1">
      <c r="B2734" s="154"/>
      <c r="M2734" s="164"/>
    </row>
    <row r="2735" spans="2:13" s="136" customFormat="1">
      <c r="B2735" s="154"/>
      <c r="M2735" s="164"/>
    </row>
    <row r="2736" spans="2:13" s="136" customFormat="1">
      <c r="B2736" s="154"/>
      <c r="M2736" s="164"/>
    </row>
    <row r="2737" spans="2:13" s="136" customFormat="1">
      <c r="B2737" s="154"/>
      <c r="M2737" s="164"/>
    </row>
    <row r="2738" spans="2:13" s="136" customFormat="1">
      <c r="B2738" s="154"/>
      <c r="M2738" s="164"/>
    </row>
    <row r="2739" spans="2:13" s="136" customFormat="1">
      <c r="B2739" s="154"/>
      <c r="M2739" s="164"/>
    </row>
    <row r="2740" spans="2:13" s="136" customFormat="1">
      <c r="B2740" s="154"/>
      <c r="M2740" s="164"/>
    </row>
    <row r="2741" spans="2:13" s="136" customFormat="1">
      <c r="B2741" s="154"/>
      <c r="M2741" s="164"/>
    </row>
    <row r="2742" spans="2:13" s="136" customFormat="1">
      <c r="B2742" s="154"/>
      <c r="M2742" s="164"/>
    </row>
    <row r="2743" spans="2:13" s="136" customFormat="1">
      <c r="B2743" s="154"/>
      <c r="M2743" s="164"/>
    </row>
    <row r="2744" spans="2:13" s="136" customFormat="1">
      <c r="B2744" s="154"/>
      <c r="M2744" s="164"/>
    </row>
    <row r="2745" spans="2:13" s="136" customFormat="1">
      <c r="B2745" s="154"/>
      <c r="M2745" s="164"/>
    </row>
    <row r="2746" spans="2:13" s="136" customFormat="1">
      <c r="B2746" s="154"/>
      <c r="M2746" s="164"/>
    </row>
    <row r="2747" spans="2:13" s="136" customFormat="1">
      <c r="B2747" s="154"/>
      <c r="M2747" s="164"/>
    </row>
    <row r="2748" spans="2:13" s="136" customFormat="1">
      <c r="B2748" s="154"/>
      <c r="M2748" s="164"/>
    </row>
    <row r="2749" spans="2:13" s="136" customFormat="1">
      <c r="B2749" s="154"/>
      <c r="M2749" s="164"/>
    </row>
    <row r="2750" spans="2:13" s="136" customFormat="1">
      <c r="B2750" s="154"/>
      <c r="M2750" s="164"/>
    </row>
    <row r="2751" spans="2:13" s="136" customFormat="1">
      <c r="B2751" s="154"/>
      <c r="M2751" s="164"/>
    </row>
    <row r="2752" spans="2:13" s="136" customFormat="1">
      <c r="B2752" s="154"/>
      <c r="M2752" s="164"/>
    </row>
    <row r="2753" spans="2:13" s="136" customFormat="1">
      <c r="B2753" s="154"/>
      <c r="M2753" s="164"/>
    </row>
    <row r="2754" spans="2:13" s="136" customFormat="1">
      <c r="B2754" s="154"/>
      <c r="M2754" s="164"/>
    </row>
    <row r="2755" spans="2:13" s="136" customFormat="1">
      <c r="B2755" s="154"/>
      <c r="M2755" s="164"/>
    </row>
    <row r="2756" spans="2:13" s="136" customFormat="1">
      <c r="B2756" s="154"/>
      <c r="M2756" s="164"/>
    </row>
    <row r="2757" spans="2:13" s="136" customFormat="1">
      <c r="B2757" s="154"/>
      <c r="M2757" s="164"/>
    </row>
    <row r="2758" spans="2:13" s="136" customFormat="1">
      <c r="B2758" s="154"/>
      <c r="M2758" s="164"/>
    </row>
    <row r="2759" spans="2:13" s="136" customFormat="1">
      <c r="B2759" s="154"/>
      <c r="M2759" s="164"/>
    </row>
    <row r="2760" spans="2:13" s="136" customFormat="1">
      <c r="B2760" s="154"/>
      <c r="M2760" s="164"/>
    </row>
    <row r="2761" spans="2:13" s="136" customFormat="1">
      <c r="B2761" s="154"/>
      <c r="M2761" s="164"/>
    </row>
    <row r="2762" spans="2:13" s="136" customFormat="1">
      <c r="B2762" s="154"/>
      <c r="M2762" s="164"/>
    </row>
    <row r="2763" spans="2:13" s="136" customFormat="1">
      <c r="B2763" s="154"/>
      <c r="M2763" s="164"/>
    </row>
    <row r="2764" spans="2:13" s="136" customFormat="1">
      <c r="B2764" s="154"/>
      <c r="M2764" s="164"/>
    </row>
    <row r="2765" spans="2:13" s="136" customFormat="1">
      <c r="B2765" s="154"/>
      <c r="M2765" s="164"/>
    </row>
    <row r="2766" spans="2:13" s="136" customFormat="1">
      <c r="B2766" s="154"/>
      <c r="M2766" s="164"/>
    </row>
    <row r="2767" spans="2:13" s="136" customFormat="1">
      <c r="B2767" s="154"/>
      <c r="M2767" s="164"/>
    </row>
    <row r="2768" spans="2:13" s="136" customFormat="1">
      <c r="B2768" s="154"/>
      <c r="M2768" s="164"/>
    </row>
    <row r="2769" spans="2:13" s="136" customFormat="1">
      <c r="B2769" s="154"/>
      <c r="M2769" s="164"/>
    </row>
    <row r="2770" spans="2:13" s="136" customFormat="1">
      <c r="B2770" s="154"/>
      <c r="M2770" s="164"/>
    </row>
    <row r="2771" spans="2:13" s="136" customFormat="1">
      <c r="B2771" s="154"/>
      <c r="M2771" s="164"/>
    </row>
    <row r="2772" spans="2:13" s="136" customFormat="1">
      <c r="B2772" s="154"/>
      <c r="M2772" s="164"/>
    </row>
    <row r="2773" spans="2:13" s="136" customFormat="1">
      <c r="B2773" s="154"/>
      <c r="M2773" s="164"/>
    </row>
    <row r="2774" spans="2:13" s="136" customFormat="1">
      <c r="B2774" s="154"/>
      <c r="M2774" s="164"/>
    </row>
    <row r="2775" spans="2:13" s="136" customFormat="1">
      <c r="B2775" s="154"/>
      <c r="M2775" s="164"/>
    </row>
    <row r="2776" spans="2:13" s="136" customFormat="1">
      <c r="B2776" s="154"/>
      <c r="M2776" s="164"/>
    </row>
    <row r="2777" spans="2:13" s="136" customFormat="1">
      <c r="B2777" s="154"/>
      <c r="M2777" s="164"/>
    </row>
    <row r="2778" spans="2:13" s="136" customFormat="1">
      <c r="B2778" s="154"/>
      <c r="M2778" s="164"/>
    </row>
    <row r="2779" spans="2:13" s="136" customFormat="1">
      <c r="B2779" s="154"/>
      <c r="M2779" s="164"/>
    </row>
    <row r="2780" spans="2:13" s="136" customFormat="1">
      <c r="B2780" s="154"/>
      <c r="M2780" s="164"/>
    </row>
    <row r="2781" spans="2:13" s="136" customFormat="1">
      <c r="B2781" s="154"/>
      <c r="M2781" s="164"/>
    </row>
    <row r="2782" spans="2:13" s="136" customFormat="1">
      <c r="B2782" s="154"/>
      <c r="M2782" s="164"/>
    </row>
    <row r="2783" spans="2:13" s="136" customFormat="1">
      <c r="B2783" s="154"/>
      <c r="M2783" s="164"/>
    </row>
    <row r="2784" spans="2:13" s="136" customFormat="1">
      <c r="B2784" s="154"/>
      <c r="M2784" s="164"/>
    </row>
    <row r="2785" spans="2:13" s="136" customFormat="1">
      <c r="B2785" s="154"/>
      <c r="M2785" s="164"/>
    </row>
    <row r="2786" spans="2:13" s="136" customFormat="1">
      <c r="B2786" s="154"/>
      <c r="M2786" s="164"/>
    </row>
    <row r="2787" spans="2:13" s="136" customFormat="1">
      <c r="B2787" s="154"/>
      <c r="M2787" s="164"/>
    </row>
    <row r="2788" spans="2:13" s="136" customFormat="1">
      <c r="B2788" s="154"/>
      <c r="M2788" s="164"/>
    </row>
    <row r="2789" spans="2:13" s="136" customFormat="1">
      <c r="B2789" s="154"/>
      <c r="M2789" s="164"/>
    </row>
    <row r="2790" spans="2:13" s="136" customFormat="1">
      <c r="B2790" s="154"/>
      <c r="M2790" s="164"/>
    </row>
    <row r="2791" spans="2:13" s="136" customFormat="1">
      <c r="B2791" s="154"/>
      <c r="M2791" s="164"/>
    </row>
    <row r="2792" spans="2:13" s="136" customFormat="1">
      <c r="B2792" s="154"/>
      <c r="M2792" s="164"/>
    </row>
    <row r="2793" spans="2:13" s="136" customFormat="1">
      <c r="B2793" s="154"/>
      <c r="M2793" s="164"/>
    </row>
    <row r="2794" spans="2:13" s="136" customFormat="1">
      <c r="B2794" s="154"/>
      <c r="M2794" s="164"/>
    </row>
    <row r="2795" spans="2:13" s="136" customFormat="1">
      <c r="B2795" s="154"/>
      <c r="M2795" s="164"/>
    </row>
    <row r="2796" spans="2:13" s="136" customFormat="1">
      <c r="B2796" s="154"/>
      <c r="M2796" s="164"/>
    </row>
    <row r="2797" spans="2:13" s="136" customFormat="1">
      <c r="B2797" s="154"/>
      <c r="M2797" s="164"/>
    </row>
    <row r="2798" spans="2:13" s="136" customFormat="1">
      <c r="B2798" s="154"/>
      <c r="M2798" s="164"/>
    </row>
    <row r="2799" spans="2:13" s="136" customFormat="1">
      <c r="B2799" s="154"/>
      <c r="M2799" s="164"/>
    </row>
    <row r="2800" spans="2:13" s="136" customFormat="1">
      <c r="B2800" s="154"/>
      <c r="M2800" s="164"/>
    </row>
    <row r="2801" spans="2:13" s="136" customFormat="1">
      <c r="B2801" s="154"/>
      <c r="M2801" s="164"/>
    </row>
    <row r="2802" spans="2:13" s="136" customFormat="1">
      <c r="B2802" s="154"/>
      <c r="M2802" s="164"/>
    </row>
    <row r="2803" spans="2:13" s="136" customFormat="1">
      <c r="B2803" s="154"/>
      <c r="M2803" s="164"/>
    </row>
    <row r="2804" spans="2:13" s="136" customFormat="1">
      <c r="B2804" s="154"/>
      <c r="M2804" s="164"/>
    </row>
    <row r="2805" spans="2:13" s="136" customFormat="1">
      <c r="B2805" s="154"/>
      <c r="M2805" s="164"/>
    </row>
    <row r="2806" spans="2:13" s="136" customFormat="1">
      <c r="B2806" s="154"/>
      <c r="M2806" s="164"/>
    </row>
    <row r="2807" spans="2:13" s="136" customFormat="1">
      <c r="B2807" s="154"/>
      <c r="M2807" s="164"/>
    </row>
    <row r="2808" spans="2:13" s="136" customFormat="1">
      <c r="B2808" s="154"/>
      <c r="M2808" s="164"/>
    </row>
    <row r="2809" spans="2:13" s="136" customFormat="1">
      <c r="B2809" s="154"/>
      <c r="M2809" s="164"/>
    </row>
    <row r="2810" spans="2:13" s="136" customFormat="1">
      <c r="B2810" s="154"/>
      <c r="M2810" s="164"/>
    </row>
    <row r="2811" spans="2:13" s="136" customFormat="1">
      <c r="B2811" s="154"/>
      <c r="M2811" s="164"/>
    </row>
    <row r="2812" spans="2:13" s="136" customFormat="1">
      <c r="B2812" s="154"/>
      <c r="M2812" s="164"/>
    </row>
    <row r="2813" spans="2:13" s="136" customFormat="1">
      <c r="B2813" s="154"/>
      <c r="M2813" s="164"/>
    </row>
    <row r="2814" spans="2:13" s="136" customFormat="1">
      <c r="B2814" s="154"/>
      <c r="M2814" s="164"/>
    </row>
    <row r="2815" spans="2:13" s="136" customFormat="1">
      <c r="B2815" s="154"/>
      <c r="M2815" s="164"/>
    </row>
    <row r="2816" spans="2:13" s="136" customFormat="1">
      <c r="B2816" s="154"/>
      <c r="M2816" s="164"/>
    </row>
    <row r="2817" spans="2:13" s="136" customFormat="1">
      <c r="B2817" s="154"/>
      <c r="M2817" s="164"/>
    </row>
    <row r="2818" spans="2:13" s="136" customFormat="1">
      <c r="B2818" s="154"/>
      <c r="M2818" s="164"/>
    </row>
    <row r="2819" spans="2:13" s="136" customFormat="1">
      <c r="B2819" s="154"/>
      <c r="M2819" s="164"/>
    </row>
    <row r="2820" spans="2:13" s="136" customFormat="1">
      <c r="B2820" s="154"/>
      <c r="M2820" s="164"/>
    </row>
    <row r="2821" spans="2:13" s="136" customFormat="1">
      <c r="B2821" s="154"/>
      <c r="M2821" s="164"/>
    </row>
    <row r="2822" spans="2:13" s="136" customFormat="1">
      <c r="B2822" s="154"/>
      <c r="M2822" s="164"/>
    </row>
    <row r="2823" spans="2:13" s="136" customFormat="1">
      <c r="B2823" s="154"/>
      <c r="M2823" s="164"/>
    </row>
    <row r="2824" spans="2:13" s="136" customFormat="1">
      <c r="B2824" s="154"/>
      <c r="M2824" s="164"/>
    </row>
    <row r="2825" spans="2:13" s="136" customFormat="1">
      <c r="B2825" s="154"/>
      <c r="M2825" s="164"/>
    </row>
    <row r="2826" spans="2:13" s="136" customFormat="1">
      <c r="B2826" s="154"/>
      <c r="M2826" s="164"/>
    </row>
    <row r="2827" spans="2:13" s="136" customFormat="1">
      <c r="B2827" s="154"/>
      <c r="M2827" s="164"/>
    </row>
    <row r="2828" spans="2:13" s="136" customFormat="1">
      <c r="B2828" s="154"/>
      <c r="M2828" s="164"/>
    </row>
    <row r="2829" spans="2:13" s="136" customFormat="1">
      <c r="B2829" s="154"/>
      <c r="M2829" s="164"/>
    </row>
    <row r="2830" spans="2:13" s="136" customFormat="1">
      <c r="B2830" s="154"/>
      <c r="M2830" s="164"/>
    </row>
    <row r="2831" spans="2:13" s="136" customFormat="1">
      <c r="B2831" s="154"/>
      <c r="M2831" s="164"/>
    </row>
    <row r="2832" spans="2:13" s="136" customFormat="1">
      <c r="B2832" s="154"/>
      <c r="M2832" s="164"/>
    </row>
    <row r="2833" spans="2:13" s="136" customFormat="1">
      <c r="B2833" s="154"/>
      <c r="M2833" s="164"/>
    </row>
    <row r="2834" spans="2:13" s="136" customFormat="1">
      <c r="B2834" s="154"/>
      <c r="M2834" s="164"/>
    </row>
    <row r="2835" spans="2:13" s="136" customFormat="1">
      <c r="B2835" s="154"/>
      <c r="M2835" s="164"/>
    </row>
    <row r="2836" spans="2:13" s="136" customFormat="1">
      <c r="B2836" s="154"/>
      <c r="M2836" s="164"/>
    </row>
    <row r="2837" spans="2:13" s="136" customFormat="1">
      <c r="B2837" s="154"/>
      <c r="M2837" s="164"/>
    </row>
    <row r="2838" spans="2:13" s="136" customFormat="1">
      <c r="B2838" s="154"/>
      <c r="M2838" s="164"/>
    </row>
    <row r="2839" spans="2:13" s="136" customFormat="1">
      <c r="B2839" s="154"/>
      <c r="M2839" s="164"/>
    </row>
    <row r="2840" spans="2:13" s="136" customFormat="1">
      <c r="B2840" s="154"/>
      <c r="M2840" s="164"/>
    </row>
    <row r="2841" spans="2:13" s="136" customFormat="1">
      <c r="B2841" s="154"/>
      <c r="M2841" s="164"/>
    </row>
    <row r="2842" spans="2:13" s="136" customFormat="1">
      <c r="B2842" s="154"/>
      <c r="M2842" s="164"/>
    </row>
    <row r="2843" spans="2:13" s="136" customFormat="1">
      <c r="B2843" s="154"/>
      <c r="M2843" s="164"/>
    </row>
    <row r="2844" spans="2:13" s="136" customFormat="1">
      <c r="B2844" s="154"/>
      <c r="M2844" s="164"/>
    </row>
    <row r="2845" spans="2:13" s="136" customFormat="1">
      <c r="B2845" s="154"/>
      <c r="M2845" s="164"/>
    </row>
    <row r="2846" spans="2:13" s="136" customFormat="1">
      <c r="B2846" s="154"/>
      <c r="M2846" s="164"/>
    </row>
    <row r="2847" spans="2:13" s="136" customFormat="1">
      <c r="B2847" s="154"/>
      <c r="M2847" s="164"/>
    </row>
    <row r="2848" spans="2:13" s="136" customFormat="1">
      <c r="B2848" s="154"/>
      <c r="M2848" s="164"/>
    </row>
    <row r="2849" spans="1:13" s="136" customFormat="1">
      <c r="B2849" s="154"/>
      <c r="M2849" s="164"/>
    </row>
    <row r="2850" spans="1:13" s="136" customFormat="1">
      <c r="B2850" s="154"/>
      <c r="M2850" s="164"/>
    </row>
    <row r="2851" spans="1:13" s="136" customFormat="1">
      <c r="B2851" s="154"/>
      <c r="M2851" s="164"/>
    </row>
    <row r="2852" spans="1:13" s="136" customFormat="1">
      <c r="B2852" s="154"/>
      <c r="M2852" s="164"/>
    </row>
    <row r="2853" spans="1:13" s="136" customFormat="1">
      <c r="B2853" s="154"/>
      <c r="M2853" s="164"/>
    </row>
    <row r="2854" spans="1:13">
      <c r="A2854" s="136"/>
    </row>
  </sheetData>
  <printOptions horizontalCentered="1"/>
  <pageMargins left="0.25" right="0.25" top="0.46" bottom="0.28000000000000003" header="0.25" footer="0.22"/>
  <pageSetup scale="72"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7" workbookViewId="0">
      <selection activeCell="B2" sqref="B2"/>
    </sheetView>
  </sheetViews>
  <sheetFormatPr defaultRowHeight="12.75"/>
  <cols>
    <col min="2" max="2" width="41.140625" customWidth="1"/>
    <col min="3" max="3" width="35.140625" bestFit="1" customWidth="1"/>
  </cols>
  <sheetData>
    <row r="1" spans="1:3">
      <c r="B1" t="s">
        <v>737</v>
      </c>
    </row>
    <row r="3" spans="1:3">
      <c r="A3" s="302" t="s">
        <v>373</v>
      </c>
    </row>
    <row r="4" spans="1:3" s="208" customFormat="1" ht="31.5" customHeight="1">
      <c r="B4" s="459" t="s">
        <v>716</v>
      </c>
      <c r="C4" s="459"/>
    </row>
    <row r="5" spans="1:3" s="208" customFormat="1">
      <c r="B5" s="459" t="s">
        <v>674</v>
      </c>
      <c r="C5" s="459"/>
    </row>
    <row r="6" spans="1:3" s="208" customFormat="1" ht="18.75" customHeight="1">
      <c r="B6" s="459" t="s">
        <v>675</v>
      </c>
      <c r="C6" s="459"/>
    </row>
    <row r="7" spans="1:3" s="208" customFormat="1" ht="29.25" customHeight="1">
      <c r="B7" s="459" t="s">
        <v>678</v>
      </c>
      <c r="C7" s="459"/>
    </row>
    <row r="8" spans="1:3" s="208" customFormat="1" ht="29.25" customHeight="1">
      <c r="B8" s="459" t="s">
        <v>717</v>
      </c>
      <c r="C8" s="459"/>
    </row>
    <row r="9" spans="1:3" s="208" customFormat="1" ht="20.25" customHeight="1">
      <c r="B9" s="459" t="s">
        <v>677</v>
      </c>
      <c r="C9" s="459"/>
    </row>
    <row r="10" spans="1:3" s="208" customFormat="1" ht="29.25" customHeight="1">
      <c r="B10" s="459" t="s">
        <v>679</v>
      </c>
      <c r="C10" s="459"/>
    </row>
    <row r="11" spans="1:3" s="208" customFormat="1" ht="13.5" thickBot="1">
      <c r="B11" s="303"/>
    </row>
    <row r="12" spans="1:3" s="208" customFormat="1" ht="27.75" customHeight="1">
      <c r="B12" s="460" t="s">
        <v>676</v>
      </c>
      <c r="C12" s="461"/>
    </row>
    <row r="13" spans="1:3" s="208" customFormat="1" ht="43.5" customHeight="1">
      <c r="B13" s="455" t="s">
        <v>714</v>
      </c>
      <c r="C13" s="456"/>
    </row>
    <row r="14" spans="1:3" ht="13.5" thickBot="1">
      <c r="B14" s="457" t="s">
        <v>715</v>
      </c>
      <c r="C14" s="458"/>
    </row>
    <row r="15" spans="1:3" ht="15">
      <c r="A15" s="220"/>
      <c r="B15" s="309" t="s">
        <v>252</v>
      </c>
      <c r="C15" s="310" t="s">
        <v>264</v>
      </c>
    </row>
    <row r="16" spans="1:3">
      <c r="A16" s="220"/>
      <c r="B16" s="311" t="s">
        <v>199</v>
      </c>
      <c r="C16" s="312" t="s">
        <v>704</v>
      </c>
    </row>
    <row r="17" spans="1:3">
      <c r="A17" s="220"/>
      <c r="B17" s="313"/>
      <c r="C17" s="314"/>
    </row>
    <row r="18" spans="1:3" ht="15">
      <c r="A18" s="220"/>
      <c r="B18" s="315" t="s">
        <v>269</v>
      </c>
      <c r="C18" s="316" t="s">
        <v>271</v>
      </c>
    </row>
    <row r="19" spans="1:3">
      <c r="A19" s="220"/>
      <c r="B19" s="311" t="s">
        <v>540</v>
      </c>
      <c r="C19" s="312" t="s">
        <v>705</v>
      </c>
    </row>
    <row r="20" spans="1:3">
      <c r="A20" s="220"/>
      <c r="B20" s="311" t="s">
        <v>274</v>
      </c>
      <c r="C20" s="312" t="s">
        <v>712</v>
      </c>
    </row>
    <row r="21" spans="1:3" s="220" customFormat="1">
      <c r="B21" s="311" t="s">
        <v>275</v>
      </c>
      <c r="C21" s="312" t="s">
        <v>710</v>
      </c>
    </row>
    <row r="22" spans="1:3" s="220" customFormat="1">
      <c r="B22" s="311" t="s">
        <v>276</v>
      </c>
      <c r="C22" s="312" t="s">
        <v>711</v>
      </c>
    </row>
    <row r="23" spans="1:3" s="220" customFormat="1">
      <c r="B23" s="317" t="s">
        <v>278</v>
      </c>
      <c r="C23" s="318" t="s">
        <v>713</v>
      </c>
    </row>
    <row r="24" spans="1:3" s="220" customFormat="1">
      <c r="B24" s="319" t="s">
        <v>279</v>
      </c>
      <c r="C24" s="320" t="s">
        <v>706</v>
      </c>
    </row>
    <row r="25" spans="1:3" s="220" customFormat="1">
      <c r="B25" s="319" t="s">
        <v>280</v>
      </c>
      <c r="C25" s="320" t="s">
        <v>707</v>
      </c>
    </row>
    <row r="26" spans="1:3" s="220" customFormat="1">
      <c r="B26" s="319" t="s">
        <v>281</v>
      </c>
      <c r="C26" s="320" t="s">
        <v>708</v>
      </c>
    </row>
    <row r="27" spans="1:3" ht="13.5" thickBot="1">
      <c r="A27" s="220"/>
      <c r="B27" s="321" t="s">
        <v>543</v>
      </c>
      <c r="C27" s="322" t="s">
        <v>709</v>
      </c>
    </row>
    <row r="28" spans="1:3">
      <c r="A28" s="220"/>
      <c r="B28" s="304"/>
    </row>
    <row r="29" spans="1:3">
      <c r="B29" s="304"/>
    </row>
    <row r="30" spans="1:3" s="220" customFormat="1">
      <c r="A30" t="s">
        <v>680</v>
      </c>
      <c r="B30" s="304"/>
    </row>
    <row r="31" spans="1:3" s="220" customFormat="1" ht="29.25" customHeight="1">
      <c r="A31"/>
      <c r="B31" s="453" t="s">
        <v>683</v>
      </c>
      <c r="C31" s="453"/>
    </row>
    <row r="32" spans="1:3" ht="30.75" customHeight="1">
      <c r="B32" s="453" t="s">
        <v>682</v>
      </c>
      <c r="C32" s="453"/>
    </row>
    <row r="33" spans="1:3" ht="18" customHeight="1">
      <c r="B33" s="453" t="s">
        <v>681</v>
      </c>
      <c r="C33" s="453"/>
    </row>
    <row r="34" spans="1:3">
      <c r="B34" s="304"/>
    </row>
    <row r="35" spans="1:3">
      <c r="B35" s="304"/>
    </row>
    <row r="36" spans="1:3">
      <c r="A36" t="s">
        <v>684</v>
      </c>
      <c r="B36" s="304"/>
    </row>
    <row r="37" spans="1:3" ht="30" customHeight="1">
      <c r="B37" s="453" t="s">
        <v>685</v>
      </c>
      <c r="C37" s="453"/>
    </row>
    <row r="38" spans="1:3" ht="40.5" customHeight="1">
      <c r="A38" s="220"/>
      <c r="B38" s="453" t="s">
        <v>718</v>
      </c>
      <c r="C38" s="453"/>
    </row>
    <row r="39" spans="1:3" ht="77.25" customHeight="1">
      <c r="B39" s="453" t="s">
        <v>686</v>
      </c>
      <c r="C39" s="453"/>
    </row>
    <row r="40" spans="1:3" ht="79.5" customHeight="1">
      <c r="B40" s="453" t="s">
        <v>687</v>
      </c>
      <c r="C40" s="453"/>
    </row>
    <row r="41" spans="1:3" ht="131.25" customHeight="1">
      <c r="B41" s="453" t="s">
        <v>688</v>
      </c>
      <c r="C41" s="453"/>
    </row>
    <row r="42" spans="1:3" ht="45.75" customHeight="1">
      <c r="B42" s="453" t="s">
        <v>689</v>
      </c>
      <c r="C42" s="453"/>
    </row>
    <row r="43" spans="1:3">
      <c r="B43" s="304"/>
    </row>
    <row r="44" spans="1:3">
      <c r="A44" s="302" t="s">
        <v>693</v>
      </c>
      <c r="B44" s="304"/>
    </row>
    <row r="45" spans="1:3" ht="43.5" customHeight="1">
      <c r="B45" s="454" t="s">
        <v>697</v>
      </c>
      <c r="C45" s="454"/>
    </row>
    <row r="46" spans="1:3" ht="28.5" customHeight="1">
      <c r="B46" s="454" t="s">
        <v>696</v>
      </c>
      <c r="C46" s="454"/>
    </row>
    <row r="47" spans="1:3">
      <c r="B47" s="304"/>
    </row>
    <row r="48" spans="1:3">
      <c r="B48" s="305"/>
    </row>
    <row r="49" spans="2:2">
      <c r="B49" s="305"/>
    </row>
    <row r="50" spans="2:2">
      <c r="B50" s="305"/>
    </row>
    <row r="51" spans="2:2">
      <c r="B51" s="305"/>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21" customWidth="1"/>
    <col min="4" max="5" width="7.5703125" style="221" bestFit="1" customWidth="1"/>
    <col min="6" max="6" width="9.85546875" style="221" bestFit="1" customWidth="1"/>
    <col min="7" max="7" width="11.42578125" style="221" customWidth="1"/>
    <col min="8" max="8" width="8.85546875" style="221" bestFit="1" customWidth="1"/>
    <col min="9" max="10" width="11.42578125" style="221" customWidth="1"/>
    <col min="11" max="11" width="8" style="221" customWidth="1"/>
    <col min="12" max="12" width="9.42578125" style="221" customWidth="1"/>
    <col min="13" max="13" width="13.28515625" style="221" customWidth="1"/>
  </cols>
  <sheetData>
    <row r="1" spans="2:13" ht="15">
      <c r="B1" s="359" t="s">
        <v>738</v>
      </c>
    </row>
    <row r="3" spans="2:13" ht="14.25">
      <c r="B3" s="1" t="s">
        <v>764</v>
      </c>
    </row>
    <row r="5" spans="2:13" ht="13.5" thickBot="1"/>
    <row r="6" spans="2:13" ht="23.25" customHeight="1" thickBot="1">
      <c r="B6" s="462" t="s">
        <v>740</v>
      </c>
      <c r="C6" s="463"/>
      <c r="D6" s="463"/>
      <c r="E6" s="463"/>
      <c r="F6" s="463"/>
      <c r="G6" s="463"/>
      <c r="H6" s="463"/>
      <c r="I6" s="463"/>
      <c r="J6" s="463"/>
      <c r="K6" s="463"/>
      <c r="L6" s="463"/>
      <c r="M6" s="464"/>
    </row>
    <row r="7" spans="2:13" ht="24">
      <c r="B7" s="348"/>
      <c r="C7" s="349"/>
      <c r="D7" s="350" t="s">
        <v>467</v>
      </c>
      <c r="E7" s="350" t="s">
        <v>468</v>
      </c>
      <c r="F7" s="350" t="s">
        <v>444</v>
      </c>
      <c r="G7" s="350" t="s">
        <v>446</v>
      </c>
      <c r="H7" s="350" t="s">
        <v>741</v>
      </c>
      <c r="I7" s="350" t="s">
        <v>742</v>
      </c>
      <c r="J7" s="350" t="s">
        <v>451</v>
      </c>
      <c r="K7" s="349"/>
      <c r="L7" s="350" t="s">
        <v>474</v>
      </c>
      <c r="M7" s="465"/>
    </row>
    <row r="8" spans="2:13">
      <c r="B8" s="340" t="s">
        <v>47</v>
      </c>
      <c r="C8" s="342" t="s">
        <v>476</v>
      </c>
      <c r="D8" s="342" t="s">
        <v>477</v>
      </c>
      <c r="E8" s="342" t="s">
        <v>477</v>
      </c>
      <c r="F8" s="342"/>
      <c r="G8" s="342"/>
      <c r="H8" s="342"/>
      <c r="I8" s="342"/>
      <c r="J8" s="342"/>
      <c r="K8" s="342" t="s">
        <v>453</v>
      </c>
      <c r="L8" s="342" t="s">
        <v>482</v>
      </c>
      <c r="M8" s="466"/>
    </row>
    <row r="9" spans="2:13" ht="13.5" thickBot="1">
      <c r="B9" s="341"/>
      <c r="C9" s="353"/>
      <c r="D9" s="352" t="s">
        <v>499</v>
      </c>
      <c r="E9" s="351">
        <v>-1</v>
      </c>
      <c r="F9" s="351">
        <v>-2</v>
      </c>
      <c r="G9" s="351">
        <v>-3</v>
      </c>
      <c r="H9" s="351">
        <v>-4</v>
      </c>
      <c r="I9" s="351">
        <v>-5</v>
      </c>
      <c r="J9" s="351">
        <v>-7</v>
      </c>
      <c r="K9" s="351">
        <v>-8</v>
      </c>
      <c r="L9" s="351">
        <v>-9</v>
      </c>
      <c r="M9" s="467"/>
    </row>
    <row r="10" spans="2:13">
      <c r="B10" s="347" t="s">
        <v>743</v>
      </c>
      <c r="C10" s="354"/>
      <c r="D10" s="354"/>
      <c r="E10" s="355" t="s">
        <v>744</v>
      </c>
      <c r="F10" s="354"/>
      <c r="G10" s="354"/>
      <c r="H10" s="354"/>
      <c r="I10" s="354"/>
      <c r="J10" s="354"/>
      <c r="K10" s="354"/>
      <c r="L10" s="354"/>
      <c r="M10" s="354"/>
    </row>
    <row r="11" spans="2:13">
      <c r="B11" s="344" t="s">
        <v>719</v>
      </c>
      <c r="C11" s="356"/>
      <c r="D11" s="356"/>
      <c r="E11" s="356"/>
      <c r="F11" s="356"/>
      <c r="G11" s="356"/>
      <c r="H11" s="356"/>
      <c r="I11" s="356"/>
      <c r="J11" s="356"/>
      <c r="K11" s="356"/>
      <c r="L11" s="356"/>
      <c r="M11" s="357" t="s">
        <v>745</v>
      </c>
    </row>
    <row r="12" spans="2:13">
      <c r="B12" s="343" t="s">
        <v>746</v>
      </c>
      <c r="C12" s="356"/>
      <c r="D12" s="356"/>
      <c r="E12" s="356"/>
      <c r="F12" s="356"/>
      <c r="G12" s="356"/>
      <c r="H12" s="356"/>
      <c r="I12" s="356"/>
      <c r="J12" s="356"/>
      <c r="K12" s="356"/>
      <c r="L12" s="356"/>
      <c r="M12" s="356"/>
    </row>
    <row r="13" spans="2:13">
      <c r="B13" s="343" t="s">
        <v>747</v>
      </c>
      <c r="C13" s="356"/>
      <c r="D13" s="356"/>
      <c r="E13" s="356"/>
      <c r="F13" s="356"/>
      <c r="G13" s="356"/>
      <c r="H13" s="356"/>
      <c r="I13" s="356"/>
      <c r="J13" s="356"/>
      <c r="K13" s="356"/>
      <c r="L13" s="356"/>
      <c r="M13" s="356"/>
    </row>
    <row r="14" spans="2:13">
      <c r="B14" s="343" t="s">
        <v>720</v>
      </c>
      <c r="C14" s="356"/>
      <c r="D14" s="356"/>
      <c r="E14" s="346" t="s">
        <v>744</v>
      </c>
      <c r="F14" s="346" t="s">
        <v>744</v>
      </c>
      <c r="G14" s="346" t="s">
        <v>744</v>
      </c>
      <c r="H14" s="346" t="s">
        <v>744</v>
      </c>
      <c r="I14" s="346" t="s">
        <v>744</v>
      </c>
      <c r="J14" s="356"/>
      <c r="K14" s="346" t="s">
        <v>744</v>
      </c>
      <c r="L14" s="346" t="s">
        <v>744</v>
      </c>
      <c r="M14" s="356"/>
    </row>
    <row r="15" spans="2:13">
      <c r="B15" s="343" t="s">
        <v>748</v>
      </c>
      <c r="C15" s="356"/>
      <c r="D15" s="356"/>
      <c r="E15" s="346" t="s">
        <v>744</v>
      </c>
      <c r="F15" s="346" t="s">
        <v>744</v>
      </c>
      <c r="G15" s="346" t="s">
        <v>744</v>
      </c>
      <c r="H15" s="346" t="s">
        <v>744</v>
      </c>
      <c r="I15" s="346" t="s">
        <v>744</v>
      </c>
      <c r="J15" s="356"/>
      <c r="K15" s="346" t="s">
        <v>744</v>
      </c>
      <c r="L15" s="346" t="s">
        <v>744</v>
      </c>
      <c r="M15" s="356"/>
    </row>
    <row r="16" spans="2:13">
      <c r="B16" s="343" t="s">
        <v>749</v>
      </c>
      <c r="C16" s="356"/>
      <c r="D16" s="356"/>
      <c r="E16" s="356"/>
      <c r="F16" s="346" t="s">
        <v>744</v>
      </c>
      <c r="G16" s="346" t="s">
        <v>744</v>
      </c>
      <c r="H16" s="346" t="s">
        <v>744</v>
      </c>
      <c r="I16" s="346" t="s">
        <v>744</v>
      </c>
      <c r="J16" s="346" t="s">
        <v>744</v>
      </c>
      <c r="K16" s="346" t="s">
        <v>744</v>
      </c>
      <c r="L16" s="356"/>
      <c r="M16" s="356"/>
    </row>
    <row r="17" spans="2:13">
      <c r="B17" s="343" t="s">
        <v>750</v>
      </c>
      <c r="C17" s="356"/>
      <c r="D17" s="356"/>
      <c r="E17" s="356"/>
      <c r="F17" s="356"/>
      <c r="G17" s="356"/>
      <c r="H17" s="356"/>
      <c r="I17" s="356"/>
      <c r="J17" s="356"/>
      <c r="K17" s="356"/>
      <c r="L17" s="356"/>
      <c r="M17" s="356"/>
    </row>
    <row r="18" spans="2:13">
      <c r="B18" s="343" t="s">
        <v>751</v>
      </c>
      <c r="C18" s="356"/>
      <c r="D18" s="356"/>
      <c r="E18" s="356"/>
      <c r="F18" s="346" t="s">
        <v>744</v>
      </c>
      <c r="G18" s="346" t="s">
        <v>744</v>
      </c>
      <c r="H18" s="346" t="s">
        <v>744</v>
      </c>
      <c r="I18" s="346" t="s">
        <v>744</v>
      </c>
      <c r="J18" s="346" t="s">
        <v>744</v>
      </c>
      <c r="K18" s="346" t="s">
        <v>744</v>
      </c>
      <c r="L18" s="346" t="s">
        <v>744</v>
      </c>
      <c r="M18" s="356"/>
    </row>
    <row r="19" spans="2:13">
      <c r="B19" s="343" t="s">
        <v>485</v>
      </c>
      <c r="C19" s="356"/>
      <c r="D19" s="356"/>
      <c r="E19" s="356"/>
      <c r="F19" s="356"/>
      <c r="G19" s="356"/>
      <c r="H19" s="356"/>
      <c r="I19" s="356"/>
      <c r="J19" s="356"/>
      <c r="K19" s="356"/>
      <c r="L19" s="356"/>
      <c r="M19" s="356"/>
    </row>
    <row r="20" spans="2:13">
      <c r="B20" s="345"/>
      <c r="C20" s="358"/>
      <c r="D20" s="358"/>
      <c r="E20" s="358"/>
      <c r="F20" s="358"/>
      <c r="G20" s="358"/>
      <c r="H20" s="358"/>
      <c r="I20" s="358"/>
      <c r="J20" s="358"/>
      <c r="K20" s="358"/>
      <c r="L20" s="358"/>
      <c r="M20" s="358"/>
    </row>
    <row r="21" spans="2:13" ht="26.25" customHeight="1" thickBot="1">
      <c r="B21" s="468" t="s">
        <v>752</v>
      </c>
      <c r="C21" s="468"/>
      <c r="D21" s="468"/>
      <c r="E21" s="468"/>
      <c r="F21" s="468"/>
      <c r="G21" s="468"/>
      <c r="H21" s="468"/>
      <c r="I21" s="468"/>
      <c r="J21" s="468"/>
      <c r="K21" s="468"/>
      <c r="L21" s="468"/>
      <c r="M21" s="468"/>
    </row>
    <row r="22" spans="2:13" ht="24">
      <c r="B22" s="348"/>
      <c r="C22" s="349"/>
      <c r="D22" s="350" t="s">
        <v>467</v>
      </c>
      <c r="E22" s="350" t="s">
        <v>468</v>
      </c>
      <c r="F22" s="350" t="s">
        <v>444</v>
      </c>
      <c r="G22" s="350" t="s">
        <v>446</v>
      </c>
      <c r="H22" s="350" t="s">
        <v>741</v>
      </c>
      <c r="I22" s="350" t="s">
        <v>742</v>
      </c>
      <c r="J22" s="350" t="s">
        <v>451</v>
      </c>
      <c r="K22" s="349"/>
      <c r="L22" s="350" t="s">
        <v>474</v>
      </c>
      <c r="M22" s="465"/>
    </row>
    <row r="23" spans="2:13">
      <c r="B23" s="340" t="s">
        <v>47</v>
      </c>
      <c r="C23" s="342" t="s">
        <v>476</v>
      </c>
      <c r="D23" s="342" t="s">
        <v>477</v>
      </c>
      <c r="E23" s="342" t="s">
        <v>477</v>
      </c>
      <c r="F23" s="342"/>
      <c r="G23" s="342"/>
      <c r="H23" s="342"/>
      <c r="I23" s="342"/>
      <c r="J23" s="342"/>
      <c r="K23" s="342" t="s">
        <v>453</v>
      </c>
      <c r="L23" s="342" t="s">
        <v>482</v>
      </c>
      <c r="M23" s="466"/>
    </row>
    <row r="24" spans="2:13" ht="13.5" thickBot="1">
      <c r="B24" s="341"/>
      <c r="C24" s="353"/>
      <c r="D24" s="352" t="s">
        <v>499</v>
      </c>
      <c r="E24" s="351">
        <v>-1</v>
      </c>
      <c r="F24" s="351">
        <v>-2</v>
      </c>
      <c r="G24" s="351">
        <v>-3</v>
      </c>
      <c r="H24" s="351">
        <v>-4</v>
      </c>
      <c r="I24" s="351">
        <v>-5</v>
      </c>
      <c r="J24" s="351">
        <v>-7</v>
      </c>
      <c r="K24" s="351">
        <v>-8</v>
      </c>
      <c r="L24" s="351">
        <v>-9</v>
      </c>
      <c r="M24" s="467"/>
    </row>
    <row r="25" spans="2:13">
      <c r="B25" s="343" t="s">
        <v>753</v>
      </c>
      <c r="C25" s="356"/>
      <c r="D25" s="356"/>
      <c r="E25" s="346" t="s">
        <v>744</v>
      </c>
      <c r="F25" s="356"/>
      <c r="G25" s="356"/>
      <c r="H25" s="356"/>
      <c r="I25" s="356"/>
      <c r="J25" s="356"/>
      <c r="K25" s="356"/>
      <c r="L25" s="356"/>
      <c r="M25" s="356"/>
    </row>
    <row r="26" spans="2:13">
      <c r="B26" s="344" t="s">
        <v>754</v>
      </c>
      <c r="C26" s="356"/>
      <c r="D26" s="356"/>
      <c r="E26" s="346" t="s">
        <v>744</v>
      </c>
      <c r="F26" s="356"/>
      <c r="G26" s="356"/>
      <c r="H26" s="356"/>
      <c r="I26" s="356"/>
      <c r="J26" s="356"/>
      <c r="K26" s="356"/>
      <c r="L26" s="356"/>
      <c r="M26" s="357" t="s">
        <v>745</v>
      </c>
    </row>
    <row r="27" spans="2:13">
      <c r="B27" s="343" t="s">
        <v>755</v>
      </c>
      <c r="C27" s="356"/>
      <c r="D27" s="356"/>
      <c r="E27" s="346" t="s">
        <v>744</v>
      </c>
      <c r="F27" s="356"/>
      <c r="G27" s="356"/>
      <c r="H27" s="356"/>
      <c r="I27" s="356"/>
      <c r="J27" s="356"/>
      <c r="K27" s="356"/>
      <c r="L27" s="356"/>
      <c r="M27" s="356"/>
    </row>
    <row r="28" spans="2:13">
      <c r="B28" s="343" t="s">
        <v>743</v>
      </c>
      <c r="C28" s="356"/>
      <c r="D28" s="356"/>
      <c r="E28" s="346" t="s">
        <v>744</v>
      </c>
      <c r="F28" s="356"/>
      <c r="G28" s="356"/>
      <c r="H28" s="356"/>
      <c r="I28" s="356"/>
      <c r="J28" s="356"/>
      <c r="K28" s="356"/>
      <c r="L28" s="356"/>
      <c r="M28" s="356"/>
    </row>
    <row r="29" spans="2:13">
      <c r="B29" s="343" t="s">
        <v>756</v>
      </c>
      <c r="C29" s="356"/>
      <c r="D29" s="356"/>
      <c r="E29" s="346" t="s">
        <v>744</v>
      </c>
      <c r="F29" s="346" t="s">
        <v>744</v>
      </c>
      <c r="G29" s="346" t="s">
        <v>744</v>
      </c>
      <c r="H29" s="346" t="s">
        <v>744</v>
      </c>
      <c r="I29" s="346" t="s">
        <v>744</v>
      </c>
      <c r="J29" s="356"/>
      <c r="K29" s="346" t="s">
        <v>744</v>
      </c>
      <c r="L29" s="346" t="s">
        <v>744</v>
      </c>
      <c r="M29" s="356"/>
    </row>
    <row r="30" spans="2:13">
      <c r="B30" s="343" t="s">
        <v>749</v>
      </c>
      <c r="C30" s="356"/>
      <c r="D30" s="356"/>
      <c r="E30" s="356"/>
      <c r="F30" s="346" t="s">
        <v>744</v>
      </c>
      <c r="G30" s="346" t="s">
        <v>744</v>
      </c>
      <c r="H30" s="346" t="s">
        <v>744</v>
      </c>
      <c r="I30" s="346" t="s">
        <v>744</v>
      </c>
      <c r="J30" s="346" t="s">
        <v>744</v>
      </c>
      <c r="K30" s="346" t="s">
        <v>744</v>
      </c>
      <c r="L30" s="356"/>
      <c r="M30" s="356"/>
    </row>
    <row r="31" spans="2:13">
      <c r="B31" s="343" t="s">
        <v>750</v>
      </c>
      <c r="C31" s="356"/>
      <c r="D31" s="356"/>
      <c r="E31" s="346" t="s">
        <v>744</v>
      </c>
      <c r="F31" s="356"/>
      <c r="G31" s="356"/>
      <c r="H31" s="356"/>
      <c r="I31" s="356"/>
      <c r="J31" s="356"/>
      <c r="K31" s="356"/>
      <c r="L31" s="356"/>
      <c r="M31" s="356"/>
    </row>
    <row r="32" spans="2:13">
      <c r="B32" s="343" t="s">
        <v>751</v>
      </c>
      <c r="C32" s="356"/>
      <c r="D32" s="356"/>
      <c r="E32" s="356"/>
      <c r="F32" s="346" t="s">
        <v>744</v>
      </c>
      <c r="G32" s="346" t="s">
        <v>744</v>
      </c>
      <c r="H32" s="346" t="s">
        <v>744</v>
      </c>
      <c r="I32" s="346" t="s">
        <v>744</v>
      </c>
      <c r="J32" s="346" t="s">
        <v>744</v>
      </c>
      <c r="K32" s="346" t="s">
        <v>744</v>
      </c>
      <c r="L32" s="346" t="s">
        <v>744</v>
      </c>
      <c r="M32" s="356"/>
    </row>
    <row r="33" spans="2:13">
      <c r="B33" s="343" t="s">
        <v>485</v>
      </c>
      <c r="C33" s="356"/>
      <c r="D33" s="356"/>
      <c r="E33" s="356"/>
      <c r="F33" s="356"/>
      <c r="G33" s="356"/>
      <c r="H33" s="356"/>
      <c r="I33" s="356"/>
      <c r="J33" s="356"/>
      <c r="K33" s="356"/>
      <c r="L33" s="356"/>
      <c r="M33" s="356"/>
    </row>
    <row r="34" spans="2:13">
      <c r="B34" s="345"/>
      <c r="C34" s="358"/>
      <c r="D34" s="358"/>
      <c r="E34" s="358"/>
      <c r="F34" s="358"/>
      <c r="G34" s="358"/>
      <c r="H34" s="358"/>
      <c r="I34" s="358"/>
      <c r="J34" s="358"/>
      <c r="K34" s="358"/>
      <c r="L34" s="358"/>
      <c r="M34" s="358"/>
    </row>
    <row r="35" spans="2:13" ht="27.75" customHeight="1" thickBot="1">
      <c r="B35" s="468" t="s">
        <v>757</v>
      </c>
      <c r="C35" s="468"/>
      <c r="D35" s="468"/>
      <c r="E35" s="468"/>
      <c r="F35" s="468"/>
      <c r="G35" s="468"/>
      <c r="H35" s="468"/>
      <c r="I35" s="468"/>
      <c r="J35" s="468"/>
      <c r="K35" s="468"/>
      <c r="L35" s="468"/>
      <c r="M35" s="468"/>
    </row>
    <row r="36" spans="2:13" ht="24">
      <c r="B36" s="348"/>
      <c r="C36" s="349"/>
      <c r="D36" s="350" t="s">
        <v>467</v>
      </c>
      <c r="E36" s="350" t="s">
        <v>468</v>
      </c>
      <c r="F36" s="350" t="s">
        <v>444</v>
      </c>
      <c r="G36" s="350" t="s">
        <v>446</v>
      </c>
      <c r="H36" s="350" t="s">
        <v>741</v>
      </c>
      <c r="I36" s="350" t="s">
        <v>742</v>
      </c>
      <c r="J36" s="350" t="s">
        <v>451</v>
      </c>
      <c r="K36" s="349"/>
      <c r="L36" s="350" t="s">
        <v>474</v>
      </c>
      <c r="M36" s="465"/>
    </row>
    <row r="37" spans="2:13">
      <c r="B37" s="340" t="s">
        <v>47</v>
      </c>
      <c r="C37" s="342" t="s">
        <v>476</v>
      </c>
      <c r="D37" s="342" t="s">
        <v>477</v>
      </c>
      <c r="E37" s="342" t="s">
        <v>477</v>
      </c>
      <c r="F37" s="342"/>
      <c r="G37" s="342"/>
      <c r="H37" s="342"/>
      <c r="I37" s="342"/>
      <c r="J37" s="342"/>
      <c r="K37" s="342" t="s">
        <v>453</v>
      </c>
      <c r="L37" s="342" t="s">
        <v>482</v>
      </c>
      <c r="M37" s="466"/>
    </row>
    <row r="38" spans="2:13" ht="13.5" thickBot="1">
      <c r="B38" s="341"/>
      <c r="C38" s="353"/>
      <c r="D38" s="352" t="s">
        <v>499</v>
      </c>
      <c r="E38" s="351">
        <v>-1</v>
      </c>
      <c r="F38" s="351">
        <v>-2</v>
      </c>
      <c r="G38" s="351">
        <v>-3</v>
      </c>
      <c r="H38" s="351">
        <v>-4</v>
      </c>
      <c r="I38" s="351">
        <v>-5</v>
      </c>
      <c r="J38" s="351">
        <v>-7</v>
      </c>
      <c r="K38" s="351">
        <v>-8</v>
      </c>
      <c r="L38" s="351">
        <v>-9</v>
      </c>
      <c r="M38" s="467"/>
    </row>
    <row r="39" spans="2:13">
      <c r="B39" s="343" t="s">
        <v>753</v>
      </c>
      <c r="C39" s="356"/>
      <c r="D39" s="356"/>
      <c r="E39" s="346" t="s">
        <v>744</v>
      </c>
      <c r="F39" s="356"/>
      <c r="G39" s="356"/>
      <c r="H39" s="356"/>
      <c r="I39" s="356"/>
      <c r="J39" s="356"/>
      <c r="K39" s="356"/>
      <c r="L39" s="356"/>
      <c r="M39" s="356"/>
    </row>
    <row r="40" spans="2:13">
      <c r="B40" s="343" t="s">
        <v>755</v>
      </c>
      <c r="C40" s="356"/>
      <c r="D40" s="356"/>
      <c r="E40" s="346" t="s">
        <v>744</v>
      </c>
      <c r="F40" s="356"/>
      <c r="G40" s="356"/>
      <c r="H40" s="356"/>
      <c r="I40" s="356"/>
      <c r="J40" s="356"/>
      <c r="K40" s="356"/>
      <c r="L40" s="356"/>
      <c r="M40" s="356"/>
    </row>
    <row r="41" spans="2:13">
      <c r="B41" s="343" t="s">
        <v>743</v>
      </c>
      <c r="C41" s="356"/>
      <c r="D41" s="356"/>
      <c r="E41" s="346" t="s">
        <v>744</v>
      </c>
      <c r="F41" s="356"/>
      <c r="G41" s="356"/>
      <c r="H41" s="356"/>
      <c r="I41" s="356"/>
      <c r="J41" s="356"/>
      <c r="K41" s="356"/>
      <c r="L41" s="356"/>
      <c r="M41" s="356"/>
    </row>
    <row r="42" spans="2:13">
      <c r="B42" s="344" t="s">
        <v>719</v>
      </c>
      <c r="C42" s="356"/>
      <c r="D42" s="356"/>
      <c r="E42" s="346" t="s">
        <v>744</v>
      </c>
      <c r="F42" s="356"/>
      <c r="G42" s="356"/>
      <c r="H42" s="356"/>
      <c r="I42" s="356"/>
      <c r="J42" s="356"/>
      <c r="K42" s="356"/>
      <c r="L42" s="356"/>
      <c r="M42" s="357" t="s">
        <v>745</v>
      </c>
    </row>
    <row r="43" spans="2:13">
      <c r="B43" s="343" t="s">
        <v>756</v>
      </c>
      <c r="C43" s="356"/>
      <c r="D43" s="356"/>
      <c r="E43" s="346" t="s">
        <v>744</v>
      </c>
      <c r="F43" s="346" t="s">
        <v>744</v>
      </c>
      <c r="G43" s="346" t="s">
        <v>744</v>
      </c>
      <c r="H43" s="346" t="s">
        <v>744</v>
      </c>
      <c r="I43" s="346" t="s">
        <v>744</v>
      </c>
      <c r="J43" s="356"/>
      <c r="K43" s="346" t="s">
        <v>744</v>
      </c>
      <c r="L43" s="346" t="s">
        <v>744</v>
      </c>
      <c r="M43" s="356"/>
    </row>
    <row r="44" spans="2:13">
      <c r="B44" s="343" t="s">
        <v>749</v>
      </c>
      <c r="C44" s="356"/>
      <c r="D44" s="356"/>
      <c r="E44" s="356"/>
      <c r="F44" s="346" t="s">
        <v>744</v>
      </c>
      <c r="G44" s="346" t="s">
        <v>744</v>
      </c>
      <c r="H44" s="346" t="s">
        <v>744</v>
      </c>
      <c r="I44" s="346" t="s">
        <v>744</v>
      </c>
      <c r="J44" s="346" t="s">
        <v>744</v>
      </c>
      <c r="K44" s="346" t="s">
        <v>744</v>
      </c>
      <c r="L44" s="356"/>
      <c r="M44" s="356"/>
    </row>
    <row r="45" spans="2:13">
      <c r="B45" s="343" t="s">
        <v>750</v>
      </c>
      <c r="C45" s="356"/>
      <c r="D45" s="356"/>
      <c r="E45" s="346" t="s">
        <v>744</v>
      </c>
      <c r="F45" s="356"/>
      <c r="G45" s="356"/>
      <c r="H45" s="356"/>
      <c r="I45" s="356"/>
      <c r="J45" s="356"/>
      <c r="K45" s="356"/>
      <c r="L45" s="356"/>
      <c r="M45" s="356"/>
    </row>
    <row r="46" spans="2:13">
      <c r="B46" s="343" t="s">
        <v>751</v>
      </c>
      <c r="C46" s="356"/>
      <c r="D46" s="356"/>
      <c r="E46" s="356"/>
      <c r="F46" s="346" t="s">
        <v>744</v>
      </c>
      <c r="G46" s="346" t="s">
        <v>744</v>
      </c>
      <c r="H46" s="346" t="s">
        <v>744</v>
      </c>
      <c r="I46" s="346" t="s">
        <v>744</v>
      </c>
      <c r="J46" s="346" t="s">
        <v>744</v>
      </c>
      <c r="K46" s="346" t="s">
        <v>744</v>
      </c>
      <c r="L46" s="346" t="s">
        <v>744</v>
      </c>
      <c r="M46" s="356"/>
    </row>
    <row r="47" spans="2:13">
      <c r="B47" s="343" t="s">
        <v>485</v>
      </c>
      <c r="C47" s="356"/>
      <c r="D47" s="356"/>
      <c r="E47" s="356"/>
      <c r="F47" s="356"/>
      <c r="G47" s="356"/>
      <c r="H47" s="356"/>
      <c r="I47" s="356"/>
      <c r="J47" s="356"/>
      <c r="K47" s="356"/>
      <c r="L47" s="356"/>
      <c r="M47" s="356"/>
    </row>
    <row r="48" spans="2:13">
      <c r="B48" s="345"/>
      <c r="C48" s="358"/>
      <c r="D48" s="358"/>
      <c r="E48" s="358"/>
      <c r="F48" s="358"/>
      <c r="G48" s="358"/>
      <c r="H48" s="358"/>
      <c r="I48" s="358"/>
      <c r="J48" s="358"/>
      <c r="K48" s="358"/>
      <c r="L48" s="358"/>
      <c r="M48" s="358"/>
    </row>
    <row r="49" spans="2:13" ht="34.5" customHeight="1" thickBot="1">
      <c r="B49" s="468" t="s">
        <v>721</v>
      </c>
      <c r="C49" s="468"/>
      <c r="D49" s="468"/>
      <c r="E49" s="468"/>
      <c r="F49" s="468"/>
      <c r="G49" s="468"/>
      <c r="H49" s="468"/>
      <c r="I49" s="468"/>
      <c r="J49" s="468"/>
      <c r="K49" s="468"/>
      <c r="L49" s="468"/>
      <c r="M49" s="468"/>
    </row>
    <row r="50" spans="2:13" ht="24">
      <c r="B50" s="348"/>
      <c r="C50" s="349"/>
      <c r="D50" s="350" t="s">
        <v>467</v>
      </c>
      <c r="E50" s="350" t="s">
        <v>468</v>
      </c>
      <c r="F50" s="350" t="s">
        <v>444</v>
      </c>
      <c r="G50" s="350" t="s">
        <v>446</v>
      </c>
      <c r="H50" s="350" t="s">
        <v>741</v>
      </c>
      <c r="I50" s="350" t="s">
        <v>742</v>
      </c>
      <c r="J50" s="350" t="s">
        <v>451</v>
      </c>
      <c r="K50" s="349"/>
      <c r="L50" s="350" t="s">
        <v>474</v>
      </c>
      <c r="M50" s="465"/>
    </row>
    <row r="51" spans="2:13">
      <c r="B51" s="340" t="s">
        <v>47</v>
      </c>
      <c r="C51" s="342" t="s">
        <v>476</v>
      </c>
      <c r="D51" s="342" t="s">
        <v>477</v>
      </c>
      <c r="E51" s="342" t="s">
        <v>477</v>
      </c>
      <c r="F51" s="342"/>
      <c r="G51" s="342"/>
      <c r="H51" s="342"/>
      <c r="I51" s="342"/>
      <c r="J51" s="342"/>
      <c r="K51" s="342" t="s">
        <v>453</v>
      </c>
      <c r="L51" s="342" t="s">
        <v>482</v>
      </c>
      <c r="M51" s="466"/>
    </row>
    <row r="52" spans="2:13" ht="13.5" thickBot="1">
      <c r="B52" s="341"/>
      <c r="C52" s="353"/>
      <c r="D52" s="352" t="s">
        <v>499</v>
      </c>
      <c r="E52" s="351">
        <v>-1</v>
      </c>
      <c r="F52" s="351">
        <v>-2</v>
      </c>
      <c r="G52" s="351">
        <v>-3</v>
      </c>
      <c r="H52" s="351">
        <v>-4</v>
      </c>
      <c r="I52" s="351">
        <v>-5</v>
      </c>
      <c r="J52" s="351">
        <v>-7</v>
      </c>
      <c r="K52" s="351">
        <v>-8</v>
      </c>
      <c r="L52" s="351">
        <v>-9</v>
      </c>
      <c r="M52" s="467"/>
    </row>
    <row r="53" spans="2:13">
      <c r="B53" s="343" t="s">
        <v>753</v>
      </c>
      <c r="C53" s="356"/>
      <c r="D53" s="356"/>
      <c r="E53" s="346" t="s">
        <v>744</v>
      </c>
      <c r="F53" s="356"/>
      <c r="G53" s="356"/>
      <c r="H53" s="356"/>
      <c r="I53" s="356"/>
      <c r="J53" s="356"/>
      <c r="K53" s="356"/>
      <c r="L53" s="356"/>
      <c r="M53" s="356"/>
    </row>
    <row r="54" spans="2:13">
      <c r="B54" s="343" t="s">
        <v>755</v>
      </c>
      <c r="C54" s="356"/>
      <c r="D54" s="356"/>
      <c r="E54" s="346" t="s">
        <v>744</v>
      </c>
      <c r="F54" s="356"/>
      <c r="G54" s="356"/>
      <c r="H54" s="356"/>
      <c r="I54" s="356"/>
      <c r="J54" s="356"/>
      <c r="K54" s="356"/>
      <c r="L54" s="356"/>
      <c r="M54" s="356"/>
    </row>
    <row r="55" spans="2:13">
      <c r="B55" s="343" t="s">
        <v>743</v>
      </c>
      <c r="C55" s="356"/>
      <c r="D55" s="356"/>
      <c r="E55" s="346" t="s">
        <v>744</v>
      </c>
      <c r="F55" s="356"/>
      <c r="G55" s="356"/>
      <c r="H55" s="356"/>
      <c r="I55" s="356"/>
      <c r="J55" s="356"/>
      <c r="K55" s="356"/>
      <c r="L55" s="356"/>
      <c r="M55" s="356"/>
    </row>
    <row r="56" spans="2:13">
      <c r="B56" s="344" t="s">
        <v>719</v>
      </c>
      <c r="C56" s="356"/>
      <c r="D56" s="356"/>
      <c r="E56" s="346" t="s">
        <v>744</v>
      </c>
      <c r="F56" s="356"/>
      <c r="G56" s="356"/>
      <c r="H56" s="356"/>
      <c r="I56" s="356"/>
      <c r="J56" s="356"/>
      <c r="K56" s="356"/>
      <c r="L56" s="356"/>
      <c r="M56" s="357" t="s">
        <v>745</v>
      </c>
    </row>
    <row r="57" spans="2:13">
      <c r="B57" s="343" t="s">
        <v>756</v>
      </c>
      <c r="C57" s="356"/>
      <c r="D57" s="356"/>
      <c r="E57" s="346" t="s">
        <v>744</v>
      </c>
      <c r="F57" s="346" t="s">
        <v>744</v>
      </c>
      <c r="G57" s="346" t="s">
        <v>744</v>
      </c>
      <c r="H57" s="346" t="s">
        <v>744</v>
      </c>
      <c r="I57" s="346" t="s">
        <v>744</v>
      </c>
      <c r="J57" s="356"/>
      <c r="K57" s="346" t="s">
        <v>744</v>
      </c>
      <c r="L57" s="346" t="s">
        <v>744</v>
      </c>
      <c r="M57" s="356"/>
    </row>
    <row r="58" spans="2:13">
      <c r="B58" s="343" t="s">
        <v>749</v>
      </c>
      <c r="C58" s="356"/>
      <c r="D58" s="356"/>
      <c r="E58" s="356"/>
      <c r="F58" s="346" t="s">
        <v>744</v>
      </c>
      <c r="G58" s="346" t="s">
        <v>744</v>
      </c>
      <c r="H58" s="346" t="s">
        <v>744</v>
      </c>
      <c r="I58" s="346" t="s">
        <v>744</v>
      </c>
      <c r="J58" s="346" t="s">
        <v>744</v>
      </c>
      <c r="K58" s="346" t="s">
        <v>744</v>
      </c>
      <c r="L58" s="356"/>
      <c r="M58" s="356"/>
    </row>
    <row r="59" spans="2:13">
      <c r="B59" s="343" t="s">
        <v>750</v>
      </c>
      <c r="C59" s="356"/>
      <c r="D59" s="356"/>
      <c r="E59" s="346" t="s">
        <v>744</v>
      </c>
      <c r="F59" s="356"/>
      <c r="G59" s="356"/>
      <c r="H59" s="356"/>
      <c r="I59" s="356"/>
      <c r="J59" s="356"/>
      <c r="K59" s="356"/>
      <c r="L59" s="356"/>
      <c r="M59" s="356"/>
    </row>
    <row r="60" spans="2:13">
      <c r="B60" s="343" t="s">
        <v>751</v>
      </c>
      <c r="C60" s="356"/>
      <c r="D60" s="356"/>
      <c r="E60" s="356"/>
      <c r="F60" s="346" t="s">
        <v>744</v>
      </c>
      <c r="G60" s="346" t="s">
        <v>744</v>
      </c>
      <c r="H60" s="346" t="s">
        <v>744</v>
      </c>
      <c r="I60" s="346" t="s">
        <v>744</v>
      </c>
      <c r="J60" s="346" t="s">
        <v>744</v>
      </c>
      <c r="K60" s="346" t="s">
        <v>744</v>
      </c>
      <c r="L60" s="346" t="s">
        <v>744</v>
      </c>
      <c r="M60" s="356"/>
    </row>
    <row r="61" spans="2:13">
      <c r="B61" s="343" t="s">
        <v>485</v>
      </c>
      <c r="C61" s="356"/>
      <c r="D61" s="356"/>
      <c r="E61" s="356"/>
      <c r="F61" s="356"/>
      <c r="G61" s="356"/>
      <c r="H61" s="356"/>
      <c r="I61" s="356"/>
      <c r="J61" s="356"/>
      <c r="K61" s="356"/>
      <c r="L61" s="356"/>
      <c r="M61" s="356"/>
    </row>
    <row r="62" spans="2:13">
      <c r="B62" s="345"/>
      <c r="C62" s="358"/>
      <c r="D62" s="358"/>
      <c r="E62" s="358"/>
      <c r="F62" s="358"/>
      <c r="G62" s="358"/>
      <c r="H62" s="358"/>
      <c r="I62" s="358"/>
      <c r="J62" s="358"/>
      <c r="K62" s="358"/>
      <c r="L62" s="358"/>
      <c r="M62" s="358"/>
    </row>
    <row r="63" spans="2:13" ht="36.75" customHeight="1" thickBot="1">
      <c r="B63" s="468" t="s">
        <v>758</v>
      </c>
      <c r="C63" s="468"/>
      <c r="D63" s="468"/>
      <c r="E63" s="468"/>
      <c r="F63" s="468"/>
      <c r="G63" s="468"/>
      <c r="H63" s="468"/>
      <c r="I63" s="468"/>
      <c r="J63" s="468"/>
      <c r="K63" s="468"/>
      <c r="L63" s="468"/>
      <c r="M63" s="468"/>
    </row>
    <row r="64" spans="2:13" ht="24">
      <c r="B64" s="348"/>
      <c r="C64" s="349"/>
      <c r="D64" s="350" t="s">
        <v>467</v>
      </c>
      <c r="E64" s="350" t="s">
        <v>468</v>
      </c>
      <c r="F64" s="350" t="s">
        <v>444</v>
      </c>
      <c r="G64" s="350" t="s">
        <v>446</v>
      </c>
      <c r="H64" s="350" t="s">
        <v>741</v>
      </c>
      <c r="I64" s="350" t="s">
        <v>742</v>
      </c>
      <c r="J64" s="350" t="s">
        <v>451</v>
      </c>
      <c r="K64" s="349"/>
      <c r="L64" s="350" t="s">
        <v>474</v>
      </c>
      <c r="M64" s="465"/>
    </row>
    <row r="65" spans="2:13">
      <c r="B65" s="340" t="s">
        <v>47</v>
      </c>
      <c r="C65" s="342" t="s">
        <v>476</v>
      </c>
      <c r="D65" s="342" t="s">
        <v>477</v>
      </c>
      <c r="E65" s="342" t="s">
        <v>477</v>
      </c>
      <c r="F65" s="342"/>
      <c r="G65" s="342"/>
      <c r="H65" s="342"/>
      <c r="I65" s="342"/>
      <c r="J65" s="342"/>
      <c r="K65" s="342" t="s">
        <v>453</v>
      </c>
      <c r="L65" s="342" t="s">
        <v>482</v>
      </c>
      <c r="M65" s="466"/>
    </row>
    <row r="66" spans="2:13" ht="13.5" thickBot="1">
      <c r="B66" s="341"/>
      <c r="C66" s="353"/>
      <c r="D66" s="352" t="s">
        <v>499</v>
      </c>
      <c r="E66" s="351">
        <v>-1</v>
      </c>
      <c r="F66" s="351">
        <v>-2</v>
      </c>
      <c r="G66" s="351">
        <v>-3</v>
      </c>
      <c r="H66" s="351">
        <v>-4</v>
      </c>
      <c r="I66" s="351">
        <v>-5</v>
      </c>
      <c r="J66" s="351">
        <v>-7</v>
      </c>
      <c r="K66" s="351">
        <v>-8</v>
      </c>
      <c r="L66" s="351">
        <v>-9</v>
      </c>
      <c r="M66" s="467"/>
    </row>
    <row r="67" spans="2:13">
      <c r="B67" s="344" t="s">
        <v>722</v>
      </c>
      <c r="C67" s="356"/>
      <c r="D67" s="356"/>
      <c r="E67" s="346" t="s">
        <v>744</v>
      </c>
      <c r="F67" s="356"/>
      <c r="G67" s="356"/>
      <c r="H67" s="356"/>
      <c r="I67" s="356"/>
      <c r="J67" s="356"/>
      <c r="K67" s="356"/>
      <c r="L67" s="356"/>
      <c r="M67" s="357" t="s">
        <v>745</v>
      </c>
    </row>
    <row r="68" spans="2:13">
      <c r="B68" s="343" t="s">
        <v>753</v>
      </c>
      <c r="C68" s="356"/>
      <c r="D68" s="356"/>
      <c r="E68" s="346" t="s">
        <v>744</v>
      </c>
      <c r="F68" s="356"/>
      <c r="G68" s="356"/>
      <c r="H68" s="356"/>
      <c r="I68" s="356"/>
      <c r="J68" s="356"/>
      <c r="K68" s="356"/>
      <c r="L68" s="356"/>
      <c r="M68" s="356"/>
    </row>
    <row r="69" spans="2:13">
      <c r="B69" s="344" t="s">
        <v>754</v>
      </c>
      <c r="C69" s="356"/>
      <c r="D69" s="356"/>
      <c r="E69" s="346" t="s">
        <v>744</v>
      </c>
      <c r="F69" s="356"/>
      <c r="G69" s="356"/>
      <c r="H69" s="356"/>
      <c r="I69" s="356"/>
      <c r="J69" s="356"/>
      <c r="K69" s="356"/>
      <c r="L69" s="356"/>
      <c r="M69" s="357" t="s">
        <v>745</v>
      </c>
    </row>
    <row r="70" spans="2:13">
      <c r="B70" s="343" t="s">
        <v>755</v>
      </c>
      <c r="C70" s="356"/>
      <c r="D70" s="356"/>
      <c r="E70" s="346" t="s">
        <v>744</v>
      </c>
      <c r="F70" s="356"/>
      <c r="G70" s="356"/>
      <c r="H70" s="356"/>
      <c r="I70" s="356"/>
      <c r="J70" s="356"/>
      <c r="K70" s="356"/>
      <c r="L70" s="356"/>
      <c r="M70" s="356"/>
    </row>
    <row r="71" spans="2:13">
      <c r="B71" s="344" t="s">
        <v>759</v>
      </c>
      <c r="C71" s="356"/>
      <c r="D71" s="356"/>
      <c r="E71" s="346" t="s">
        <v>744</v>
      </c>
      <c r="F71" s="356"/>
      <c r="G71" s="356"/>
      <c r="H71" s="356"/>
      <c r="I71" s="356"/>
      <c r="J71" s="356"/>
      <c r="K71" s="356"/>
      <c r="L71" s="356"/>
      <c r="M71" s="357" t="s">
        <v>745</v>
      </c>
    </row>
    <row r="72" spans="2:13">
      <c r="B72" s="344" t="s">
        <v>760</v>
      </c>
      <c r="C72" s="356"/>
      <c r="D72" s="356"/>
      <c r="E72" s="346" t="s">
        <v>744</v>
      </c>
      <c r="F72" s="346" t="s">
        <v>744</v>
      </c>
      <c r="G72" s="346" t="s">
        <v>744</v>
      </c>
      <c r="H72" s="346" t="s">
        <v>744</v>
      </c>
      <c r="I72" s="356"/>
      <c r="J72" s="356"/>
      <c r="K72" s="346" t="s">
        <v>744</v>
      </c>
      <c r="L72" s="346" t="s">
        <v>744</v>
      </c>
      <c r="M72" s="357" t="s">
        <v>745</v>
      </c>
    </row>
    <row r="73" spans="2:13">
      <c r="B73" s="344" t="s">
        <v>761</v>
      </c>
      <c r="C73" s="356"/>
      <c r="D73" s="356"/>
      <c r="E73" s="346" t="s">
        <v>744</v>
      </c>
      <c r="F73" s="346" t="s">
        <v>744</v>
      </c>
      <c r="G73" s="356"/>
      <c r="H73" s="356"/>
      <c r="I73" s="356"/>
      <c r="J73" s="356"/>
      <c r="K73" s="356"/>
      <c r="L73" s="356"/>
      <c r="M73" s="357" t="s">
        <v>745</v>
      </c>
    </row>
    <row r="74" spans="2:13">
      <c r="B74" s="343" t="s">
        <v>743</v>
      </c>
      <c r="C74" s="356"/>
      <c r="D74" s="356"/>
      <c r="E74" s="346" t="s">
        <v>744</v>
      </c>
      <c r="F74" s="356"/>
      <c r="G74" s="356"/>
      <c r="H74" s="356"/>
      <c r="I74" s="356"/>
      <c r="J74" s="356"/>
      <c r="K74" s="356"/>
      <c r="L74" s="356"/>
      <c r="M74" s="356"/>
    </row>
    <row r="75" spans="2:13">
      <c r="B75" s="344" t="s">
        <v>719</v>
      </c>
      <c r="C75" s="356"/>
      <c r="D75" s="356"/>
      <c r="E75" s="346" t="s">
        <v>744</v>
      </c>
      <c r="F75" s="356"/>
      <c r="G75" s="356"/>
      <c r="H75" s="356"/>
      <c r="I75" s="356"/>
      <c r="J75" s="356"/>
      <c r="K75" s="356"/>
      <c r="L75" s="356"/>
      <c r="M75" s="357" t="s">
        <v>745</v>
      </c>
    </row>
    <row r="76" spans="2:13">
      <c r="B76" s="343" t="s">
        <v>756</v>
      </c>
      <c r="C76" s="356"/>
      <c r="D76" s="356"/>
      <c r="E76" s="346" t="s">
        <v>744</v>
      </c>
      <c r="F76" s="346" t="s">
        <v>744</v>
      </c>
      <c r="G76" s="346" t="s">
        <v>744</v>
      </c>
      <c r="H76" s="346" t="s">
        <v>744</v>
      </c>
      <c r="I76" s="346" t="s">
        <v>744</v>
      </c>
      <c r="J76" s="356"/>
      <c r="K76" s="346" t="s">
        <v>744</v>
      </c>
      <c r="L76" s="346" t="s">
        <v>744</v>
      </c>
      <c r="M76" s="356"/>
    </row>
    <row r="77" spans="2:13">
      <c r="B77" s="343" t="s">
        <v>749</v>
      </c>
      <c r="C77" s="356"/>
      <c r="D77" s="356"/>
      <c r="E77" s="356"/>
      <c r="F77" s="346" t="s">
        <v>744</v>
      </c>
      <c r="G77" s="346" t="s">
        <v>744</v>
      </c>
      <c r="H77" s="346" t="s">
        <v>744</v>
      </c>
      <c r="I77" s="346" t="s">
        <v>744</v>
      </c>
      <c r="J77" s="346" t="s">
        <v>744</v>
      </c>
      <c r="K77" s="346" t="s">
        <v>744</v>
      </c>
      <c r="L77" s="356"/>
      <c r="M77" s="356"/>
    </row>
    <row r="78" spans="2:13">
      <c r="B78" s="343" t="s">
        <v>750</v>
      </c>
      <c r="C78" s="356"/>
      <c r="D78" s="356"/>
      <c r="E78" s="346" t="s">
        <v>744</v>
      </c>
      <c r="F78" s="356"/>
      <c r="G78" s="356"/>
      <c r="H78" s="356"/>
      <c r="I78" s="356"/>
      <c r="J78" s="356"/>
      <c r="K78" s="356"/>
      <c r="L78" s="356"/>
      <c r="M78" s="356"/>
    </row>
    <row r="79" spans="2:13">
      <c r="B79" s="343" t="s">
        <v>751</v>
      </c>
      <c r="C79" s="356"/>
      <c r="D79" s="356"/>
      <c r="E79" s="356"/>
      <c r="F79" s="346" t="s">
        <v>744</v>
      </c>
      <c r="G79" s="346" t="s">
        <v>744</v>
      </c>
      <c r="H79" s="346" t="s">
        <v>744</v>
      </c>
      <c r="I79" s="346" t="s">
        <v>744</v>
      </c>
      <c r="J79" s="346" t="s">
        <v>744</v>
      </c>
      <c r="K79" s="346" t="s">
        <v>744</v>
      </c>
      <c r="L79" s="346" t="s">
        <v>744</v>
      </c>
      <c r="M79" s="356"/>
    </row>
    <row r="80" spans="2:13">
      <c r="B80" s="343" t="s">
        <v>485</v>
      </c>
      <c r="C80" s="356"/>
      <c r="D80" s="356"/>
      <c r="E80" s="356"/>
      <c r="F80" s="356"/>
      <c r="G80" s="356"/>
      <c r="H80" s="356"/>
      <c r="I80" s="356"/>
      <c r="J80" s="356"/>
      <c r="K80" s="356"/>
      <c r="L80" s="356"/>
      <c r="M80" s="356"/>
    </row>
    <row r="81" spans="2:13">
      <c r="B81" s="345"/>
      <c r="C81" s="358"/>
      <c r="D81" s="358"/>
      <c r="E81" s="358"/>
      <c r="F81" s="358"/>
      <c r="G81" s="358"/>
      <c r="H81" s="358"/>
      <c r="I81" s="358"/>
      <c r="J81" s="358"/>
      <c r="K81" s="358"/>
      <c r="L81" s="358"/>
      <c r="M81" s="358"/>
    </row>
    <row r="82" spans="2:13" ht="38.25" customHeight="1" thickBot="1">
      <c r="B82" s="468" t="s">
        <v>762</v>
      </c>
      <c r="C82" s="468"/>
      <c r="D82" s="468"/>
      <c r="E82" s="468"/>
      <c r="F82" s="468"/>
      <c r="G82" s="468"/>
      <c r="H82" s="468"/>
      <c r="I82" s="468"/>
      <c r="J82" s="468"/>
      <c r="K82" s="468"/>
      <c r="L82" s="468"/>
      <c r="M82" s="468"/>
    </row>
    <row r="83" spans="2:13" ht="24">
      <c r="B83" s="348"/>
      <c r="C83" s="349"/>
      <c r="D83" s="350" t="s">
        <v>467</v>
      </c>
      <c r="E83" s="350" t="s">
        <v>468</v>
      </c>
      <c r="F83" s="350" t="s">
        <v>444</v>
      </c>
      <c r="G83" s="350" t="s">
        <v>446</v>
      </c>
      <c r="H83" s="350" t="s">
        <v>741</v>
      </c>
      <c r="I83" s="350" t="s">
        <v>742</v>
      </c>
      <c r="J83" s="350" t="s">
        <v>451</v>
      </c>
      <c r="K83" s="349"/>
      <c r="L83" s="350" t="s">
        <v>474</v>
      </c>
      <c r="M83" s="465"/>
    </row>
    <row r="84" spans="2:13">
      <c r="B84" s="340" t="s">
        <v>47</v>
      </c>
      <c r="C84" s="342" t="s">
        <v>476</v>
      </c>
      <c r="D84" s="342" t="s">
        <v>477</v>
      </c>
      <c r="E84" s="342" t="s">
        <v>477</v>
      </c>
      <c r="F84" s="342"/>
      <c r="G84" s="342"/>
      <c r="H84" s="342"/>
      <c r="I84" s="342"/>
      <c r="J84" s="342"/>
      <c r="K84" s="342" t="s">
        <v>453</v>
      </c>
      <c r="L84" s="342" t="s">
        <v>482</v>
      </c>
      <c r="M84" s="466"/>
    </row>
    <row r="85" spans="2:13" ht="13.5" thickBot="1">
      <c r="B85" s="341"/>
      <c r="C85" s="353"/>
      <c r="D85" s="352" t="s">
        <v>499</v>
      </c>
      <c r="E85" s="351">
        <v>-1</v>
      </c>
      <c r="F85" s="351">
        <v>-2</v>
      </c>
      <c r="G85" s="351">
        <v>-3</v>
      </c>
      <c r="H85" s="351">
        <v>-4</v>
      </c>
      <c r="I85" s="351">
        <v>-5</v>
      </c>
      <c r="J85" s="351">
        <v>-7</v>
      </c>
      <c r="K85" s="351">
        <v>-8</v>
      </c>
      <c r="L85" s="351">
        <v>-9</v>
      </c>
      <c r="M85" s="467"/>
    </row>
    <row r="86" spans="2:13">
      <c r="B86" s="343" t="s">
        <v>753</v>
      </c>
      <c r="C86" s="356"/>
      <c r="D86" s="356"/>
      <c r="E86" s="346" t="s">
        <v>744</v>
      </c>
      <c r="F86" s="356"/>
      <c r="G86" s="356"/>
      <c r="H86" s="356"/>
      <c r="I86" s="356"/>
      <c r="J86" s="356"/>
      <c r="K86" s="356"/>
      <c r="L86" s="356"/>
      <c r="M86" s="356"/>
    </row>
    <row r="87" spans="2:13">
      <c r="B87" s="344" t="s">
        <v>754</v>
      </c>
      <c r="C87" s="356"/>
      <c r="D87" s="356"/>
      <c r="E87" s="346" t="s">
        <v>744</v>
      </c>
      <c r="F87" s="356"/>
      <c r="G87" s="356"/>
      <c r="H87" s="356"/>
      <c r="I87" s="356"/>
      <c r="J87" s="356"/>
      <c r="K87" s="356"/>
      <c r="L87" s="356"/>
      <c r="M87" s="357" t="s">
        <v>745</v>
      </c>
    </row>
    <row r="88" spans="2:13">
      <c r="B88" s="343" t="s">
        <v>755</v>
      </c>
      <c r="C88" s="356"/>
      <c r="D88" s="356"/>
      <c r="E88" s="346" t="s">
        <v>744</v>
      </c>
      <c r="F88" s="356"/>
      <c r="G88" s="356"/>
      <c r="H88" s="356"/>
      <c r="I88" s="356"/>
      <c r="J88" s="356"/>
      <c r="K88" s="356"/>
      <c r="L88" s="356"/>
      <c r="M88" s="356"/>
    </row>
    <row r="89" spans="2:13">
      <c r="B89" s="343" t="s">
        <v>743</v>
      </c>
      <c r="C89" s="356"/>
      <c r="D89" s="356"/>
      <c r="E89" s="346" t="s">
        <v>744</v>
      </c>
      <c r="F89" s="356"/>
      <c r="G89" s="356"/>
      <c r="H89" s="356"/>
      <c r="I89" s="356"/>
      <c r="J89" s="356"/>
      <c r="K89" s="356"/>
      <c r="L89" s="356"/>
      <c r="M89" s="356"/>
    </row>
    <row r="90" spans="2:13">
      <c r="B90" s="343" t="s">
        <v>756</v>
      </c>
      <c r="C90" s="356"/>
      <c r="D90" s="356"/>
      <c r="E90" s="346" t="s">
        <v>744</v>
      </c>
      <c r="F90" s="346" t="s">
        <v>744</v>
      </c>
      <c r="G90" s="346" t="s">
        <v>744</v>
      </c>
      <c r="H90" s="346" t="s">
        <v>744</v>
      </c>
      <c r="I90" s="346" t="s">
        <v>744</v>
      </c>
      <c r="J90" s="356"/>
      <c r="K90" s="346" t="s">
        <v>744</v>
      </c>
      <c r="L90" s="346" t="s">
        <v>744</v>
      </c>
      <c r="M90" s="356"/>
    </row>
    <row r="91" spans="2:13">
      <c r="B91" s="343" t="s">
        <v>749</v>
      </c>
      <c r="C91" s="356"/>
      <c r="D91" s="356"/>
      <c r="E91" s="356"/>
      <c r="F91" s="346" t="s">
        <v>744</v>
      </c>
      <c r="G91" s="346" t="s">
        <v>744</v>
      </c>
      <c r="H91" s="346" t="s">
        <v>744</v>
      </c>
      <c r="I91" s="346" t="s">
        <v>744</v>
      </c>
      <c r="J91" s="346" t="s">
        <v>744</v>
      </c>
      <c r="K91" s="346" t="s">
        <v>744</v>
      </c>
      <c r="L91" s="356"/>
      <c r="M91" s="356"/>
    </row>
    <row r="92" spans="2:13">
      <c r="B92" s="343" t="s">
        <v>750</v>
      </c>
      <c r="C92" s="356"/>
      <c r="D92" s="356"/>
      <c r="E92" s="346" t="s">
        <v>744</v>
      </c>
      <c r="F92" s="356"/>
      <c r="G92" s="356"/>
      <c r="H92" s="356"/>
      <c r="I92" s="356"/>
      <c r="J92" s="356"/>
      <c r="K92" s="356"/>
      <c r="L92" s="356"/>
      <c r="M92" s="356"/>
    </row>
    <row r="93" spans="2:13">
      <c r="B93" s="343" t="s">
        <v>751</v>
      </c>
      <c r="C93" s="356"/>
      <c r="D93" s="356"/>
      <c r="E93" s="356"/>
      <c r="F93" s="346" t="s">
        <v>744</v>
      </c>
      <c r="G93" s="346" t="s">
        <v>744</v>
      </c>
      <c r="H93" s="346" t="s">
        <v>744</v>
      </c>
      <c r="I93" s="346" t="s">
        <v>744</v>
      </c>
      <c r="J93" s="346" t="s">
        <v>744</v>
      </c>
      <c r="K93" s="346" t="s">
        <v>744</v>
      </c>
      <c r="L93" s="346" t="s">
        <v>744</v>
      </c>
      <c r="M93" s="356"/>
    </row>
    <row r="94" spans="2:13">
      <c r="B94" s="343" t="s">
        <v>485</v>
      </c>
      <c r="C94" s="356"/>
      <c r="D94" s="356"/>
      <c r="E94" s="356"/>
      <c r="F94" s="356"/>
      <c r="G94" s="356"/>
      <c r="H94" s="356"/>
      <c r="I94" s="356"/>
      <c r="J94" s="356"/>
      <c r="K94" s="356"/>
      <c r="L94" s="356"/>
      <c r="M94" s="356"/>
    </row>
    <row r="95" spans="2:13">
      <c r="B95" s="345"/>
      <c r="C95" s="358"/>
      <c r="D95" s="358"/>
      <c r="E95" s="358"/>
      <c r="F95" s="358"/>
      <c r="G95" s="358"/>
      <c r="H95" s="358"/>
      <c r="I95" s="358"/>
      <c r="J95" s="358"/>
      <c r="K95" s="358"/>
      <c r="L95" s="358"/>
      <c r="M95" s="358"/>
    </row>
    <row r="96" spans="2:13" ht="34.5" customHeight="1" thickBot="1">
      <c r="B96" s="468" t="s">
        <v>723</v>
      </c>
      <c r="C96" s="468"/>
      <c r="D96" s="468"/>
      <c r="E96" s="468"/>
      <c r="F96" s="468"/>
      <c r="G96" s="468"/>
      <c r="H96" s="468"/>
      <c r="I96" s="468"/>
      <c r="J96" s="468"/>
      <c r="K96" s="468"/>
      <c r="L96" s="468"/>
      <c r="M96" s="468"/>
    </row>
    <row r="97" spans="2:13" ht="24">
      <c r="B97" s="348"/>
      <c r="C97" s="349"/>
      <c r="D97" s="350" t="s">
        <v>467</v>
      </c>
      <c r="E97" s="350" t="s">
        <v>468</v>
      </c>
      <c r="F97" s="350" t="s">
        <v>444</v>
      </c>
      <c r="G97" s="350" t="s">
        <v>446</v>
      </c>
      <c r="H97" s="350" t="s">
        <v>741</v>
      </c>
      <c r="I97" s="350" t="s">
        <v>742</v>
      </c>
      <c r="J97" s="350" t="s">
        <v>451</v>
      </c>
      <c r="K97" s="349"/>
      <c r="L97" s="350" t="s">
        <v>474</v>
      </c>
      <c r="M97" s="465"/>
    </row>
    <row r="98" spans="2:13">
      <c r="B98" s="340" t="s">
        <v>47</v>
      </c>
      <c r="C98" s="342" t="s">
        <v>476</v>
      </c>
      <c r="D98" s="342" t="s">
        <v>477</v>
      </c>
      <c r="E98" s="342" t="s">
        <v>477</v>
      </c>
      <c r="F98" s="342"/>
      <c r="G98" s="342"/>
      <c r="H98" s="342"/>
      <c r="I98" s="342"/>
      <c r="J98" s="342"/>
      <c r="K98" s="342" t="s">
        <v>453</v>
      </c>
      <c r="L98" s="342" t="s">
        <v>482</v>
      </c>
      <c r="M98" s="466"/>
    </row>
    <row r="99" spans="2:13" ht="13.5" thickBot="1">
      <c r="B99" s="341"/>
      <c r="C99" s="353"/>
      <c r="D99" s="352" t="s">
        <v>499</v>
      </c>
      <c r="E99" s="351">
        <v>-1</v>
      </c>
      <c r="F99" s="351">
        <v>-2</v>
      </c>
      <c r="G99" s="351">
        <v>-3</v>
      </c>
      <c r="H99" s="351">
        <v>-4</v>
      </c>
      <c r="I99" s="351">
        <v>-5</v>
      </c>
      <c r="J99" s="351">
        <v>-7</v>
      </c>
      <c r="K99" s="351">
        <v>-8</v>
      </c>
      <c r="L99" s="351">
        <v>-9</v>
      </c>
      <c r="M99" s="467"/>
    </row>
    <row r="100" spans="2:13">
      <c r="B100" s="343" t="s">
        <v>753</v>
      </c>
      <c r="C100" s="356"/>
      <c r="D100" s="356"/>
      <c r="E100" s="346" t="s">
        <v>744</v>
      </c>
      <c r="F100" s="356"/>
      <c r="G100" s="356"/>
      <c r="H100" s="356"/>
      <c r="I100" s="356"/>
      <c r="J100" s="356"/>
      <c r="K100" s="356"/>
      <c r="L100" s="356"/>
      <c r="M100" s="360" t="s">
        <v>763</v>
      </c>
    </row>
    <row r="101" spans="2:13">
      <c r="B101" s="343" t="s">
        <v>743</v>
      </c>
      <c r="C101" s="356"/>
      <c r="D101" s="356"/>
      <c r="E101" s="346" t="s">
        <v>744</v>
      </c>
      <c r="F101" s="356"/>
      <c r="G101" s="356"/>
      <c r="H101" s="356"/>
      <c r="I101" s="356"/>
      <c r="J101" s="356"/>
      <c r="K101" s="356"/>
      <c r="L101" s="356"/>
      <c r="M101" s="356"/>
    </row>
    <row r="102" spans="2:13">
      <c r="B102" s="344" t="s">
        <v>719</v>
      </c>
      <c r="C102" s="356"/>
      <c r="D102" s="356"/>
      <c r="E102" s="356"/>
      <c r="F102" s="356"/>
      <c r="G102" s="356"/>
      <c r="H102" s="356"/>
      <c r="I102" s="356"/>
      <c r="J102" s="356"/>
      <c r="K102" s="356"/>
      <c r="L102" s="356"/>
      <c r="M102" s="357" t="s">
        <v>745</v>
      </c>
    </row>
    <row r="103" spans="2:13">
      <c r="B103" s="343" t="s">
        <v>756</v>
      </c>
      <c r="C103" s="356"/>
      <c r="D103" s="356"/>
      <c r="E103" s="346" t="s">
        <v>744</v>
      </c>
      <c r="F103" s="346" t="s">
        <v>744</v>
      </c>
      <c r="G103" s="346" t="s">
        <v>744</v>
      </c>
      <c r="H103" s="346" t="s">
        <v>744</v>
      </c>
      <c r="I103" s="346" t="s">
        <v>744</v>
      </c>
      <c r="J103" s="356"/>
      <c r="K103" s="346" t="s">
        <v>744</v>
      </c>
      <c r="L103" s="346" t="s">
        <v>744</v>
      </c>
      <c r="M103" s="356"/>
    </row>
    <row r="104" spans="2:13">
      <c r="B104" s="343" t="s">
        <v>749</v>
      </c>
      <c r="C104" s="356"/>
      <c r="D104" s="356"/>
      <c r="E104" s="356"/>
      <c r="F104" s="346" t="s">
        <v>744</v>
      </c>
      <c r="G104" s="346" t="s">
        <v>744</v>
      </c>
      <c r="H104" s="346" t="s">
        <v>744</v>
      </c>
      <c r="I104" s="346" t="s">
        <v>744</v>
      </c>
      <c r="J104" s="346" t="s">
        <v>744</v>
      </c>
      <c r="K104" s="346" t="s">
        <v>744</v>
      </c>
      <c r="L104" s="356"/>
      <c r="M104" s="356"/>
    </row>
    <row r="105" spans="2:13">
      <c r="B105" s="343" t="s">
        <v>750</v>
      </c>
      <c r="C105" s="356"/>
      <c r="D105" s="356"/>
      <c r="E105" s="346" t="s">
        <v>744</v>
      </c>
      <c r="F105" s="356"/>
      <c r="G105" s="356"/>
      <c r="H105" s="356"/>
      <c r="I105" s="356"/>
      <c r="J105" s="356"/>
      <c r="K105" s="356"/>
      <c r="L105" s="356"/>
      <c r="M105" s="356"/>
    </row>
    <row r="106" spans="2:13">
      <c r="B106" s="343" t="s">
        <v>751</v>
      </c>
      <c r="C106" s="356"/>
      <c r="D106" s="356"/>
      <c r="E106" s="356"/>
      <c r="F106" s="346" t="s">
        <v>744</v>
      </c>
      <c r="G106" s="346" t="s">
        <v>744</v>
      </c>
      <c r="H106" s="346" t="s">
        <v>744</v>
      </c>
      <c r="I106" s="346" t="s">
        <v>744</v>
      </c>
      <c r="J106" s="346" t="s">
        <v>744</v>
      </c>
      <c r="K106" s="346" t="s">
        <v>744</v>
      </c>
      <c r="L106" s="346" t="s">
        <v>744</v>
      </c>
      <c r="M106" s="356"/>
    </row>
    <row r="107" spans="2:13">
      <c r="B107" s="343" t="s">
        <v>485</v>
      </c>
      <c r="C107" s="356"/>
      <c r="D107" s="356"/>
      <c r="E107" s="356"/>
      <c r="F107" s="356"/>
      <c r="G107" s="356"/>
      <c r="H107" s="356"/>
      <c r="I107" s="356"/>
      <c r="J107" s="356"/>
      <c r="K107" s="356"/>
      <c r="L107" s="356"/>
      <c r="M107" s="356"/>
    </row>
    <row r="108" spans="2:13">
      <c r="B108" s="345"/>
      <c r="C108" s="358"/>
      <c r="D108" s="358"/>
      <c r="E108" s="358"/>
      <c r="F108" s="358"/>
      <c r="G108" s="358"/>
      <c r="H108" s="358"/>
      <c r="I108" s="358"/>
      <c r="J108" s="358"/>
      <c r="K108" s="358"/>
      <c r="L108" s="358"/>
      <c r="M108" s="358"/>
    </row>
    <row r="109" spans="2:13" ht="30" customHeight="1" thickBot="1">
      <c r="B109" s="468" t="s">
        <v>724</v>
      </c>
      <c r="C109" s="468"/>
      <c r="D109" s="468"/>
      <c r="E109" s="468"/>
      <c r="F109" s="468"/>
      <c r="G109" s="468"/>
      <c r="H109" s="468"/>
      <c r="I109" s="468"/>
      <c r="J109" s="468"/>
      <c r="K109" s="468"/>
      <c r="L109" s="468"/>
      <c r="M109" s="468"/>
    </row>
    <row r="110" spans="2:13" ht="24">
      <c r="B110" s="348"/>
      <c r="C110" s="349"/>
      <c r="D110" s="350" t="s">
        <v>467</v>
      </c>
      <c r="E110" s="350" t="s">
        <v>468</v>
      </c>
      <c r="F110" s="350" t="s">
        <v>444</v>
      </c>
      <c r="G110" s="350" t="s">
        <v>446</v>
      </c>
      <c r="H110" s="350" t="s">
        <v>741</v>
      </c>
      <c r="I110" s="350" t="s">
        <v>742</v>
      </c>
      <c r="J110" s="350" t="s">
        <v>451</v>
      </c>
      <c r="K110" s="349"/>
      <c r="L110" s="350" t="s">
        <v>474</v>
      </c>
      <c r="M110" s="465"/>
    </row>
    <row r="111" spans="2:13">
      <c r="B111" s="340" t="s">
        <v>47</v>
      </c>
      <c r="C111" s="342" t="s">
        <v>476</v>
      </c>
      <c r="D111" s="342" t="s">
        <v>477</v>
      </c>
      <c r="E111" s="342" t="s">
        <v>477</v>
      </c>
      <c r="F111" s="342"/>
      <c r="G111" s="342"/>
      <c r="H111" s="342"/>
      <c r="I111" s="342"/>
      <c r="J111" s="342"/>
      <c r="K111" s="342" t="s">
        <v>453</v>
      </c>
      <c r="L111" s="342" t="s">
        <v>482</v>
      </c>
      <c r="M111" s="466"/>
    </row>
    <row r="112" spans="2:13" ht="13.5" thickBot="1">
      <c r="B112" s="341"/>
      <c r="C112" s="353"/>
      <c r="D112" s="352" t="s">
        <v>499</v>
      </c>
      <c r="E112" s="351">
        <v>-1</v>
      </c>
      <c r="F112" s="351">
        <v>-2</v>
      </c>
      <c r="G112" s="351">
        <v>-3</v>
      </c>
      <c r="H112" s="351">
        <v>-4</v>
      </c>
      <c r="I112" s="351">
        <v>-5</v>
      </c>
      <c r="J112" s="351">
        <v>-7</v>
      </c>
      <c r="K112" s="351">
        <v>-8</v>
      </c>
      <c r="L112" s="351">
        <v>-9</v>
      </c>
      <c r="M112" s="467"/>
    </row>
    <row r="113" spans="2:13">
      <c r="B113" s="343" t="s">
        <v>753</v>
      </c>
      <c r="C113" s="356"/>
      <c r="D113" s="356"/>
      <c r="E113" s="346" t="s">
        <v>744</v>
      </c>
      <c r="F113" s="356"/>
      <c r="G113" s="356"/>
      <c r="H113" s="356"/>
      <c r="I113" s="356"/>
      <c r="J113" s="356"/>
      <c r="K113" s="356"/>
      <c r="L113" s="356"/>
      <c r="M113" s="356"/>
    </row>
    <row r="114" spans="2:13">
      <c r="B114" s="344" t="s">
        <v>754</v>
      </c>
      <c r="C114" s="356"/>
      <c r="D114" s="356"/>
      <c r="E114" s="346" t="s">
        <v>744</v>
      </c>
      <c r="F114" s="356"/>
      <c r="G114" s="356"/>
      <c r="H114" s="356"/>
      <c r="I114" s="356"/>
      <c r="J114" s="356"/>
      <c r="K114" s="356"/>
      <c r="L114" s="356"/>
      <c r="M114" s="357" t="s">
        <v>745</v>
      </c>
    </row>
    <row r="115" spans="2:13">
      <c r="B115" s="343" t="s">
        <v>755</v>
      </c>
      <c r="C115" s="356"/>
      <c r="D115" s="356"/>
      <c r="E115" s="346" t="s">
        <v>744</v>
      </c>
      <c r="F115" s="356"/>
      <c r="G115" s="356"/>
      <c r="H115" s="356"/>
      <c r="I115" s="356"/>
      <c r="J115" s="356"/>
      <c r="K115" s="356"/>
      <c r="L115" s="356"/>
      <c r="M115" s="356"/>
    </row>
    <row r="116" spans="2:13">
      <c r="B116" s="343" t="s">
        <v>743</v>
      </c>
      <c r="C116" s="356"/>
      <c r="D116" s="356"/>
      <c r="E116" s="346" t="s">
        <v>744</v>
      </c>
      <c r="F116" s="356"/>
      <c r="G116" s="356"/>
      <c r="H116" s="356"/>
      <c r="I116" s="356"/>
      <c r="J116" s="356"/>
      <c r="K116" s="356"/>
      <c r="L116" s="356"/>
      <c r="M116" s="356"/>
    </row>
    <row r="117" spans="2:13">
      <c r="B117" s="343" t="s">
        <v>756</v>
      </c>
      <c r="C117" s="356"/>
      <c r="D117" s="356"/>
      <c r="E117" s="346" t="s">
        <v>744</v>
      </c>
      <c r="F117" s="346" t="s">
        <v>744</v>
      </c>
      <c r="G117" s="346" t="s">
        <v>744</v>
      </c>
      <c r="H117" s="346" t="s">
        <v>744</v>
      </c>
      <c r="I117" s="346" t="s">
        <v>744</v>
      </c>
      <c r="J117" s="356"/>
      <c r="K117" s="346" t="s">
        <v>744</v>
      </c>
      <c r="L117" s="346" t="s">
        <v>744</v>
      </c>
      <c r="M117" s="356"/>
    </row>
    <row r="118" spans="2:13">
      <c r="B118" s="343" t="s">
        <v>749</v>
      </c>
      <c r="C118" s="356"/>
      <c r="D118" s="356"/>
      <c r="E118" s="356"/>
      <c r="F118" s="346" t="s">
        <v>744</v>
      </c>
      <c r="G118" s="346" t="s">
        <v>744</v>
      </c>
      <c r="H118" s="346" t="s">
        <v>744</v>
      </c>
      <c r="I118" s="346" t="s">
        <v>744</v>
      </c>
      <c r="J118" s="346" t="s">
        <v>744</v>
      </c>
      <c r="K118" s="346" t="s">
        <v>744</v>
      </c>
      <c r="L118" s="356"/>
      <c r="M118" s="356"/>
    </row>
    <row r="119" spans="2:13">
      <c r="B119" s="343" t="s">
        <v>750</v>
      </c>
      <c r="C119" s="356"/>
      <c r="D119" s="356"/>
      <c r="E119" s="346" t="s">
        <v>744</v>
      </c>
      <c r="F119" s="356"/>
      <c r="G119" s="356"/>
      <c r="H119" s="356"/>
      <c r="I119" s="356"/>
      <c r="J119" s="356"/>
      <c r="K119" s="356"/>
      <c r="L119" s="356"/>
      <c r="M119" s="356"/>
    </row>
    <row r="120" spans="2:13">
      <c r="B120" s="343" t="s">
        <v>751</v>
      </c>
      <c r="C120" s="356"/>
      <c r="D120" s="356"/>
      <c r="E120" s="356"/>
      <c r="F120" s="346" t="s">
        <v>744</v>
      </c>
      <c r="G120" s="346" t="s">
        <v>744</v>
      </c>
      <c r="H120" s="346" t="s">
        <v>744</v>
      </c>
      <c r="I120" s="346" t="s">
        <v>744</v>
      </c>
      <c r="J120" s="346" t="s">
        <v>744</v>
      </c>
      <c r="K120" s="346" t="s">
        <v>744</v>
      </c>
      <c r="L120" s="346" t="s">
        <v>744</v>
      </c>
      <c r="M120" s="356"/>
    </row>
    <row r="121" spans="2:13">
      <c r="B121" s="343" t="s">
        <v>485</v>
      </c>
      <c r="C121" s="356"/>
      <c r="D121" s="356"/>
      <c r="E121" s="356"/>
      <c r="F121" s="356"/>
      <c r="G121" s="356"/>
      <c r="H121" s="356"/>
      <c r="I121" s="356"/>
      <c r="J121" s="356"/>
      <c r="K121" s="356"/>
      <c r="L121" s="356"/>
      <c r="M121" s="356"/>
    </row>
    <row r="122" spans="2:13">
      <c r="B122" s="345"/>
      <c r="C122" s="358"/>
      <c r="D122" s="358"/>
      <c r="E122" s="358"/>
      <c r="F122" s="358"/>
      <c r="G122" s="358"/>
      <c r="H122" s="358"/>
      <c r="I122" s="358"/>
      <c r="J122" s="358"/>
      <c r="K122" s="358"/>
      <c r="L122" s="358"/>
      <c r="M122" s="358"/>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Normal="100" workbookViewId="0">
      <selection activeCell="A2" sqref="A2"/>
    </sheetView>
  </sheetViews>
  <sheetFormatPr defaultColWidth="8.85546875" defaultRowHeight="12.75"/>
  <cols>
    <col min="1" max="1" width="17.140625" style="179" customWidth="1"/>
    <col min="2" max="2" width="10.42578125" style="179" customWidth="1"/>
    <col min="3" max="3" width="6" style="179" customWidth="1"/>
    <col min="4" max="4" width="18.140625" style="179" customWidth="1"/>
    <col min="5" max="5" width="3.5703125" style="179" customWidth="1"/>
    <col min="6" max="6" width="9.140625" style="179" customWidth="1"/>
    <col min="7" max="7" width="35.7109375" style="179" customWidth="1"/>
    <col min="8" max="8" width="9.140625" style="179" customWidth="1"/>
    <col min="9" max="9" width="10.7109375" style="179" customWidth="1"/>
    <col min="10" max="10" width="11.140625" style="179" bestFit="1" customWidth="1"/>
    <col min="11" max="11" width="14.7109375" style="179" bestFit="1" customWidth="1"/>
    <col min="12" max="12" width="2.85546875" style="179" customWidth="1"/>
    <col min="13" max="13" width="3" style="179" bestFit="1" customWidth="1"/>
    <col min="14" max="14" width="36.7109375" style="179" bestFit="1" customWidth="1"/>
    <col min="15" max="15" width="9.140625" style="179" customWidth="1"/>
    <col min="16" max="16384" width="8.85546875" style="179"/>
  </cols>
  <sheetData>
    <row r="1" spans="1:17">
      <c r="A1" s="395" t="s">
        <v>360</v>
      </c>
      <c r="B1" s="395"/>
      <c r="C1" s="395"/>
      <c r="D1" s="395"/>
      <c r="E1" s="395"/>
      <c r="F1" s="395"/>
      <c r="G1" s="395"/>
    </row>
    <row r="2" spans="1:17">
      <c r="A2" s="180"/>
      <c r="B2" s="180"/>
      <c r="C2" s="180"/>
      <c r="D2" s="180"/>
      <c r="E2" s="180"/>
      <c r="F2" s="180"/>
      <c r="G2" s="180"/>
    </row>
    <row r="4" spans="1:17">
      <c r="A4" s="395" t="s">
        <v>944</v>
      </c>
      <c r="B4" s="395"/>
      <c r="C4" s="395"/>
      <c r="D4" s="395"/>
      <c r="E4" s="395"/>
      <c r="F4" s="395"/>
      <c r="G4" s="395"/>
      <c r="O4" s="181"/>
      <c r="P4" s="181"/>
      <c r="Q4" s="181"/>
    </row>
    <row r="5" spans="1:17">
      <c r="A5" s="395" t="s">
        <v>945</v>
      </c>
      <c r="B5" s="395"/>
      <c r="C5" s="395"/>
      <c r="D5" s="395"/>
      <c r="E5" s="395"/>
      <c r="F5" s="395"/>
      <c r="G5" s="395"/>
    </row>
    <row r="7" spans="1:17">
      <c r="A7" s="395" t="s">
        <v>359</v>
      </c>
      <c r="B7" s="395"/>
      <c r="C7" s="395"/>
      <c r="D7" s="395"/>
      <c r="E7" s="395"/>
      <c r="F7" s="395"/>
      <c r="G7" s="395"/>
      <c r="H7" s="182"/>
    </row>
    <row r="10" spans="1:17">
      <c r="A10" s="179" t="s">
        <v>361</v>
      </c>
      <c r="B10" s="392" t="s">
        <v>961</v>
      </c>
      <c r="C10" s="179" t="s">
        <v>362</v>
      </c>
      <c r="D10" s="392" t="s">
        <v>958</v>
      </c>
      <c r="E10" s="179" t="s">
        <v>363</v>
      </c>
      <c r="F10" s="391">
        <v>17</v>
      </c>
      <c r="G10" s="179" t="s">
        <v>364</v>
      </c>
    </row>
    <row r="15" spans="1:17" ht="21" customHeight="1">
      <c r="A15" s="179" t="s">
        <v>365</v>
      </c>
      <c r="B15" s="397" t="s">
        <v>952</v>
      </c>
      <c r="C15" s="397"/>
      <c r="D15" s="397"/>
      <c r="E15" s="397"/>
      <c r="F15" s="397"/>
    </row>
    <row r="16" spans="1:17" ht="21" customHeight="1">
      <c r="B16" s="396" t="s">
        <v>953</v>
      </c>
      <c r="C16" s="396"/>
      <c r="D16" s="396"/>
      <c r="E16" s="396"/>
      <c r="F16" s="396"/>
    </row>
    <row r="17" spans="1:6" ht="21" customHeight="1">
      <c r="B17" s="396"/>
      <c r="C17" s="396"/>
      <c r="D17" s="396"/>
      <c r="E17" s="396"/>
      <c r="F17" s="396"/>
    </row>
    <row r="19" spans="1:6" ht="21" customHeight="1">
      <c r="A19" s="179" t="s">
        <v>366</v>
      </c>
      <c r="B19" s="398" t="s">
        <v>954</v>
      </c>
      <c r="C19" s="398"/>
      <c r="D19" s="398"/>
      <c r="E19" s="398"/>
      <c r="F19" s="398"/>
    </row>
    <row r="24" spans="1:6">
      <c r="A24" s="179" t="s">
        <v>367</v>
      </c>
    </row>
    <row r="25" spans="1:6" ht="21" customHeight="1">
      <c r="A25" s="183" t="s">
        <v>368</v>
      </c>
      <c r="B25" s="397" t="s">
        <v>955</v>
      </c>
      <c r="C25" s="397"/>
      <c r="D25" s="397"/>
      <c r="E25" s="397"/>
      <c r="F25" s="397"/>
    </row>
    <row r="26" spans="1:6" ht="21" customHeight="1">
      <c r="A26" s="183" t="s">
        <v>369</v>
      </c>
      <c r="B26" s="396" t="s">
        <v>956</v>
      </c>
      <c r="C26" s="396"/>
      <c r="D26" s="396"/>
      <c r="E26" s="396"/>
      <c r="F26" s="396"/>
    </row>
    <row r="27" spans="1:6" ht="21" customHeight="1">
      <c r="A27" s="183" t="s">
        <v>370</v>
      </c>
      <c r="B27" s="398" t="s">
        <v>957</v>
      </c>
      <c r="C27" s="398"/>
      <c r="D27" s="398"/>
      <c r="E27" s="398"/>
      <c r="F27" s="398"/>
    </row>
    <row r="30" spans="1:6">
      <c r="A30" s="183" t="s">
        <v>371</v>
      </c>
      <c r="B30" s="397"/>
      <c r="C30" s="397"/>
      <c r="D30" s="397"/>
      <c r="E30" s="397"/>
      <c r="F30" s="397"/>
    </row>
    <row r="37" spans="1:9">
      <c r="A37" s="184"/>
      <c r="B37" s="184"/>
      <c r="C37" s="184"/>
      <c r="D37" s="184"/>
      <c r="E37" s="184"/>
      <c r="F37" s="184"/>
      <c r="G37" s="184"/>
      <c r="H37" s="184"/>
      <c r="I37" s="184"/>
    </row>
    <row r="38" spans="1:9">
      <c r="B38" s="184"/>
      <c r="C38" s="184"/>
      <c r="D38" s="184"/>
      <c r="E38" s="184"/>
      <c r="F38" s="184"/>
      <c r="G38" s="184"/>
      <c r="H38" s="184"/>
      <c r="I38" s="184"/>
    </row>
    <row r="39" spans="1:9">
      <c r="A39" s="184"/>
      <c r="B39" s="184"/>
      <c r="C39" s="184"/>
      <c r="D39" s="184"/>
      <c r="E39" s="184"/>
      <c r="F39" s="184"/>
      <c r="G39" s="184"/>
      <c r="H39" s="184"/>
      <c r="I39" s="184"/>
    </row>
  </sheetData>
  <mergeCells count="12">
    <mergeCell ref="B27:F27"/>
    <mergeCell ref="B30:F30"/>
    <mergeCell ref="B25:F25"/>
    <mergeCell ref="A7:G7"/>
    <mergeCell ref="A5:G5"/>
    <mergeCell ref="A4:G4"/>
    <mergeCell ref="B26:F26"/>
    <mergeCell ref="A1:G1"/>
    <mergeCell ref="B15:F15"/>
    <mergeCell ref="B16:F16"/>
    <mergeCell ref="B17:F17"/>
    <mergeCell ref="B19:F19"/>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P41" sqref="P41"/>
    </sheetView>
  </sheetViews>
  <sheetFormatPr defaultRowHeight="12.75"/>
  <cols>
    <col min="1" max="1" width="3" bestFit="1" customWidth="1"/>
    <col min="2" max="2" width="47" bestFit="1" customWidth="1"/>
  </cols>
  <sheetData>
    <row r="1" spans="1:7">
      <c r="B1" t="s">
        <v>739</v>
      </c>
    </row>
    <row r="4" spans="1:7">
      <c r="B4" s="185" t="s">
        <v>731</v>
      </c>
      <c r="C4" s="329" t="s">
        <v>548</v>
      </c>
      <c r="D4" s="329" t="s">
        <v>549</v>
      </c>
      <c r="E4" s="330" t="s">
        <v>729</v>
      </c>
      <c r="F4" s="330" t="s">
        <v>730</v>
      </c>
    </row>
    <row r="5" spans="1:7">
      <c r="C5" s="331"/>
      <c r="D5" s="331"/>
      <c r="E5" s="331"/>
      <c r="F5" s="331"/>
    </row>
    <row r="6" spans="1:7">
      <c r="B6" s="194"/>
      <c r="C6" s="191"/>
      <c r="D6" s="191"/>
      <c r="E6" s="191"/>
      <c r="F6" s="191"/>
      <c r="G6" s="185"/>
    </row>
    <row r="7" spans="1:7">
      <c r="B7" s="332" t="s">
        <v>21</v>
      </c>
      <c r="C7" s="333" t="s">
        <v>726</v>
      </c>
      <c r="D7" s="333" t="s">
        <v>727</v>
      </c>
      <c r="E7" s="333" t="s">
        <v>728</v>
      </c>
      <c r="F7" s="333" t="s">
        <v>19</v>
      </c>
      <c r="G7" s="185"/>
    </row>
    <row r="8" spans="1:7">
      <c r="A8" s="334">
        <v>39</v>
      </c>
      <c r="B8" s="199" t="s">
        <v>302</v>
      </c>
      <c r="C8" s="200"/>
      <c r="D8" s="200"/>
      <c r="E8" s="200"/>
      <c r="F8" s="200"/>
      <c r="G8" s="185"/>
    </row>
    <row r="9" spans="1:7">
      <c r="A9" s="326">
        <v>40</v>
      </c>
      <c r="B9" s="323" t="s">
        <v>303</v>
      </c>
      <c r="C9" s="191">
        <v>0</v>
      </c>
      <c r="D9" s="191">
        <v>0</v>
      </c>
      <c r="E9" s="191">
        <v>0</v>
      </c>
      <c r="F9" s="307">
        <f>+E9-D9</f>
        <v>0</v>
      </c>
      <c r="G9" s="185"/>
    </row>
    <row r="10" spans="1:7">
      <c r="A10" s="327">
        <v>41</v>
      </c>
      <c r="B10" s="324" t="s">
        <v>304</v>
      </c>
      <c r="C10" s="191">
        <v>0</v>
      </c>
      <c r="D10" s="191">
        <v>0</v>
      </c>
      <c r="E10" s="191">
        <v>0</v>
      </c>
      <c r="F10" s="307">
        <f>+D10-E10</f>
        <v>0</v>
      </c>
      <c r="G10" s="185"/>
    </row>
    <row r="11" spans="1:7">
      <c r="A11" s="326">
        <v>42</v>
      </c>
      <c r="B11" s="323" t="s">
        <v>305</v>
      </c>
      <c r="C11" s="191">
        <v>0</v>
      </c>
      <c r="D11" s="191">
        <v>0</v>
      </c>
      <c r="E11" s="191">
        <v>0</v>
      </c>
      <c r="F11" s="307">
        <f>+E11-D11</f>
        <v>0</v>
      </c>
      <c r="G11" s="185"/>
    </row>
    <row r="12" spans="1:7">
      <c r="A12" s="328">
        <v>43</v>
      </c>
      <c r="B12" s="325" t="s">
        <v>306</v>
      </c>
      <c r="C12" s="191">
        <v>0</v>
      </c>
      <c r="D12" s="191">
        <v>0</v>
      </c>
      <c r="E12" s="191">
        <v>0</v>
      </c>
      <c r="F12" s="307">
        <f>+E12-D12</f>
        <v>0</v>
      </c>
      <c r="G12" s="185"/>
    </row>
    <row r="13" spans="1:7">
      <c r="A13" s="328">
        <v>44</v>
      </c>
      <c r="B13" s="325" t="s">
        <v>354</v>
      </c>
      <c r="C13" s="191">
        <v>0</v>
      </c>
      <c r="D13" s="191">
        <v>0</v>
      </c>
      <c r="E13" s="191">
        <v>0</v>
      </c>
      <c r="F13" s="307">
        <f>+E13-D13</f>
        <v>0</v>
      </c>
      <c r="G13" s="185"/>
    </row>
    <row r="14" spans="1:7">
      <c r="A14" s="328">
        <v>45</v>
      </c>
      <c r="B14" s="325" t="s">
        <v>573</v>
      </c>
      <c r="C14" s="191">
        <v>0</v>
      </c>
      <c r="D14" s="191">
        <v>0</v>
      </c>
      <c r="E14" s="191">
        <v>0</v>
      </c>
      <c r="F14" s="307">
        <f t="shared" ref="F14" si="0">+E14-D14</f>
        <v>0</v>
      </c>
      <c r="G14" s="185"/>
    </row>
    <row r="15" spans="1:7">
      <c r="A15" s="326">
        <v>46</v>
      </c>
      <c r="B15" s="323" t="s">
        <v>307</v>
      </c>
      <c r="C15" s="191">
        <v>0</v>
      </c>
      <c r="D15" s="191">
        <v>0</v>
      </c>
      <c r="E15" s="191">
        <v>0</v>
      </c>
      <c r="F15" s="307">
        <f>+E15-D15</f>
        <v>0</v>
      </c>
      <c r="G15" s="185"/>
    </row>
    <row r="16" spans="1:7">
      <c r="A16" s="327">
        <v>47</v>
      </c>
      <c r="B16" s="324" t="s">
        <v>308</v>
      </c>
      <c r="C16" s="191">
        <v>0</v>
      </c>
      <c r="D16" s="191">
        <v>0</v>
      </c>
      <c r="E16" s="191">
        <v>0</v>
      </c>
      <c r="F16" s="307">
        <f>+D16-E16</f>
        <v>0</v>
      </c>
      <c r="G16" s="185"/>
    </row>
    <row r="17" spans="2:7">
      <c r="B17" s="194" t="s">
        <v>309</v>
      </c>
      <c r="C17" s="306">
        <f>+C9-C10+C11+C12+C13+C14+C15-C16</f>
        <v>0</v>
      </c>
      <c r="D17" s="306">
        <f>+D9-D10+D11+D12+D13+D14+D15-D16</f>
        <v>0</v>
      </c>
      <c r="E17" s="306">
        <f>+E9-E10+E11+E12+E13+E14+E15-E16</f>
        <v>0</v>
      </c>
      <c r="F17" s="306">
        <f>SUM(F9:F16)</f>
        <v>0</v>
      </c>
      <c r="G17" s="185"/>
    </row>
    <row r="18" spans="2:7">
      <c r="B18" s="194"/>
      <c r="C18" s="197"/>
      <c r="D18" s="197"/>
      <c r="E18" s="197"/>
      <c r="F18" s="197"/>
      <c r="G18" s="185"/>
    </row>
    <row r="19" spans="2:7" ht="18.75" customHeight="1">
      <c r="B19" s="414" t="s">
        <v>692</v>
      </c>
      <c r="C19" s="415"/>
      <c r="D19" s="415"/>
      <c r="E19" s="415"/>
      <c r="F19" s="416"/>
      <c r="G19" s="185"/>
    </row>
    <row r="20" spans="2:7" hidden="1">
      <c r="B20" s="417"/>
      <c r="C20" s="418"/>
      <c r="D20" s="418"/>
      <c r="E20" s="418"/>
      <c r="F20" s="419"/>
      <c r="G20" s="185"/>
    </row>
    <row r="21" spans="2:7" ht="15.75" customHeight="1">
      <c r="B21" s="420" t="s">
        <v>691</v>
      </c>
      <c r="C21" s="421"/>
      <c r="D21" s="421"/>
      <c r="E21" s="421"/>
      <c r="F21" s="422"/>
    </row>
    <row r="22" spans="2:7" ht="7.5" hidden="1" customHeight="1">
      <c r="B22" s="426"/>
      <c r="C22" s="427"/>
      <c r="D22" s="427"/>
      <c r="E22" s="427"/>
      <c r="F22" s="428"/>
    </row>
    <row r="23" spans="2:7" ht="16.5" customHeight="1">
      <c r="B23" s="469" t="s">
        <v>725</v>
      </c>
      <c r="C23" s="470"/>
      <c r="D23" s="470"/>
      <c r="E23" s="470"/>
      <c r="F23" s="471"/>
    </row>
    <row r="24" spans="2:7">
      <c r="B24" s="472"/>
      <c r="C24" s="473"/>
      <c r="D24" s="473"/>
      <c r="E24" s="473"/>
      <c r="F24" s="474"/>
    </row>
    <row r="25" spans="2:7" ht="18" customHeight="1">
      <c r="B25" s="475" t="s">
        <v>732</v>
      </c>
      <c r="C25" s="476"/>
      <c r="D25" s="476"/>
      <c r="E25" s="476"/>
      <c r="F25" s="477"/>
    </row>
    <row r="26" spans="2:7">
      <c r="B26" s="478"/>
      <c r="C26" s="479"/>
      <c r="D26" s="479"/>
      <c r="E26" s="479"/>
      <c r="F26" s="480"/>
    </row>
    <row r="27" spans="2:7" ht="18" customHeight="1">
      <c r="B27" s="429" t="s">
        <v>733</v>
      </c>
      <c r="C27" s="430"/>
      <c r="D27" s="430"/>
      <c r="E27" s="430"/>
      <c r="F27" s="431"/>
    </row>
    <row r="28" spans="2:7" ht="7.5" hidden="1" customHeight="1">
      <c r="B28" s="432"/>
      <c r="C28" s="433"/>
      <c r="D28" s="433"/>
      <c r="E28" s="433"/>
      <c r="F28" s="434"/>
    </row>
    <row r="29" spans="2:7" ht="12" customHeight="1">
      <c r="B29" s="435"/>
      <c r="C29" s="436"/>
      <c r="D29" s="436"/>
      <c r="E29" s="436"/>
      <c r="F29" s="437"/>
    </row>
    <row r="30" spans="2:7">
      <c r="B30" s="420" t="s">
        <v>734</v>
      </c>
      <c r="C30" s="421"/>
      <c r="D30" s="421"/>
      <c r="E30" s="421"/>
      <c r="F30" s="422"/>
    </row>
    <row r="31" spans="2:7" ht="2.25" customHeight="1">
      <c r="B31" s="423"/>
      <c r="C31" s="424"/>
      <c r="D31" s="424"/>
      <c r="E31" s="424"/>
      <c r="F31" s="425"/>
    </row>
    <row r="32" spans="2:7" hidden="1">
      <c r="B32" s="423"/>
      <c r="C32" s="424"/>
      <c r="D32" s="424"/>
      <c r="E32" s="424"/>
      <c r="F32" s="425"/>
    </row>
    <row r="33" spans="2:6">
      <c r="B33" s="426"/>
      <c r="C33" s="427"/>
      <c r="D33" s="427"/>
      <c r="E33" s="427"/>
      <c r="F33" s="428"/>
    </row>
  </sheetData>
  <mergeCells count="6">
    <mergeCell ref="B30:F33"/>
    <mergeCell ref="B19:F20"/>
    <mergeCell ref="B21:F22"/>
    <mergeCell ref="B23:F24"/>
    <mergeCell ref="B25:F26"/>
    <mergeCell ref="B27:F2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topLeftCell="A34" workbookViewId="0">
      <selection activeCell="A3" sqref="A3"/>
    </sheetView>
  </sheetViews>
  <sheetFormatPr defaultRowHeight="12.75"/>
  <cols>
    <col min="1" max="1" width="2" bestFit="1" customWidth="1"/>
    <col min="2" max="2" width="9.140625" style="222"/>
    <col min="3" max="3" width="49.28515625" bestFit="1" customWidth="1"/>
  </cols>
  <sheetData>
    <row r="3" spans="1:3">
      <c r="A3" s="212"/>
      <c r="B3" s="216">
        <v>200</v>
      </c>
      <c r="C3" s="212" t="s">
        <v>195</v>
      </c>
    </row>
    <row r="4" spans="1:3">
      <c r="A4" s="212"/>
      <c r="B4" s="216">
        <v>230</v>
      </c>
      <c r="C4" s="212" t="s">
        <v>196</v>
      </c>
    </row>
    <row r="5" spans="1:3">
      <c r="A5" s="212"/>
      <c r="B5" s="216">
        <v>240</v>
      </c>
      <c r="C5" s="212" t="s">
        <v>578</v>
      </c>
    </row>
    <row r="6" spans="1:3">
      <c r="A6" s="212"/>
      <c r="B6" s="216">
        <v>241</v>
      </c>
      <c r="C6" s="212" t="s">
        <v>198</v>
      </c>
    </row>
    <row r="7" spans="1:3">
      <c r="A7" s="212"/>
      <c r="B7" s="216">
        <v>340</v>
      </c>
      <c r="C7" s="212" t="s">
        <v>201</v>
      </c>
    </row>
    <row r="8" spans="1:3">
      <c r="A8" s="212"/>
      <c r="B8" s="216">
        <v>344</v>
      </c>
      <c r="C8" s="212" t="s">
        <v>579</v>
      </c>
    </row>
    <row r="9" spans="1:3">
      <c r="A9" s="212"/>
      <c r="B9" s="216">
        <v>360</v>
      </c>
      <c r="C9" s="212" t="s">
        <v>82</v>
      </c>
    </row>
    <row r="10" spans="1:3">
      <c r="A10" s="212"/>
      <c r="B10" s="216">
        <v>361</v>
      </c>
      <c r="C10" s="212" t="s">
        <v>580</v>
      </c>
    </row>
    <row r="11" spans="1:3">
      <c r="A11" s="212"/>
      <c r="B11" s="216">
        <v>410</v>
      </c>
      <c r="C11" s="212" t="s">
        <v>581</v>
      </c>
    </row>
    <row r="12" spans="1:3">
      <c r="A12" s="212"/>
      <c r="B12" s="216">
        <v>430</v>
      </c>
      <c r="C12" s="212" t="s">
        <v>205</v>
      </c>
    </row>
    <row r="13" spans="1:3">
      <c r="A13" s="212"/>
      <c r="B13" s="216">
        <v>450</v>
      </c>
      <c r="C13" s="212" t="s">
        <v>199</v>
      </c>
    </row>
    <row r="14" spans="1:3">
      <c r="A14" s="212"/>
      <c r="B14" s="216">
        <v>452</v>
      </c>
      <c r="C14" s="212" t="s">
        <v>200</v>
      </c>
    </row>
    <row r="15" spans="1:3">
      <c r="A15" s="212"/>
      <c r="B15" s="216">
        <v>475</v>
      </c>
      <c r="C15" s="212" t="s">
        <v>582</v>
      </c>
    </row>
    <row r="16" spans="1:3">
      <c r="A16" s="212"/>
      <c r="B16" s="216">
        <v>480</v>
      </c>
      <c r="C16" s="212" t="s">
        <v>216</v>
      </c>
    </row>
    <row r="17" spans="1:4">
      <c r="A17" s="212"/>
      <c r="B17" s="216">
        <v>490</v>
      </c>
      <c r="C17" s="212" t="s">
        <v>583</v>
      </c>
    </row>
    <row r="18" spans="1:4">
      <c r="A18" s="212"/>
      <c r="B18" s="216">
        <v>491</v>
      </c>
      <c r="C18" s="212" t="s">
        <v>585</v>
      </c>
    </row>
    <row r="19" spans="1:4">
      <c r="A19" s="212"/>
      <c r="B19" s="216">
        <v>492</v>
      </c>
      <c r="C19" s="212" t="s">
        <v>586</v>
      </c>
    </row>
    <row r="20" spans="1:4">
      <c r="A20" s="212"/>
      <c r="B20" s="216">
        <v>493</v>
      </c>
      <c r="C20" s="212" t="s">
        <v>587</v>
      </c>
    </row>
    <row r="21" spans="1:4">
      <c r="A21" s="212"/>
      <c r="B21" s="216">
        <v>494</v>
      </c>
      <c r="C21" s="212" t="s">
        <v>588</v>
      </c>
    </row>
    <row r="22" spans="1:4">
      <c r="A22" s="212"/>
      <c r="B22" s="216">
        <v>498</v>
      </c>
      <c r="C22" s="212" t="s">
        <v>584</v>
      </c>
    </row>
    <row r="23" spans="1:4" ht="13.5" thickBot="1">
      <c r="A23" s="212"/>
      <c r="B23" s="216">
        <v>499</v>
      </c>
      <c r="C23" s="212" t="s">
        <v>589</v>
      </c>
    </row>
    <row r="24" spans="1:4">
      <c r="A24" s="212"/>
      <c r="B24" s="217">
        <v>510</v>
      </c>
      <c r="C24" s="211" t="s">
        <v>590</v>
      </c>
    </row>
    <row r="25" spans="1:4">
      <c r="A25" s="212"/>
      <c r="B25" s="210">
        <v>515</v>
      </c>
      <c r="C25" s="219" t="s">
        <v>591</v>
      </c>
    </row>
    <row r="26" spans="1:4">
      <c r="A26" s="212"/>
      <c r="B26" s="210">
        <v>520</v>
      </c>
      <c r="C26" s="219" t="s">
        <v>592</v>
      </c>
    </row>
    <row r="27" spans="1:4">
      <c r="A27" s="212"/>
      <c r="B27" s="210">
        <v>530</v>
      </c>
      <c r="C27" s="219" t="s">
        <v>593</v>
      </c>
      <c r="D27" s="220"/>
    </row>
    <row r="28" spans="1:4">
      <c r="A28" s="212"/>
      <c r="B28" s="210">
        <v>535</v>
      </c>
      <c r="C28" s="219" t="s">
        <v>574</v>
      </c>
      <c r="D28" s="220"/>
    </row>
    <row r="29" spans="1:4" ht="13.5" thickBot="1">
      <c r="A29" s="212"/>
      <c r="B29" s="218">
        <v>540</v>
      </c>
      <c r="C29" s="213" t="s">
        <v>594</v>
      </c>
      <c r="D29" s="220"/>
    </row>
    <row r="30" spans="1:4">
      <c r="A30" s="212"/>
      <c r="B30" s="216">
        <v>601</v>
      </c>
      <c r="C30" s="212" t="s">
        <v>218</v>
      </c>
      <c r="D30" s="220"/>
    </row>
    <row r="31" spans="1:4">
      <c r="A31" s="212"/>
      <c r="B31" s="216">
        <v>601</v>
      </c>
      <c r="C31" s="212" t="s">
        <v>595</v>
      </c>
      <c r="D31" s="220"/>
    </row>
    <row r="32" spans="1:4">
      <c r="A32" s="212"/>
      <c r="B32" s="216">
        <v>603</v>
      </c>
      <c r="C32" s="212" t="s">
        <v>596</v>
      </c>
      <c r="D32" s="220"/>
    </row>
    <row r="33" spans="1:5">
      <c r="A33" s="212"/>
      <c r="B33" s="216">
        <v>604</v>
      </c>
      <c r="C33" s="212" t="s">
        <v>221</v>
      </c>
      <c r="D33" s="220"/>
    </row>
    <row r="34" spans="1:5">
      <c r="A34" s="212"/>
      <c r="B34" s="216">
        <v>605</v>
      </c>
      <c r="C34" s="212" t="s">
        <v>571</v>
      </c>
      <c r="D34" s="220"/>
    </row>
    <row r="35" spans="1:5">
      <c r="A35" s="212"/>
      <c r="B35" s="216">
        <v>607</v>
      </c>
      <c r="C35" s="212" t="s">
        <v>224</v>
      </c>
      <c r="D35" s="223"/>
    </row>
    <row r="36" spans="1:5">
      <c r="A36" s="212"/>
      <c r="B36" s="216">
        <v>608</v>
      </c>
      <c r="C36" s="212" t="s">
        <v>225</v>
      </c>
      <c r="D36" s="223"/>
    </row>
    <row r="37" spans="1:5">
      <c r="A37" s="212"/>
      <c r="B37" s="216">
        <v>610</v>
      </c>
      <c r="C37" s="212" t="s">
        <v>597</v>
      </c>
      <c r="D37" s="220"/>
    </row>
    <row r="38" spans="1:5">
      <c r="A38" s="212"/>
      <c r="B38" s="216">
        <v>620</v>
      </c>
      <c r="C38" s="212" t="s">
        <v>598</v>
      </c>
      <c r="D38" s="220"/>
    </row>
    <row r="39" spans="1:5">
      <c r="A39" s="212"/>
      <c r="B39" s="216">
        <v>625</v>
      </c>
      <c r="C39" s="212" t="s">
        <v>599</v>
      </c>
      <c r="D39" s="220"/>
    </row>
    <row r="40" spans="1:5">
      <c r="A40" s="212"/>
      <c r="B40" s="216">
        <v>630</v>
      </c>
      <c r="C40" s="212" t="s">
        <v>600</v>
      </c>
      <c r="D40" s="220"/>
    </row>
    <row r="41" spans="1:5">
      <c r="A41" s="212"/>
      <c r="B41" s="216">
        <v>631</v>
      </c>
      <c r="C41" s="212" t="s">
        <v>601</v>
      </c>
      <c r="D41" s="220"/>
    </row>
    <row r="42" spans="1:5">
      <c r="A42" s="212"/>
      <c r="B42" s="216">
        <v>632</v>
      </c>
      <c r="C42" s="212" t="s">
        <v>602</v>
      </c>
      <c r="D42" s="220"/>
    </row>
    <row r="43" spans="1:5">
      <c r="A43" s="212"/>
      <c r="B43" s="216">
        <v>633</v>
      </c>
      <c r="C43" s="212" t="s">
        <v>603</v>
      </c>
      <c r="D43" s="223"/>
      <c r="E43" s="223"/>
    </row>
    <row r="44" spans="1:5">
      <c r="A44" s="212"/>
      <c r="B44" s="216">
        <v>634</v>
      </c>
      <c r="C44" s="212" t="s">
        <v>604</v>
      </c>
      <c r="D44" s="223"/>
      <c r="E44" s="223"/>
    </row>
    <row r="45" spans="1:5">
      <c r="A45" s="212"/>
      <c r="B45" s="216">
        <v>635</v>
      </c>
      <c r="C45" s="212" t="s">
        <v>605</v>
      </c>
      <c r="D45" s="223"/>
      <c r="E45" s="223"/>
    </row>
    <row r="46" spans="1:5">
      <c r="A46" s="212"/>
      <c r="B46" s="216">
        <v>636</v>
      </c>
      <c r="C46" s="212" t="s">
        <v>606</v>
      </c>
      <c r="D46" s="223"/>
      <c r="E46" s="223"/>
    </row>
    <row r="47" spans="1:5">
      <c r="A47" s="212"/>
      <c r="B47" s="216">
        <v>637</v>
      </c>
      <c r="C47" s="212" t="s">
        <v>607</v>
      </c>
      <c r="D47" s="223"/>
      <c r="E47" s="223"/>
    </row>
    <row r="48" spans="1:5">
      <c r="A48" s="212"/>
      <c r="B48" s="216">
        <v>650</v>
      </c>
      <c r="C48" s="212" t="s">
        <v>229</v>
      </c>
      <c r="D48" s="223"/>
      <c r="E48" s="223"/>
    </row>
    <row r="49" spans="1:5">
      <c r="A49" s="212"/>
      <c r="B49" s="216">
        <v>655</v>
      </c>
      <c r="C49" s="212" t="s">
        <v>228</v>
      </c>
      <c r="D49" s="220"/>
      <c r="E49" s="220"/>
    </row>
    <row r="50" spans="1:5">
      <c r="A50" s="212"/>
      <c r="B50" s="215">
        <v>660</v>
      </c>
      <c r="C50" s="214" t="s">
        <v>639</v>
      </c>
      <c r="D50" s="220"/>
      <c r="E50" s="220"/>
    </row>
    <row r="51" spans="1:5">
      <c r="A51" s="212"/>
      <c r="B51" s="216">
        <v>680</v>
      </c>
      <c r="C51" s="212" t="s">
        <v>275</v>
      </c>
      <c r="D51" s="220"/>
      <c r="E51" s="220"/>
    </row>
    <row r="52" spans="1:5">
      <c r="A52" s="212"/>
      <c r="B52" s="216">
        <v>690</v>
      </c>
      <c r="C52" s="212" t="s">
        <v>608</v>
      </c>
      <c r="D52" s="220"/>
      <c r="E52" s="220"/>
    </row>
    <row r="53" spans="1:5">
      <c r="A53" s="212"/>
      <c r="B53" s="216">
        <v>710</v>
      </c>
      <c r="C53" s="212" t="s">
        <v>609</v>
      </c>
      <c r="D53" s="220"/>
      <c r="E53" s="220"/>
    </row>
    <row r="54" spans="1:5">
      <c r="A54" s="212"/>
      <c r="B54" s="215">
        <v>711</v>
      </c>
      <c r="C54" s="214" t="s">
        <v>640</v>
      </c>
      <c r="D54" s="220"/>
      <c r="E54" s="220"/>
    </row>
    <row r="55" spans="1:5">
      <c r="A55" s="212"/>
      <c r="B55" s="215">
        <v>712</v>
      </c>
      <c r="C55" s="214" t="s">
        <v>641</v>
      </c>
      <c r="D55" s="220"/>
      <c r="E55" s="220"/>
    </row>
    <row r="56" spans="1:5">
      <c r="A56" s="212"/>
      <c r="B56" s="215">
        <v>713</v>
      </c>
      <c r="C56" s="214" t="s">
        <v>642</v>
      </c>
      <c r="D56" s="220"/>
      <c r="E56" s="220"/>
    </row>
    <row r="57" spans="1:5">
      <c r="A57" s="212"/>
      <c r="B57" s="215">
        <v>714</v>
      </c>
      <c r="C57" s="214" t="s">
        <v>643</v>
      </c>
      <c r="D57" s="220"/>
      <c r="E57" s="220"/>
    </row>
    <row r="58" spans="1:5">
      <c r="A58" s="212"/>
      <c r="B58" s="215">
        <v>715</v>
      </c>
      <c r="C58" s="214" t="s">
        <v>644</v>
      </c>
      <c r="D58" s="220"/>
      <c r="E58" s="220"/>
    </row>
    <row r="59" spans="1:5">
      <c r="A59" s="212"/>
      <c r="B59" s="216">
        <v>750</v>
      </c>
      <c r="C59" s="212" t="s">
        <v>610</v>
      </c>
    </row>
    <row r="60" spans="1:5">
      <c r="A60" s="212"/>
      <c r="B60" s="215">
        <v>751</v>
      </c>
      <c r="C60" s="214" t="s">
        <v>645</v>
      </c>
    </row>
    <row r="61" spans="1:5">
      <c r="A61" s="212"/>
      <c r="B61" s="215">
        <v>752</v>
      </c>
      <c r="C61" s="214" t="s">
        <v>646</v>
      </c>
    </row>
    <row r="62" spans="1:5">
      <c r="A62" s="212"/>
      <c r="B62" s="215">
        <v>753</v>
      </c>
      <c r="C62" s="214" t="s">
        <v>647</v>
      </c>
    </row>
    <row r="63" spans="1:5">
      <c r="A63" s="212"/>
      <c r="B63" s="215">
        <v>754</v>
      </c>
      <c r="C63" s="214" t="s">
        <v>648</v>
      </c>
    </row>
    <row r="64" spans="1:5">
      <c r="A64" s="212"/>
      <c r="B64" s="216">
        <v>810</v>
      </c>
      <c r="C64" s="212" t="s">
        <v>625</v>
      </c>
    </row>
    <row r="65" spans="1:3">
      <c r="A65" s="212"/>
      <c r="B65" s="216">
        <v>830</v>
      </c>
      <c r="C65" s="212" t="s">
        <v>611</v>
      </c>
    </row>
    <row r="66" spans="1:3">
      <c r="A66" s="212"/>
      <c r="B66" s="216">
        <v>845</v>
      </c>
      <c r="C66" s="212" t="s">
        <v>541</v>
      </c>
    </row>
    <row r="67" spans="1:3">
      <c r="A67" s="212"/>
      <c r="B67" s="216">
        <v>850</v>
      </c>
      <c r="C67" s="212" t="s">
        <v>612</v>
      </c>
    </row>
    <row r="68" spans="1:3">
      <c r="A68" s="212"/>
      <c r="B68" s="216">
        <v>865</v>
      </c>
      <c r="C68" s="212" t="s">
        <v>535</v>
      </c>
    </row>
    <row r="69" spans="1:3">
      <c r="A69" s="212"/>
      <c r="B69" s="216">
        <v>880</v>
      </c>
      <c r="C69" s="212" t="s">
        <v>613</v>
      </c>
    </row>
    <row r="70" spans="1:3">
      <c r="A70" s="212"/>
      <c r="B70" s="216">
        <v>881</v>
      </c>
      <c r="C70" s="212" t="s">
        <v>614</v>
      </c>
    </row>
    <row r="71" spans="1:3">
      <c r="A71" s="212"/>
      <c r="B71" s="216">
        <v>885</v>
      </c>
      <c r="C71" s="212" t="s">
        <v>615</v>
      </c>
    </row>
    <row r="72" spans="1:3">
      <c r="A72" s="212"/>
      <c r="B72" s="216">
        <v>890</v>
      </c>
      <c r="C72" s="212" t="s">
        <v>616</v>
      </c>
    </row>
    <row r="73" spans="1:3">
      <c r="A73" s="212"/>
      <c r="B73" s="215">
        <v>892</v>
      </c>
      <c r="C73" s="214" t="s">
        <v>649</v>
      </c>
    </row>
    <row r="74" spans="1:3">
      <c r="A74" s="212"/>
      <c r="B74" s="216">
        <v>898</v>
      </c>
      <c r="C74" s="212" t="s">
        <v>650</v>
      </c>
    </row>
    <row r="75" spans="1:3">
      <c r="A75" s="212"/>
      <c r="B75" s="216">
        <v>900</v>
      </c>
      <c r="C75" s="212" t="s">
        <v>617</v>
      </c>
    </row>
    <row r="76" spans="1:3">
      <c r="A76" s="212"/>
      <c r="B76" s="216">
        <v>960</v>
      </c>
      <c r="C76" s="212" t="s">
        <v>618</v>
      </c>
    </row>
    <row r="77" spans="1:3">
      <c r="A77" s="208"/>
      <c r="B77" s="221">
        <v>965</v>
      </c>
      <c r="C77" s="208" t="s">
        <v>619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1"/>
  <sheetViews>
    <sheetView workbookViewId="0">
      <selection activeCell="N4" sqref="N4"/>
    </sheetView>
  </sheetViews>
  <sheetFormatPr defaultRowHeight="12.75"/>
  <cols>
    <col min="2" max="3" width="12.42578125" bestFit="1" customWidth="1"/>
    <col min="4" max="4" width="11.5703125" bestFit="1" customWidth="1"/>
    <col min="6" max="6" width="8" bestFit="1" customWidth="1"/>
    <col min="7" max="7" width="12.42578125" bestFit="1" customWidth="1"/>
    <col min="8" max="8" width="12.28515625" bestFit="1" customWidth="1"/>
    <col min="9" max="9" width="9.42578125" customWidth="1"/>
    <col min="12" max="13" width="13.140625" bestFit="1" customWidth="1"/>
    <col min="14" max="14" width="11.28515625" bestFit="1" customWidth="1"/>
  </cols>
  <sheetData>
    <row r="2" spans="1:14" ht="13.5" thickBot="1">
      <c r="A2" s="363" t="s">
        <v>914</v>
      </c>
      <c r="B2" s="363"/>
      <c r="C2" s="363"/>
      <c r="D2" s="363"/>
      <c r="E2" s="362"/>
      <c r="F2" s="362" t="s">
        <v>914</v>
      </c>
      <c r="G2" s="362"/>
      <c r="H2" s="362"/>
      <c r="I2" s="362"/>
      <c r="K2" s="362" t="s">
        <v>942</v>
      </c>
      <c r="L2" s="362"/>
      <c r="M2" s="362"/>
      <c r="N2" s="362"/>
    </row>
    <row r="3" spans="1:14" ht="14.25" thickTop="1" thickBot="1">
      <c r="A3" s="373" t="s">
        <v>46</v>
      </c>
      <c r="B3" s="374" t="s">
        <v>911</v>
      </c>
      <c r="C3" s="374" t="s">
        <v>912</v>
      </c>
      <c r="D3" s="375" t="s">
        <v>913</v>
      </c>
      <c r="E3" s="362"/>
      <c r="F3" s="373" t="s">
        <v>47</v>
      </c>
      <c r="G3" s="374" t="s">
        <v>911</v>
      </c>
      <c r="H3" s="374" t="s">
        <v>912</v>
      </c>
      <c r="I3" s="375" t="s">
        <v>913</v>
      </c>
      <c r="K3" s="376" t="s">
        <v>943</v>
      </c>
      <c r="L3" s="377" t="s">
        <v>911</v>
      </c>
      <c r="M3" s="377" t="s">
        <v>912</v>
      </c>
      <c r="N3" s="378" t="s">
        <v>913</v>
      </c>
    </row>
    <row r="4" spans="1:14" ht="13.5" thickTop="1">
      <c r="A4" s="364">
        <v>1</v>
      </c>
      <c r="B4" s="365">
        <f>ROUND(SUMIF('Expense Data'!L$4:L$2000,'Results Check'!A4,'Expense Data'!G$4:G$2000),2)</f>
        <v>1905483.7</v>
      </c>
      <c r="C4" s="365">
        <f>VLOOKUP(A4,'Expenditure Matrix'!B$8:D$59,3)</f>
        <v>1905483.7000000002</v>
      </c>
      <c r="D4" s="366">
        <f>C4-B4</f>
        <v>0</v>
      </c>
      <c r="E4" s="362"/>
      <c r="F4" s="367">
        <v>11</v>
      </c>
      <c r="G4" s="365">
        <f>ROUND(SUMIF('Expense Data'!M$4:M$2000,'Results Check'!F4,'Expense Data'!G$4:G$2000),2)</f>
        <v>100814.37</v>
      </c>
      <c r="H4" s="365">
        <f>VLOOKUP(F4,'Expenditure Matrix'!H$7:L$36,5)</f>
        <v>100814.37</v>
      </c>
      <c r="I4" s="366">
        <f>H4-G4</f>
        <v>0</v>
      </c>
      <c r="K4" s="379">
        <v>12</v>
      </c>
      <c r="L4" s="380">
        <f>ROUND(SUMIF('Revenue Data'!H$3:H$2000,'Results Check'!K4,'Revenue Data'!C$3:C$2000),2)</f>
        <v>487026.1</v>
      </c>
      <c r="M4" s="380">
        <f>VLOOKUP(K4,REVENUE!B$7:E$68,4)</f>
        <v>486279.1</v>
      </c>
      <c r="N4" s="381">
        <f>M4-L4</f>
        <v>-747</v>
      </c>
    </row>
    <row r="5" spans="1:14">
      <c r="A5" s="364">
        <v>2</v>
      </c>
      <c r="B5" s="365">
        <f>ROUND(SUMIF('Expense Data'!L$4:L$2000,'Results Check'!A5,'Expense Data'!G$4:G$2000),2)</f>
        <v>15408.34</v>
      </c>
      <c r="C5" s="365">
        <f>VLOOKUP(A5,'Expenditure Matrix'!B$8:D$59,3)</f>
        <v>-567791.66</v>
      </c>
      <c r="D5" s="366">
        <f t="shared" ref="D5:D50" si="0">C5-B5</f>
        <v>-583200</v>
      </c>
      <c r="E5" s="362"/>
      <c r="F5" s="367">
        <v>12</v>
      </c>
      <c r="G5" s="365">
        <f>ROUND(SUMIF('Expense Data'!M$4:M$2000,'Results Check'!F5,'Expense Data'!G$4:G$2000),2)</f>
        <v>468742.09</v>
      </c>
      <c r="H5" s="365">
        <f>VLOOKUP(F5,'Expenditure Matrix'!H$7:L$36,5)</f>
        <v>468742.08999999997</v>
      </c>
      <c r="I5" s="366">
        <f t="shared" ref="I5:I33" si="1">H5-G5</f>
        <v>0</v>
      </c>
      <c r="K5" s="382">
        <v>13</v>
      </c>
      <c r="L5" s="365">
        <f>ROUND(SUMIF('Revenue Data'!H$3:H$2000,'Results Check'!K5,'Revenue Data'!C$3:C$2000),2)</f>
        <v>21601.86</v>
      </c>
      <c r="M5" s="365">
        <f>VLOOKUP(K5,REVENUE!B$7:E$68,4)</f>
        <v>21601.86</v>
      </c>
      <c r="N5" s="366">
        <f t="shared" ref="N5:N50" si="2">M5-L5</f>
        <v>0</v>
      </c>
    </row>
    <row r="6" spans="1:14">
      <c r="A6" s="367">
        <v>10</v>
      </c>
      <c r="B6" s="365">
        <f>ROUND(SUMIF('Expense Data'!L$4:L$2000,'Results Check'!A6,'Expense Data'!G$4:G$2000),2)</f>
        <v>56732.4</v>
      </c>
      <c r="C6" s="365">
        <f>VLOOKUP(A6,'Expenditure Matrix'!B$8:D$59,3)</f>
        <v>56732.399999999994</v>
      </c>
      <c r="D6" s="366">
        <f t="shared" si="0"/>
        <v>0</v>
      </c>
      <c r="E6" s="362"/>
      <c r="F6" s="367">
        <v>13</v>
      </c>
      <c r="G6" s="365">
        <f>ROUND(SUMIF('Expense Data'!M$4:M$2000,'Results Check'!F6,'Expense Data'!G$4:G$2000),2)</f>
        <v>945231.75</v>
      </c>
      <c r="H6" s="365">
        <f>VLOOKUP(F6,'Expenditure Matrix'!H$7:L$36,5)</f>
        <v>945231.75</v>
      </c>
      <c r="I6" s="366">
        <f t="shared" si="1"/>
        <v>0</v>
      </c>
      <c r="K6" s="382">
        <v>14</v>
      </c>
      <c r="L6" s="365">
        <f>ROUND(SUMIF('Revenue Data'!H$3:H$2000,'Results Check'!K6,'Revenue Data'!C$3:C$2000),2)</f>
        <v>0</v>
      </c>
      <c r="M6" s="365">
        <f>VLOOKUP(K6,REVENUE!B$7:E$68,4)</f>
        <v>0</v>
      </c>
      <c r="N6" s="366">
        <f t="shared" si="2"/>
        <v>0</v>
      </c>
    </row>
    <row r="7" spans="1:14">
      <c r="A7" s="367">
        <v>12</v>
      </c>
      <c r="B7" s="365">
        <f>ROUND(SUMIF('Expense Data'!L$4:L$2000,'Results Check'!A7,'Expense Data'!G$4:G$2000),2)</f>
        <v>2459595.89</v>
      </c>
      <c r="C7" s="365">
        <f>VLOOKUP(A7,'Expenditure Matrix'!B$8:D$59,3)</f>
        <v>2459965.8899999997</v>
      </c>
      <c r="D7" s="366">
        <f t="shared" si="0"/>
        <v>369.99999999953434</v>
      </c>
      <c r="E7" s="362"/>
      <c r="F7" s="367">
        <v>14</v>
      </c>
      <c r="G7" s="365">
        <f>ROUND(SUMIF('Expense Data'!M$4:M$2000,'Results Check'!F7,'Expense Data'!G$4:G$2000),2)</f>
        <v>117234.8</v>
      </c>
      <c r="H7" s="365">
        <f>VLOOKUP(F7,'Expenditure Matrix'!H$7:L$36,5)</f>
        <v>117234.8</v>
      </c>
      <c r="I7" s="366">
        <f t="shared" si="1"/>
        <v>0</v>
      </c>
      <c r="K7" s="382">
        <v>15</v>
      </c>
      <c r="L7" s="365">
        <f>ROUND(SUMIF('Revenue Data'!H$3:H$2000,'Results Check'!K7,'Revenue Data'!C$3:C$2000),2)</f>
        <v>0</v>
      </c>
      <c r="M7" s="365">
        <f>VLOOKUP(K7,REVENUE!B$7:E$68,4)</f>
        <v>0</v>
      </c>
      <c r="N7" s="366">
        <f t="shared" si="2"/>
        <v>0</v>
      </c>
    </row>
    <row r="8" spans="1:14">
      <c r="A8" s="367">
        <v>13</v>
      </c>
      <c r="B8" s="365">
        <f>ROUND(SUMIF('Expense Data'!L$4:L$2000,'Results Check'!A8,'Expense Data'!G$4:G$2000),2)</f>
        <v>0</v>
      </c>
      <c r="C8" s="365">
        <f>VLOOKUP(A8,'Expenditure Matrix'!B$8:D$59,3)</f>
        <v>0</v>
      </c>
      <c r="D8" s="366">
        <f t="shared" si="0"/>
        <v>0</v>
      </c>
      <c r="E8" s="362"/>
      <c r="F8" s="367">
        <v>15</v>
      </c>
      <c r="G8" s="365">
        <f>ROUND(SUMIF('Expense Data'!M$4:M$2000,'Results Check'!F8,'Expense Data'!G$4:G$2000),2)</f>
        <v>109141.01</v>
      </c>
      <c r="H8" s="365">
        <f>VLOOKUP(F8,'Expenditure Matrix'!H$7:L$36,5)</f>
        <v>108111.1</v>
      </c>
      <c r="I8" s="366">
        <f t="shared" si="1"/>
        <v>-1029.9099999999889</v>
      </c>
      <c r="K8" s="382">
        <v>16</v>
      </c>
      <c r="L8" s="365">
        <f>ROUND(SUMIF('Revenue Data'!H$3:H$2000,'Results Check'!K8,'Revenue Data'!C$3:C$2000),2)</f>
        <v>23551.83</v>
      </c>
      <c r="M8" s="365">
        <f>VLOOKUP(K8,REVENUE!B$7:E$68,4)</f>
        <v>23551.83</v>
      </c>
      <c r="N8" s="366">
        <f t="shared" si="2"/>
        <v>0</v>
      </c>
    </row>
    <row r="9" spans="1:14">
      <c r="A9" s="367">
        <v>16</v>
      </c>
      <c r="B9" s="365">
        <f>ROUND(SUMIF('Expense Data'!L$4:L$2000,'Results Check'!A9,'Expense Data'!G$4:G$2000),2)</f>
        <v>924739.28</v>
      </c>
      <c r="C9" s="365">
        <f>VLOOKUP(A9,'Expenditure Matrix'!B$8:D$59,3)</f>
        <v>924739.27999999991</v>
      </c>
      <c r="D9" s="366">
        <f t="shared" si="0"/>
        <v>0</v>
      </c>
      <c r="E9" s="362"/>
      <c r="F9" s="367">
        <v>16</v>
      </c>
      <c r="G9" s="365">
        <f>ROUND(SUMIF('Expense Data'!M$4:M$2000,'Results Check'!F9,'Expense Data'!G$4:G$2000),2)</f>
        <v>15.3</v>
      </c>
      <c r="H9" s="365">
        <f>VLOOKUP(F9,'Expenditure Matrix'!H$7:L$36,5)</f>
        <v>15.3</v>
      </c>
      <c r="I9" s="366">
        <f t="shared" si="1"/>
        <v>0</v>
      </c>
      <c r="K9" s="382">
        <v>17</v>
      </c>
      <c r="L9" s="365">
        <f>ROUND(SUMIF('Revenue Data'!H$3:H$2000,'Results Check'!K9,'Revenue Data'!C$3:C$2000),2)</f>
        <v>0</v>
      </c>
      <c r="M9" s="365">
        <f>VLOOKUP(K9,REVENUE!B$7:E$68,4)</f>
        <v>0</v>
      </c>
      <c r="N9" s="366">
        <f t="shared" si="2"/>
        <v>0</v>
      </c>
    </row>
    <row r="10" spans="1:14">
      <c r="A10" s="367">
        <v>18</v>
      </c>
      <c r="B10" s="365">
        <f>ROUND(SUMIF('Expense Data'!L$4:L$2000,'Results Check'!A10,'Expense Data'!G$4:G$2000),2)</f>
        <v>39098.78</v>
      </c>
      <c r="C10" s="365">
        <f>VLOOKUP(A10,'Expenditure Matrix'!B$8:D$59,3)</f>
        <v>39098.78</v>
      </c>
      <c r="D10" s="366">
        <f t="shared" si="0"/>
        <v>0</v>
      </c>
      <c r="E10" s="362"/>
      <c r="F10" s="367">
        <v>17</v>
      </c>
      <c r="G10" s="365">
        <f>ROUND(SUMIF('Expense Data'!M$4:M$2000,'Results Check'!F10,'Expense Data'!G$4:G$2000),2)</f>
        <v>52652.51</v>
      </c>
      <c r="H10" s="365">
        <f>VLOOKUP(F10,'Expenditure Matrix'!H$7:L$36,5)</f>
        <v>52652.51</v>
      </c>
      <c r="I10" s="366">
        <f t="shared" si="1"/>
        <v>0</v>
      </c>
      <c r="K10" s="382">
        <v>19</v>
      </c>
      <c r="L10" s="365">
        <f>ROUND(SUMIF('Revenue Data'!H$3:H$2000,'Results Check'!K10,'Revenue Data'!C$3:C$2000),2)</f>
        <v>211981.92</v>
      </c>
      <c r="M10" s="365">
        <f>VLOOKUP(K10,REVENUE!B$7:E$68,4)</f>
        <v>211981.92</v>
      </c>
      <c r="N10" s="366">
        <f t="shared" si="2"/>
        <v>0</v>
      </c>
    </row>
    <row r="11" spans="1:14">
      <c r="A11" s="367">
        <v>19</v>
      </c>
      <c r="B11" s="365">
        <f>ROUND(SUMIF('Expense Data'!L$4:L$2000,'Results Check'!A11,'Expense Data'!G$4:G$2000),2)</f>
        <v>1848238.87</v>
      </c>
      <c r="C11" s="365">
        <f>VLOOKUP(A11,'Expenditure Matrix'!B$8:D$59,3)</f>
        <v>1848238.87</v>
      </c>
      <c r="D11" s="366">
        <f t="shared" si="0"/>
        <v>0</v>
      </c>
      <c r="E11" s="362"/>
      <c r="F11" s="372">
        <v>20</v>
      </c>
      <c r="G11" s="365">
        <f>ROUND(SUMIF('Expense Data'!M$4:M$2000,'Results Check'!F11,'Expense Data'!G$4:G$2000),2)</f>
        <v>0</v>
      </c>
      <c r="H11" s="365">
        <f>VLOOKUP(F11,'Expenditure Matrix'!H$7:L$36,5)</f>
        <v>0</v>
      </c>
      <c r="I11" s="366">
        <f t="shared" si="1"/>
        <v>0</v>
      </c>
      <c r="K11" s="382">
        <v>20</v>
      </c>
      <c r="L11" s="365">
        <f>ROUND(SUMIF('Revenue Data'!H$3:H$2000,'Results Check'!K11,'Revenue Data'!C$3:C$2000),2)</f>
        <v>0</v>
      </c>
      <c r="M11" s="365">
        <f>VLOOKUP(K11,REVENUE!B$7:E$68,4)</f>
        <v>0</v>
      </c>
      <c r="N11" s="366">
        <f t="shared" si="2"/>
        <v>0</v>
      </c>
    </row>
    <row r="12" spans="1:14">
      <c r="A12" s="367">
        <v>20</v>
      </c>
      <c r="B12" s="365">
        <f>ROUND(SUMIF('Expense Data'!L$4:L$2000,'Results Check'!A12,'Expense Data'!G$4:G$2000),2)</f>
        <v>263345.39</v>
      </c>
      <c r="C12" s="365">
        <f>VLOOKUP(A12,'Expenditure Matrix'!B$8:D$59,3)</f>
        <v>263345.39</v>
      </c>
      <c r="D12" s="366">
        <f t="shared" si="0"/>
        <v>0</v>
      </c>
      <c r="E12" s="362"/>
      <c r="F12" s="372">
        <v>21</v>
      </c>
      <c r="G12" s="365">
        <f>ROUND(SUMIF('Expense Data'!M$4:M$2000,'Results Check'!F12,'Expense Data'!G$4:G$2000),2)</f>
        <v>4510116.5599999996</v>
      </c>
      <c r="H12" s="365">
        <f>VLOOKUP(F12,'Expenditure Matrix'!H$7:L$36,5)</f>
        <v>4510116.5600000005</v>
      </c>
      <c r="I12" s="366">
        <f t="shared" si="1"/>
        <v>0</v>
      </c>
      <c r="K12" s="382">
        <v>21</v>
      </c>
      <c r="L12" s="365">
        <f>ROUND(SUMIF('Revenue Data'!H$3:H$2000,'Results Check'!K12,'Revenue Data'!C$3:C$2000),2)</f>
        <v>0</v>
      </c>
      <c r="M12" s="365">
        <f>VLOOKUP(K12,REVENUE!B$7:E$68,4)</f>
        <v>0</v>
      </c>
      <c r="N12" s="366">
        <f t="shared" si="2"/>
        <v>0</v>
      </c>
    </row>
    <row r="13" spans="1:14">
      <c r="A13" s="367">
        <v>21</v>
      </c>
      <c r="B13" s="365">
        <f>ROUND(SUMIF('Expense Data'!L$4:L$2000,'Results Check'!A13,'Expense Data'!G$4:G$2000),2)</f>
        <v>0</v>
      </c>
      <c r="C13" s="365">
        <f>VLOOKUP(A13,'Expenditure Matrix'!B$8:D$59,3)</f>
        <v>0</v>
      </c>
      <c r="D13" s="366">
        <f t="shared" si="0"/>
        <v>0</v>
      </c>
      <c r="E13" s="362"/>
      <c r="F13" s="372">
        <v>22</v>
      </c>
      <c r="G13" s="365">
        <f>ROUND(SUMIF('Expense Data'!M$4:M$2000,'Results Check'!F13,'Expense Data'!G$4:G$2000),2)</f>
        <v>0</v>
      </c>
      <c r="H13" s="365">
        <f>VLOOKUP(F13,'Expenditure Matrix'!H$7:L$36,5)</f>
        <v>0</v>
      </c>
      <c r="I13" s="366">
        <f t="shared" si="1"/>
        <v>0</v>
      </c>
      <c r="K13" s="382">
        <v>22</v>
      </c>
      <c r="L13" s="365">
        <f>ROUND(SUMIF('Revenue Data'!H$3:H$2000,'Results Check'!K13,'Revenue Data'!C$3:C$2000),2)</f>
        <v>0</v>
      </c>
      <c r="M13" s="365">
        <f>VLOOKUP(K13,REVENUE!B$7:E$68,4)</f>
        <v>0</v>
      </c>
      <c r="N13" s="366">
        <f t="shared" si="2"/>
        <v>0</v>
      </c>
    </row>
    <row r="14" spans="1:14">
      <c r="A14" s="367">
        <v>22</v>
      </c>
      <c r="B14" s="365">
        <f>ROUND(SUMIF('Expense Data'!L$4:L$2000,'Results Check'!A14,'Expense Data'!G$4:G$2000),2)</f>
        <v>0</v>
      </c>
      <c r="C14" s="365">
        <f>VLOOKUP(A14,'Expenditure Matrix'!B$8:D$59,3)</f>
        <v>0</v>
      </c>
      <c r="D14" s="366">
        <f t="shared" si="0"/>
        <v>0</v>
      </c>
      <c r="E14" s="362"/>
      <c r="F14" s="372">
        <v>23</v>
      </c>
      <c r="G14" s="365">
        <f>ROUND(SUMIF('Expense Data'!M$4:M$2000,'Results Check'!F14,'Expense Data'!G$4:G$2000),2)</f>
        <v>38370.519999999997</v>
      </c>
      <c r="H14" s="365">
        <f>VLOOKUP(F14,'Expenditure Matrix'!H$7:L$36,5)</f>
        <v>38370.519999999997</v>
      </c>
      <c r="I14" s="366">
        <f t="shared" si="1"/>
        <v>0</v>
      </c>
      <c r="K14" s="383">
        <v>23</v>
      </c>
      <c r="L14" s="365">
        <f>ROUND(SUMIF('Revenue Data'!H$3:H$2000,'Results Check'!K14,'Revenue Data'!C$3:C$2000),2)</f>
        <v>0</v>
      </c>
      <c r="M14" s="365">
        <f>VLOOKUP(K14,REVENUE!B$7:E$68,4)</f>
        <v>0</v>
      </c>
      <c r="N14" s="366">
        <f t="shared" si="2"/>
        <v>0</v>
      </c>
    </row>
    <row r="15" spans="1:14">
      <c r="A15" s="367">
        <v>23</v>
      </c>
      <c r="B15" s="365">
        <f>ROUND(SUMIF('Expense Data'!L$4:L$2000,'Results Check'!A15,'Expense Data'!G$4:G$2000),2)</f>
        <v>1132309.57</v>
      </c>
      <c r="C15" s="365">
        <f>VLOOKUP(A15,'Expenditure Matrix'!B$8:D$59,3)</f>
        <v>1132309.57</v>
      </c>
      <c r="D15" s="366">
        <f t="shared" si="0"/>
        <v>0</v>
      </c>
      <c r="E15" s="362"/>
      <c r="F15" s="372">
        <v>26</v>
      </c>
      <c r="G15" s="365">
        <f>ROUND(SUMIF('Expense Data'!M$4:M$2000,'Results Check'!F15,'Expense Data'!G$4:G$2000),2)</f>
        <v>0</v>
      </c>
      <c r="H15" s="365">
        <f>VLOOKUP(F15,'Expenditure Matrix'!H$7:L$36,5)</f>
        <v>0</v>
      </c>
      <c r="I15" s="366">
        <f t="shared" si="1"/>
        <v>0</v>
      </c>
      <c r="K15" s="382">
        <v>29</v>
      </c>
      <c r="L15" s="365">
        <f>ROUND(SUMIF('Revenue Data'!H$3:H$2000,'Results Check'!K15,'Revenue Data'!C$3:C$2000),2)</f>
        <v>93787.8</v>
      </c>
      <c r="M15" s="365">
        <f>VLOOKUP(K15,REVENUE!B$7:E$68,4)</f>
        <v>95198.12</v>
      </c>
      <c r="N15" s="366">
        <f t="shared" si="2"/>
        <v>1410.3199999999924</v>
      </c>
    </row>
    <row r="16" spans="1:14">
      <c r="A16" s="367">
        <v>24</v>
      </c>
      <c r="B16" s="365">
        <f>ROUND(SUMIF('Expense Data'!L$4:L$2000,'Results Check'!A16,'Expense Data'!G$4:G$2000),2)</f>
        <v>1665674.88</v>
      </c>
      <c r="C16" s="365">
        <f>VLOOKUP(A16,'Expenditure Matrix'!B$8:D$59,3)</f>
        <v>1665674.88</v>
      </c>
      <c r="D16" s="366">
        <f t="shared" si="0"/>
        <v>0</v>
      </c>
      <c r="E16" s="362"/>
      <c r="F16" s="372">
        <v>27</v>
      </c>
      <c r="G16" s="365">
        <f>ROUND(SUMIF('Expense Data'!M$4:M$2000,'Results Check'!F16,'Expense Data'!G$4:G$2000),2)</f>
        <v>2668304.9700000002</v>
      </c>
      <c r="H16" s="365">
        <f>VLOOKUP(F16,'Expenditure Matrix'!H$7:L$36,5)</f>
        <v>2668674.9700000007</v>
      </c>
      <c r="I16" s="366">
        <f t="shared" si="1"/>
        <v>370.00000000046566</v>
      </c>
      <c r="K16" s="382">
        <v>31</v>
      </c>
      <c r="L16" s="365">
        <f>ROUND(SUMIF('Revenue Data'!H$3:H$2000,'Results Check'!K16,'Revenue Data'!C$3:C$2000),2)</f>
        <v>516759.95</v>
      </c>
      <c r="M16" s="365">
        <f>VLOOKUP(K16,REVENUE!B$7:E$68,4)</f>
        <v>516759.95</v>
      </c>
      <c r="N16" s="366">
        <f t="shared" si="2"/>
        <v>0</v>
      </c>
    </row>
    <row r="17" spans="1:14">
      <c r="A17" s="367">
        <v>25</v>
      </c>
      <c r="B17" s="365">
        <f>ROUND(SUMIF('Expense Data'!L$4:L$2000,'Results Check'!A17,'Expense Data'!G$4:G$2000),2)</f>
        <v>0</v>
      </c>
      <c r="C17" s="365">
        <f>VLOOKUP(A17,'Expenditure Matrix'!B$8:D$59,3)</f>
        <v>0</v>
      </c>
      <c r="D17" s="366">
        <f t="shared" si="0"/>
        <v>0</v>
      </c>
      <c r="E17" s="362"/>
      <c r="F17" s="372">
        <v>41</v>
      </c>
      <c r="G17" s="365">
        <f>ROUND(SUMIF('Expense Data'!M$4:M$2000,'Results Check'!F17,'Expense Data'!G$4:G$2000),2)</f>
        <v>0</v>
      </c>
      <c r="H17" s="365">
        <f>VLOOKUP(F17,'Expenditure Matrix'!H$7:L$36,5)</f>
        <v>0</v>
      </c>
      <c r="I17" s="366">
        <f t="shared" si="1"/>
        <v>0</v>
      </c>
      <c r="K17" s="382">
        <v>32</v>
      </c>
      <c r="L17" s="365">
        <f>ROUND(SUMIF('Revenue Data'!H$3:H$2000,'Results Check'!K17,'Revenue Data'!C$3:C$2000),2)</f>
        <v>0</v>
      </c>
      <c r="M17" s="365">
        <f>VLOOKUP(K17,REVENUE!B$7:E$68,4)</f>
        <v>0</v>
      </c>
      <c r="N17" s="366">
        <f t="shared" si="2"/>
        <v>0</v>
      </c>
    </row>
    <row r="18" spans="1:14">
      <c r="A18" s="367">
        <v>26</v>
      </c>
      <c r="B18" s="365">
        <f>ROUND(SUMIF('Expense Data'!L$4:L$2000,'Results Check'!A18,'Expense Data'!G$4:G$2000),2)</f>
        <v>0</v>
      </c>
      <c r="C18" s="365">
        <f>VLOOKUP(A18,'Expenditure Matrix'!B$8:D$59,3)</f>
        <v>0</v>
      </c>
      <c r="D18" s="366">
        <f t="shared" si="0"/>
        <v>0</v>
      </c>
      <c r="E18" s="362"/>
      <c r="F18" s="372">
        <v>42</v>
      </c>
      <c r="G18" s="365">
        <f>ROUND(SUMIF('Expense Data'!M$4:M$2000,'Results Check'!F18,'Expense Data'!G$4:G$2000),2)</f>
        <v>0</v>
      </c>
      <c r="H18" s="365">
        <f>VLOOKUP(F18,'Expenditure Matrix'!H$7:L$36,5)</f>
        <v>0</v>
      </c>
      <c r="I18" s="366">
        <f t="shared" si="1"/>
        <v>0</v>
      </c>
      <c r="K18" s="382">
        <v>34</v>
      </c>
      <c r="L18" s="365">
        <f>ROUND(SUMIF('Revenue Data'!H$3:H$2000,'Results Check'!K18,'Revenue Data'!C$3:C$2000),2)</f>
        <v>0</v>
      </c>
      <c r="M18" s="365">
        <f>VLOOKUP(K18,REVENUE!B$7:E$68,4)</f>
        <v>0</v>
      </c>
      <c r="N18" s="366">
        <f t="shared" si="2"/>
        <v>0</v>
      </c>
    </row>
    <row r="19" spans="1:14">
      <c r="A19" s="367">
        <v>27</v>
      </c>
      <c r="B19" s="365">
        <f>ROUND(SUMIF('Expense Data'!L$4:L$2000,'Results Check'!A19,'Expense Data'!G$4:G$2000),2)</f>
        <v>0</v>
      </c>
      <c r="C19" s="365">
        <f>VLOOKUP(A19,'Expenditure Matrix'!B$8:D$59,3)</f>
        <v>0</v>
      </c>
      <c r="D19" s="366">
        <f t="shared" si="0"/>
        <v>0</v>
      </c>
      <c r="E19" s="362"/>
      <c r="F19" s="372">
        <v>44</v>
      </c>
      <c r="G19" s="365">
        <f>ROUND(SUMIF('Expense Data'!M$4:M$2000,'Results Check'!F19,'Expense Data'!G$4:G$2000),2)</f>
        <v>0</v>
      </c>
      <c r="H19" s="365">
        <f>VLOOKUP(F19,'Expenditure Matrix'!H$7:L$36,5)</f>
        <v>0</v>
      </c>
      <c r="I19" s="366">
        <f t="shared" si="1"/>
        <v>0</v>
      </c>
      <c r="K19" s="382">
        <v>35</v>
      </c>
      <c r="L19" s="386">
        <f>ROUND(SUMIF('Revenue Data'!H$3:H$2000,'Results Check'!K19,'Revenue Data'!C$3:C$2000),2)</f>
        <v>0</v>
      </c>
      <c r="M19" s="386">
        <f>VLOOKUP(K19,REVENUE!B$7:E$68,4)</f>
        <v>0</v>
      </c>
      <c r="N19" s="387">
        <f t="shared" si="2"/>
        <v>0</v>
      </c>
    </row>
    <row r="20" spans="1:14">
      <c r="A20" s="367">
        <v>28</v>
      </c>
      <c r="B20" s="365">
        <f>ROUND(SUMIF('Expense Data'!L$4:L$2000,'Results Check'!A20,'Expense Data'!G$4:G$2000),2)</f>
        <v>36283.99</v>
      </c>
      <c r="C20" s="365">
        <f>VLOOKUP(A20,'Expenditure Matrix'!B$8:D$59,3)</f>
        <v>36283.99</v>
      </c>
      <c r="D20" s="366">
        <f t="shared" si="0"/>
        <v>0</v>
      </c>
      <c r="E20" s="362"/>
      <c r="F20" s="372">
        <v>51</v>
      </c>
      <c r="G20" s="365">
        <f>ROUND(SUMIF('Expense Data'!M$4:M$2000,'Results Check'!F20,'Expense Data'!G$4:G$2000),2)</f>
        <v>0</v>
      </c>
      <c r="H20" s="365">
        <f>VLOOKUP(F20,'Expenditure Matrix'!H$7:L$36,5)</f>
        <v>0</v>
      </c>
      <c r="I20" s="366">
        <f t="shared" si="1"/>
        <v>0</v>
      </c>
      <c r="K20" s="382">
        <v>36</v>
      </c>
      <c r="L20" s="386">
        <f>ROUND(SUMIF('Revenue Data'!H$3:H$2000,'Results Check'!K20,'Revenue Data'!C$3:C$2000),2)</f>
        <v>844236.45</v>
      </c>
      <c r="M20" s="386">
        <f>VLOOKUP(K20,REVENUE!B$7:E$68,4)</f>
        <v>877861.62</v>
      </c>
      <c r="N20" s="387">
        <f t="shared" si="2"/>
        <v>33625.170000000042</v>
      </c>
    </row>
    <row r="21" spans="1:14">
      <c r="A21" s="367">
        <v>30</v>
      </c>
      <c r="B21" s="365">
        <f>ROUND(SUMIF('Expense Data'!L$4:L$2000,'Results Check'!A21,'Expense Data'!G$4:G$2000),2)</f>
        <v>7160.58</v>
      </c>
      <c r="C21" s="365">
        <f>VLOOKUP(A21,'Expenditure Matrix'!B$8:D$59,3)</f>
        <v>7160.5800000000008</v>
      </c>
      <c r="D21" s="366">
        <f t="shared" si="0"/>
        <v>0</v>
      </c>
      <c r="E21" s="362"/>
      <c r="F21" s="372">
        <v>52</v>
      </c>
      <c r="G21" s="365">
        <f>ROUND(SUMIF('Expense Data'!M$4:M$2000,'Results Check'!F21,'Expense Data'!G$4:G$2000),2)</f>
        <v>0</v>
      </c>
      <c r="H21" s="365">
        <f>VLOOKUP(F21,'Expenditure Matrix'!H$7:L$36,5)</f>
        <v>0</v>
      </c>
      <c r="I21" s="366">
        <f t="shared" si="1"/>
        <v>0</v>
      </c>
      <c r="K21" s="382">
        <v>37</v>
      </c>
      <c r="L21" s="386">
        <f>ROUND(SUMIF('Revenue Data'!H$3:H$2000,'Results Check'!K21,'Revenue Data'!C$3:C$2000),2)</f>
        <v>254700.24</v>
      </c>
      <c r="M21" s="386">
        <f>VLOOKUP(K21,REVENUE!B$7:E$68,4)</f>
        <v>254700.24</v>
      </c>
      <c r="N21" s="387">
        <f t="shared" si="2"/>
        <v>0</v>
      </c>
    </row>
    <row r="22" spans="1:14">
      <c r="A22" s="367">
        <v>32</v>
      </c>
      <c r="B22" s="365">
        <f>ROUND(SUMIF('Expense Data'!L$4:L$2000,'Results Check'!A22,'Expense Data'!G$4:G$2000),2)</f>
        <v>906933.98</v>
      </c>
      <c r="C22" s="365">
        <f>VLOOKUP(A22,'Expenditure Matrix'!B$8:D$59,3)</f>
        <v>906933.9800000001</v>
      </c>
      <c r="D22" s="366">
        <f t="shared" si="0"/>
        <v>0</v>
      </c>
      <c r="E22" s="362"/>
      <c r="F22" s="372">
        <v>53</v>
      </c>
      <c r="G22" s="365">
        <f>ROUND(SUMIF('Expense Data'!M$4:M$2000,'Results Check'!F22,'Expense Data'!G$4:G$2000),2)</f>
        <v>0</v>
      </c>
      <c r="H22" s="365">
        <f>VLOOKUP(F22,'Expenditure Matrix'!H$7:L$36,5)</f>
        <v>0</v>
      </c>
      <c r="I22" s="366">
        <f t="shared" si="1"/>
        <v>0</v>
      </c>
      <c r="K22" s="382">
        <v>38</v>
      </c>
      <c r="L22" s="386">
        <f>ROUND(SUMIF('Revenue Data'!H$3:H$2000,'Results Check'!K22,'Revenue Data'!C$3:C$2000),2)</f>
        <v>0</v>
      </c>
      <c r="M22" s="386">
        <f>VLOOKUP(K22,REVENUE!B$7:E$68,4)</f>
        <v>0</v>
      </c>
      <c r="N22" s="387">
        <f t="shared" si="2"/>
        <v>0</v>
      </c>
    </row>
    <row r="23" spans="1:14">
      <c r="A23" s="367">
        <v>34</v>
      </c>
      <c r="B23" s="365">
        <f>ROUND(SUMIF('Expense Data'!L$4:L$2000,'Results Check'!A23,'Expense Data'!G$4:G$2000),2)</f>
        <v>57844</v>
      </c>
      <c r="C23" s="365">
        <f>VLOOKUP(A23,'Expenditure Matrix'!B$8:D$59,3)</f>
        <v>57844</v>
      </c>
      <c r="D23" s="366">
        <f t="shared" si="0"/>
        <v>0</v>
      </c>
      <c r="E23" s="362"/>
      <c r="F23" s="372">
        <v>56</v>
      </c>
      <c r="G23" s="365">
        <f>ROUND(SUMIF('Expense Data'!M$4:M$2000,'Results Check'!F23,'Expense Data'!G$4:G$2000),2)</f>
        <v>0</v>
      </c>
      <c r="H23" s="365">
        <f>VLOOKUP(F23,'Expenditure Matrix'!H$7:L$36,5)</f>
        <v>0</v>
      </c>
      <c r="I23" s="366">
        <f t="shared" si="1"/>
        <v>0</v>
      </c>
      <c r="K23" s="384">
        <v>39</v>
      </c>
      <c r="L23" s="386">
        <f>ROUND(SUMIF('Revenue Data'!H$3:H$2000,'Results Check'!K23,'Revenue Data'!C$3:C$2000),2)</f>
        <v>142342.03</v>
      </c>
      <c r="M23" s="386">
        <f>VLOOKUP(K23,REVENUE!B$7:E$68,4)</f>
        <v>142342.03</v>
      </c>
      <c r="N23" s="387">
        <f t="shared" si="2"/>
        <v>0</v>
      </c>
    </row>
    <row r="24" spans="1:14">
      <c r="A24" s="367">
        <v>36</v>
      </c>
      <c r="B24" s="365">
        <f>ROUND(SUMIF('Expense Data'!L$4:L$2000,'Results Check'!A24,'Expense Data'!G$4:G$2000),2)</f>
        <v>484831.42</v>
      </c>
      <c r="C24" s="365">
        <f>VLOOKUP(A24,'Expenditure Matrix'!B$8:D$59,3)</f>
        <v>484831.42000000004</v>
      </c>
      <c r="D24" s="366">
        <f t="shared" si="0"/>
        <v>0</v>
      </c>
      <c r="E24" s="362"/>
      <c r="F24" s="372">
        <v>59</v>
      </c>
      <c r="G24" s="365">
        <f>ROUND(SUMIF('Expense Data'!M$4:M$2000,'Results Check'!F24,'Expense Data'!G$4:G$2000),2)</f>
        <v>0</v>
      </c>
      <c r="H24" s="365">
        <f>VLOOKUP(F24,'Expenditure Matrix'!H$7:L$36,5)</f>
        <v>0</v>
      </c>
      <c r="I24" s="366">
        <f t="shared" si="1"/>
        <v>0</v>
      </c>
      <c r="K24" s="382">
        <v>40</v>
      </c>
      <c r="L24" s="386">
        <f>ROUND(SUMIF('Revenue Data'!H$3:H$2000,'Results Check'!K24,'Revenue Data'!C$3:C$2000),2)</f>
        <v>0</v>
      </c>
      <c r="M24" s="386">
        <f>VLOOKUP(K24,REVENUE!B$7:E$68,4)</f>
        <v>0</v>
      </c>
      <c r="N24" s="387">
        <f t="shared" si="2"/>
        <v>0</v>
      </c>
    </row>
    <row r="25" spans="1:14">
      <c r="A25" s="368">
        <v>38</v>
      </c>
      <c r="B25" s="365">
        <f>ROUND(SUMIF('Expense Data'!L$4:L$2000,'Results Check'!A25,'Expense Data'!G$4:G$2000),2)</f>
        <v>0</v>
      </c>
      <c r="C25" s="365">
        <f>VLOOKUP(A25,'Expenditure Matrix'!B$8:D$59,3)</f>
        <v>0</v>
      </c>
      <c r="D25" s="366">
        <f t="shared" si="0"/>
        <v>0</v>
      </c>
      <c r="E25" s="362"/>
      <c r="F25" s="372">
        <v>60</v>
      </c>
      <c r="G25" s="365">
        <f>ROUND(SUMIF('Expense Data'!M$4:M$2000,'Results Check'!F25,'Expense Data'!G$4:G$2000),2)</f>
        <v>3979.4</v>
      </c>
      <c r="H25" s="365">
        <f>VLOOKUP(F25,'Expenditure Matrix'!H$7:L$36,5)</f>
        <v>3979.3999999999824</v>
      </c>
      <c r="I25" s="366">
        <f t="shared" si="1"/>
        <v>-1.7735146684572101E-11</v>
      </c>
      <c r="K25" s="382">
        <v>41</v>
      </c>
      <c r="L25" s="386">
        <f>ROUND(SUMIF('Revenue Data'!H$3:H$2000,'Results Check'!K25,'Revenue Data'!C$3:C$2000),2)</f>
        <v>0</v>
      </c>
      <c r="M25" s="386">
        <f>VLOOKUP(K25,REVENUE!B$7:E$68,4)</f>
        <v>0</v>
      </c>
      <c r="N25" s="387">
        <f t="shared" si="2"/>
        <v>0</v>
      </c>
    </row>
    <row r="26" spans="1:14">
      <c r="A26" s="368">
        <v>40</v>
      </c>
      <c r="B26" s="365">
        <f>ROUND(SUMIF('Expense Data'!L$4:L$2000,'Results Check'!A26,'Expense Data'!G$4:G$2000),2)</f>
        <v>0</v>
      </c>
      <c r="C26" s="365">
        <f>VLOOKUP(A26,'Expenditure Matrix'!B$8:D$59,3)</f>
        <v>0</v>
      </c>
      <c r="D26" s="366">
        <f t="shared" si="0"/>
        <v>0</v>
      </c>
      <c r="E26" s="362"/>
      <c r="F26" s="372">
        <v>72</v>
      </c>
      <c r="G26" s="365">
        <f>ROUND(SUMIF('Expense Data'!M$4:M$2000,'Results Check'!F26,'Expense Data'!G$4:G$2000),2)</f>
        <v>0</v>
      </c>
      <c r="H26" s="365">
        <f>VLOOKUP(F26,'Expenditure Matrix'!H$7:L$36,5)</f>
        <v>0</v>
      </c>
      <c r="I26" s="366">
        <f t="shared" si="1"/>
        <v>0</v>
      </c>
      <c r="K26" s="382">
        <v>42</v>
      </c>
      <c r="L26" s="386">
        <f>ROUND(SUMIF('Revenue Data'!H$3:H$2000,'Results Check'!K26,'Revenue Data'!C$3:C$2000),2)</f>
        <v>0</v>
      </c>
      <c r="M26" s="386">
        <f>VLOOKUP(K26,REVENUE!B$7:E$68,4)</f>
        <v>0</v>
      </c>
      <c r="N26" s="387">
        <f t="shared" si="2"/>
        <v>0</v>
      </c>
    </row>
    <row r="27" spans="1:14">
      <c r="A27" s="368">
        <v>42</v>
      </c>
      <c r="B27" s="365">
        <f>ROUND(SUMIF('Expense Data'!L$4:L$2000,'Results Check'!A27,'Expense Data'!G$4:G$2000),2)</f>
        <v>0</v>
      </c>
      <c r="C27" s="365">
        <f>VLOOKUP(A27,'Expenditure Matrix'!B$8:D$59,3)</f>
        <v>0</v>
      </c>
      <c r="D27" s="366">
        <f t="shared" si="0"/>
        <v>0</v>
      </c>
      <c r="E27" s="362"/>
      <c r="F27" s="367">
        <v>73</v>
      </c>
      <c r="G27" s="365">
        <f>ROUND(SUMIF('Expense Data'!M$4:M$2000,'Results Check'!F27,'Expense Data'!G$4:G$2000),2)</f>
        <v>0</v>
      </c>
      <c r="H27" s="365">
        <f>VLOOKUP(F27,'Expenditure Matrix'!H$7:L$36,5)</f>
        <v>0</v>
      </c>
      <c r="I27" s="366">
        <f t="shared" si="1"/>
        <v>0</v>
      </c>
      <c r="K27" s="382">
        <v>43</v>
      </c>
      <c r="L27" s="386">
        <f>ROUND(SUMIF('Revenue Data'!H$3:H$2000,'Results Check'!K27,'Revenue Data'!C$3:C$2000),2)</f>
        <v>0</v>
      </c>
      <c r="M27" s="386">
        <f>VLOOKUP(K27,REVENUE!B$7:E$68,4)</f>
        <v>0</v>
      </c>
      <c r="N27" s="387">
        <f t="shared" si="2"/>
        <v>0</v>
      </c>
    </row>
    <row r="28" spans="1:14">
      <c r="A28" s="368">
        <v>43</v>
      </c>
      <c r="B28" s="365">
        <f>ROUND(SUMIF('Expense Data'!L$4:L$2000,'Results Check'!A28,'Expense Data'!G$4:G$2000),2)</f>
        <v>0</v>
      </c>
      <c r="C28" s="365">
        <f>VLOOKUP(A28,'Expenditure Matrix'!B$8:D$59,3)</f>
        <v>0</v>
      </c>
      <c r="D28" s="366">
        <f t="shared" si="0"/>
        <v>0</v>
      </c>
      <c r="E28" s="362"/>
      <c r="F28" s="367">
        <v>75</v>
      </c>
      <c r="G28" s="365">
        <f>ROUND(SUMIF('Expense Data'!M$4:M$2000,'Results Check'!F28,'Expense Data'!G$4:G$2000),2)</f>
        <v>0</v>
      </c>
      <c r="H28" s="365">
        <f>VLOOKUP(F28,'Expenditure Matrix'!H$7:L$36,5)</f>
        <v>0</v>
      </c>
      <c r="I28" s="366">
        <f t="shared" si="1"/>
        <v>0</v>
      </c>
      <c r="K28" s="382">
        <v>49</v>
      </c>
      <c r="L28" s="386">
        <f>ROUND(SUMIF('Revenue Data'!H$3:H$2000,'Results Check'!K28,'Revenue Data'!C$3:C$2000),2)</f>
        <v>618211.06000000006</v>
      </c>
      <c r="M28" s="386">
        <f>VLOOKUP(K28,REVENUE!B$7:E$68,4)</f>
        <v>618211.06000000006</v>
      </c>
      <c r="N28" s="387">
        <f t="shared" si="2"/>
        <v>0</v>
      </c>
    </row>
    <row r="29" spans="1:14">
      <c r="A29" s="368">
        <v>46</v>
      </c>
      <c r="B29" s="365">
        <f>ROUND(SUMIF('Expense Data'!L$4:L$2000,'Results Check'!A29,'Expense Data'!G$4:G$2000),2)</f>
        <v>0</v>
      </c>
      <c r="C29" s="365">
        <f>VLOOKUP(A29,'Expenditure Matrix'!B$8:D$59,3)</f>
        <v>0</v>
      </c>
      <c r="D29" s="366">
        <f t="shared" si="0"/>
        <v>0</v>
      </c>
      <c r="E29" s="362"/>
      <c r="F29" s="367">
        <v>83</v>
      </c>
      <c r="G29" s="365">
        <f>ROUND(SUMIF('Expense Data'!M$4:M$2000,'Results Check'!F29,'Expense Data'!G$4:G$2000),2)</f>
        <v>115704.04</v>
      </c>
      <c r="H29" s="365">
        <f>VLOOKUP(F29,'Expenditure Matrix'!H$7:L$36,5)</f>
        <v>115704.04</v>
      </c>
      <c r="I29" s="366">
        <f t="shared" si="1"/>
        <v>0</v>
      </c>
      <c r="K29" s="382">
        <v>51</v>
      </c>
      <c r="L29" s="386">
        <f>ROUND(SUMIF('Revenue Data'!H$3:H$2000,'Results Check'!K29,'Revenue Data'!C$3:C$2000),2)</f>
        <v>1196142.02</v>
      </c>
      <c r="M29" s="386">
        <f>VLOOKUP(K29,REVENUE!B$7:E$68,4)</f>
        <v>1196142.02</v>
      </c>
      <c r="N29" s="387">
        <f t="shared" si="2"/>
        <v>0</v>
      </c>
    </row>
    <row r="30" spans="1:14">
      <c r="A30" s="367">
        <v>48</v>
      </c>
      <c r="B30" s="365">
        <f>ROUND(SUMIF('Expense Data'!L$4:L$2000,'Results Check'!A30,'Expense Data'!G$4:G$2000),2)</f>
        <v>0</v>
      </c>
      <c r="C30" s="365">
        <f>VLOOKUP(A30,'Expenditure Matrix'!B$8:D$59,3)</f>
        <v>0</v>
      </c>
      <c r="D30" s="366">
        <f t="shared" si="0"/>
        <v>0</v>
      </c>
      <c r="E30" s="362"/>
      <c r="F30" s="367">
        <v>84</v>
      </c>
      <c r="G30" s="365">
        <f>ROUND(SUMIF('Expense Data'!M$4:M$2000,'Results Check'!F30,'Expense Data'!G$4:G$2000),2)</f>
        <v>0</v>
      </c>
      <c r="H30" s="365">
        <f>VLOOKUP(F30,'Expenditure Matrix'!H$7:L$36,5)</f>
        <v>0</v>
      </c>
      <c r="I30" s="366">
        <f t="shared" si="1"/>
        <v>0</v>
      </c>
      <c r="K30" s="382">
        <v>53</v>
      </c>
      <c r="L30" s="386">
        <f>ROUND(SUMIF('Revenue Data'!H$3:H$2000,'Results Check'!K30,'Revenue Data'!C$3:C$2000),2)</f>
        <v>184785.17</v>
      </c>
      <c r="M30" s="386">
        <f>VLOOKUP(K30,REVENUE!B$7:E$68,4)</f>
        <v>184785.17</v>
      </c>
      <c r="N30" s="387">
        <f t="shared" si="2"/>
        <v>0</v>
      </c>
    </row>
    <row r="31" spans="1:14">
      <c r="A31" s="367">
        <v>51</v>
      </c>
      <c r="B31" s="365">
        <f>ROUND(SUMIF('Expense Data'!L$4:L$2000,'Results Check'!A31,'Expense Data'!G$4:G$2000),2)</f>
        <v>0</v>
      </c>
      <c r="C31" s="365">
        <f>VLOOKUP(A31,'Expenditure Matrix'!B$8:D$59,3)</f>
        <v>0</v>
      </c>
      <c r="D31" s="366">
        <f t="shared" si="0"/>
        <v>0</v>
      </c>
      <c r="E31" s="362"/>
      <c r="F31" s="372">
        <v>89</v>
      </c>
      <c r="G31" s="365">
        <f>ROUND(SUMIF('Expense Data'!M$4:M$2000,'Results Check'!F31,'Expense Data'!G$4:G$2000),2)</f>
        <v>198942</v>
      </c>
      <c r="H31" s="365">
        <f>VLOOKUP(F31,'Expenditure Matrix'!H$7:L$36,5)</f>
        <v>198942</v>
      </c>
      <c r="I31" s="366">
        <f t="shared" si="1"/>
        <v>0</v>
      </c>
      <c r="K31" s="382">
        <v>54</v>
      </c>
      <c r="L31" s="386">
        <f>ROUND(SUMIF('Revenue Data'!H$3:H$2000,'Results Check'!K31,'Revenue Data'!C$3:C$2000),2)</f>
        <v>0</v>
      </c>
      <c r="M31" s="386">
        <f>VLOOKUP(K31,REVENUE!B$7:E$68,4)</f>
        <v>0</v>
      </c>
      <c r="N31" s="387">
        <f t="shared" si="2"/>
        <v>0</v>
      </c>
    </row>
    <row r="32" spans="1:14">
      <c r="A32" s="367">
        <v>52</v>
      </c>
      <c r="B32" s="365">
        <f>ROUND(SUMIF('Expense Data'!L$4:L$2000,'Results Check'!A32,'Expense Data'!G$4:G$2000),2)</f>
        <v>0</v>
      </c>
      <c r="C32" s="365">
        <f>VLOOKUP(A32,'Expenditure Matrix'!B$8:D$59,3)</f>
        <v>0</v>
      </c>
      <c r="D32" s="366">
        <f t="shared" si="0"/>
        <v>0</v>
      </c>
      <c r="E32" s="362"/>
      <c r="F32" s="367">
        <v>98</v>
      </c>
      <c r="G32" s="365">
        <f>ROUND(SUMIF('Expense Data'!M$4:M$2000,'Results Check'!F32,'Expense Data'!G$4:G$2000),2)</f>
        <v>6760881.5999999996</v>
      </c>
      <c r="H32" s="365">
        <f>VLOOKUP(F32,'Expenditure Matrix'!H$7:L$36,5)</f>
        <v>6253667.6200000001</v>
      </c>
      <c r="I32" s="366">
        <f t="shared" si="1"/>
        <v>-507213.97999999952</v>
      </c>
      <c r="K32" s="382">
        <v>58</v>
      </c>
      <c r="L32" s="386">
        <f>ROUND(SUMIF('Revenue Data'!H$3:H$2000,'Results Check'!K32,'Revenue Data'!C$3:C$2000),2)</f>
        <v>7833.2</v>
      </c>
      <c r="M32" s="386">
        <f>VLOOKUP(K32,REVENUE!B$7:E$68,4)</f>
        <v>7833.2</v>
      </c>
      <c r="N32" s="387">
        <f t="shared" si="2"/>
        <v>0</v>
      </c>
    </row>
    <row r="33" spans="1:14" ht="13.5" thickBot="1">
      <c r="A33" s="367">
        <v>53</v>
      </c>
      <c r="B33" s="365">
        <f>ROUND(SUMIF('Expense Data'!L$4:L$2000,'Results Check'!A33,'Expense Data'!G$4:G$2000),2)</f>
        <v>0</v>
      </c>
      <c r="C33" s="365">
        <f>VLOOKUP(A33,'Expenditure Matrix'!B$8:D$59,3)</f>
        <v>0</v>
      </c>
      <c r="D33" s="366">
        <f t="shared" si="0"/>
        <v>0</v>
      </c>
      <c r="E33" s="362"/>
      <c r="F33" s="369">
        <v>99</v>
      </c>
      <c r="G33" s="370">
        <f>ROUND(SUMIF('Expense Data'!M$4:M$2000,'Results Check'!F33,'Expense Data'!G$4:G$2000),2)</f>
        <v>0</v>
      </c>
      <c r="H33" s="370">
        <f>VLOOKUP(F33,'Expenditure Matrix'!H$7:L$36,5)</f>
        <v>0</v>
      </c>
      <c r="I33" s="371">
        <f t="shared" si="1"/>
        <v>0</v>
      </c>
      <c r="K33" s="382">
        <v>60</v>
      </c>
      <c r="L33" s="386">
        <f>ROUND(SUMIF('Revenue Data'!H$3:H$2000,'Results Check'!K33,'Revenue Data'!C$3:C$2000),2)</f>
        <v>0</v>
      </c>
      <c r="M33" s="386">
        <f>VLOOKUP(K33,REVENUE!B$7:E$68,4)</f>
        <v>0</v>
      </c>
      <c r="N33" s="387">
        <f t="shared" si="2"/>
        <v>0</v>
      </c>
    </row>
    <row r="34" spans="1:14" ht="13.5" thickTop="1">
      <c r="A34" s="367">
        <v>54</v>
      </c>
      <c r="B34" s="365">
        <f>ROUND(SUMIF('Expense Data'!L$4:L$2000,'Results Check'!A34,'Expense Data'!G$4:G$2000),2)</f>
        <v>249281.37</v>
      </c>
      <c r="C34" s="365">
        <f>VLOOKUP(A34,'Expenditure Matrix'!B$8:D$59,3)</f>
        <v>249281.37000000002</v>
      </c>
      <c r="D34" s="366">
        <f t="shared" si="0"/>
        <v>0</v>
      </c>
      <c r="E34" s="362"/>
      <c r="F34" s="362"/>
      <c r="G34" s="362"/>
      <c r="H34" s="362"/>
      <c r="I34" s="362"/>
      <c r="K34" s="382">
        <v>61</v>
      </c>
      <c r="L34" s="386">
        <f>ROUND(SUMIF('Revenue Data'!H$3:H$2000,'Results Check'!K34,'Revenue Data'!C$3:C$2000),2)</f>
        <v>0</v>
      </c>
      <c r="M34" s="386">
        <f>VLOOKUP(K34,REVENUE!B$7:E$68,4)</f>
        <v>0</v>
      </c>
      <c r="N34" s="387">
        <f t="shared" si="2"/>
        <v>0</v>
      </c>
    </row>
    <row r="35" spans="1:14">
      <c r="A35" s="367">
        <v>58</v>
      </c>
      <c r="B35" s="365">
        <f>ROUND(SUMIF('Expense Data'!L$4:L$2000,'Results Check'!A35,'Expense Data'!G$4:G$2000),2)</f>
        <v>0</v>
      </c>
      <c r="C35" s="365">
        <f>VLOOKUP(A35,'Expenditure Matrix'!B$8:D$59,3)</f>
        <v>0</v>
      </c>
      <c r="D35" s="366">
        <f t="shared" si="0"/>
        <v>0</v>
      </c>
      <c r="E35" s="362"/>
      <c r="F35" s="362"/>
      <c r="G35" s="362"/>
      <c r="H35" s="362"/>
      <c r="I35" s="362"/>
      <c r="K35" s="382">
        <v>62</v>
      </c>
      <c r="L35" s="386">
        <f>ROUND(SUMIF('Revenue Data'!H$3:H$2000,'Results Check'!K35,'Revenue Data'!C$3:C$2000),2)</f>
        <v>0</v>
      </c>
      <c r="M35" s="386">
        <f>VLOOKUP(K35,REVENUE!B$7:E$68,4)</f>
        <v>0</v>
      </c>
      <c r="N35" s="387">
        <f t="shared" si="2"/>
        <v>0</v>
      </c>
    </row>
    <row r="36" spans="1:14">
      <c r="A36" s="367">
        <v>59</v>
      </c>
      <c r="B36" s="365">
        <f>ROUND(SUMIF('Expense Data'!L$4:L$2000,'Results Check'!A36,'Expense Data'!G$4:G$2000),2)</f>
        <v>222759.14</v>
      </c>
      <c r="C36" s="365">
        <f>VLOOKUP(A36,'Expenditure Matrix'!B$8:D$59,3)</f>
        <v>222759.13999999998</v>
      </c>
      <c r="D36" s="366">
        <f t="shared" si="0"/>
        <v>0</v>
      </c>
      <c r="E36" s="362"/>
      <c r="F36" s="362"/>
      <c r="G36" s="362"/>
      <c r="H36" s="362"/>
      <c r="I36" s="362"/>
      <c r="K36" s="382">
        <v>63</v>
      </c>
      <c r="L36" s="386">
        <f>ROUND(SUMIF('Revenue Data'!H$3:H$2000,'Results Check'!K36,'Revenue Data'!C$3:C$2000),2)</f>
        <v>0</v>
      </c>
      <c r="M36" s="386">
        <f>VLOOKUP(K36,REVENUE!B$7:E$68,4)</f>
        <v>0</v>
      </c>
      <c r="N36" s="387">
        <f t="shared" si="2"/>
        <v>0</v>
      </c>
    </row>
    <row r="37" spans="1:14">
      <c r="A37" s="367">
        <v>62</v>
      </c>
      <c r="B37" s="365">
        <f>ROUND(SUMIF('Expense Data'!L$4:L$2000,'Results Check'!A37,'Expense Data'!G$4:G$2000),2)</f>
        <v>0</v>
      </c>
      <c r="C37" s="365">
        <f>VLOOKUP(A37,'Expenditure Matrix'!B$8:D$59,3)</f>
        <v>0</v>
      </c>
      <c r="D37" s="366">
        <f t="shared" si="0"/>
        <v>0</v>
      </c>
      <c r="E37" s="362"/>
      <c r="F37" s="362"/>
      <c r="G37" s="362"/>
      <c r="H37" s="362"/>
      <c r="I37" s="362"/>
      <c r="K37" s="382">
        <v>67</v>
      </c>
      <c r="L37" s="386">
        <f>ROUND(SUMIF('Revenue Data'!H$3:H$2000,'Results Check'!K37,'Revenue Data'!C$3:C$2000),2)</f>
        <v>0</v>
      </c>
      <c r="M37" s="386">
        <f>VLOOKUP(K37,REVENUE!B$7:E$68,4)</f>
        <v>0</v>
      </c>
      <c r="N37" s="387">
        <f t="shared" si="2"/>
        <v>0</v>
      </c>
    </row>
    <row r="38" spans="1:14">
      <c r="A38" s="367">
        <v>64</v>
      </c>
      <c r="B38" s="365">
        <f>ROUND(SUMIF('Expense Data'!L$4:L$2000,'Results Check'!A38,'Expense Data'!G$4:G$2000),2)</f>
        <v>1855139.69</v>
      </c>
      <c r="C38" s="365">
        <f>VLOOKUP(A38,'Expenditure Matrix'!B$8:D$59,3)</f>
        <v>1930095.8000000003</v>
      </c>
      <c r="D38" s="366">
        <f t="shared" si="0"/>
        <v>74956.110000000335</v>
      </c>
      <c r="E38" s="362"/>
      <c r="F38" s="362"/>
      <c r="G38" s="362"/>
      <c r="H38" s="362"/>
      <c r="I38" s="362"/>
      <c r="K38" s="382">
        <v>68</v>
      </c>
      <c r="L38" s="386">
        <f>ROUND(SUMIF('Revenue Data'!H$3:H$2000,'Results Check'!K38,'Revenue Data'!C$3:C$2000),2)</f>
        <v>0</v>
      </c>
      <c r="M38" s="386">
        <f>VLOOKUP(K38,REVENUE!B$7:E$68,4)</f>
        <v>0</v>
      </c>
      <c r="N38" s="387">
        <f t="shared" si="2"/>
        <v>0</v>
      </c>
    </row>
    <row r="39" spans="1:14">
      <c r="A39" s="367">
        <v>66</v>
      </c>
      <c r="B39" s="365">
        <f>ROUND(SUMIF('Expense Data'!L$4:L$2000,'Results Check'!A39,'Expense Data'!G$4:G$2000),2)</f>
        <v>0</v>
      </c>
      <c r="C39" s="365">
        <f>VLOOKUP(A39,'Expenditure Matrix'!B$8:D$59,3)</f>
        <v>0</v>
      </c>
      <c r="D39" s="366">
        <f t="shared" si="0"/>
        <v>0</v>
      </c>
      <c r="E39" s="362"/>
      <c r="F39" s="362"/>
      <c r="G39" s="362"/>
      <c r="H39" s="362"/>
      <c r="I39" s="362"/>
      <c r="K39" s="382">
        <v>69</v>
      </c>
      <c r="L39" s="386">
        <f>ROUND(SUMIF('Revenue Data'!H$3:H$2000,'Results Check'!K39,'Revenue Data'!C$3:C$2000),2)</f>
        <v>643297.82999999996</v>
      </c>
      <c r="M39" s="386">
        <f>VLOOKUP(K39,REVENUE!B$7:E$68,4)</f>
        <v>632726.98</v>
      </c>
      <c r="N39" s="387">
        <f t="shared" si="2"/>
        <v>-10570.849999999977</v>
      </c>
    </row>
    <row r="40" spans="1:14">
      <c r="A40" s="367">
        <v>68</v>
      </c>
      <c r="B40" s="365">
        <f>ROUND(SUMIF('Expense Data'!L$4:L$2000,'Results Check'!A40,'Expense Data'!G$4:G$2000),2)</f>
        <v>0</v>
      </c>
      <c r="C40" s="365">
        <f>VLOOKUP(A40,'Expenditure Matrix'!B$8:D$59,3)</f>
        <v>0</v>
      </c>
      <c r="D40" s="366">
        <f t="shared" si="0"/>
        <v>0</v>
      </c>
      <c r="E40" s="362"/>
      <c r="F40" s="362"/>
      <c r="G40" s="362"/>
      <c r="H40" s="362"/>
      <c r="I40" s="362"/>
      <c r="K40" s="382">
        <v>71</v>
      </c>
      <c r="L40" s="386">
        <f>ROUND(SUMIF('Revenue Data'!H$3:H$2000,'Results Check'!K40,'Revenue Data'!C$3:C$2000),2)</f>
        <v>2165565.89</v>
      </c>
      <c r="M40" s="386">
        <f>VLOOKUP(K40,REVENUE!B$7:E$68,4)</f>
        <v>2166765.89</v>
      </c>
      <c r="N40" s="387">
        <f t="shared" si="2"/>
        <v>1200</v>
      </c>
    </row>
    <row r="41" spans="1:14">
      <c r="A41" s="367">
        <v>70</v>
      </c>
      <c r="B41" s="365">
        <f>ROUND(SUMIF('Expense Data'!L$4:L$2000,'Results Check'!A41,'Expense Data'!G$4:G$2000),2)</f>
        <v>0</v>
      </c>
      <c r="C41" s="365">
        <f>VLOOKUP(A41,'Expenditure Matrix'!B$8:D$59,3)</f>
        <v>0</v>
      </c>
      <c r="D41" s="366">
        <f t="shared" si="0"/>
        <v>0</v>
      </c>
      <c r="E41" s="362"/>
      <c r="F41" s="362"/>
      <c r="G41" s="362"/>
      <c r="H41" s="362"/>
      <c r="I41" s="362"/>
      <c r="K41" s="382">
        <v>72</v>
      </c>
      <c r="L41" s="386">
        <f>ROUND(SUMIF('Revenue Data'!H$3:H$2000,'Results Check'!K41,'Revenue Data'!C$3:C$2000),2)</f>
        <v>0</v>
      </c>
      <c r="M41" s="386">
        <f>VLOOKUP(K41,REVENUE!B$7:E$68,4)</f>
        <v>0</v>
      </c>
      <c r="N41" s="387">
        <f t="shared" si="2"/>
        <v>0</v>
      </c>
    </row>
    <row r="42" spans="1:14">
      <c r="A42" s="367">
        <v>72</v>
      </c>
      <c r="B42" s="365">
        <f>ROUND(SUMIF('Expense Data'!L$4:L$2000,'Results Check'!A42,'Expense Data'!G$4:G$2000),2)</f>
        <v>0</v>
      </c>
      <c r="C42" s="365">
        <f>VLOOKUP(A42,'Expenditure Matrix'!B$8:D$59,3)</f>
        <v>0</v>
      </c>
      <c r="D42" s="366">
        <f t="shared" si="0"/>
        <v>0</v>
      </c>
      <c r="E42" s="362"/>
      <c r="F42" s="362"/>
      <c r="G42" s="362"/>
      <c r="H42" s="362"/>
      <c r="I42" s="362"/>
      <c r="K42" s="382">
        <v>73</v>
      </c>
      <c r="L42" s="386">
        <f>ROUND(SUMIF('Revenue Data'!H$3:H$2000,'Results Check'!K42,'Revenue Data'!C$3:C$2000),2)</f>
        <v>25700</v>
      </c>
      <c r="M42" s="386">
        <f>VLOOKUP(K42,REVENUE!B$7:E$68,4)</f>
        <v>25700</v>
      </c>
      <c r="N42" s="387">
        <f t="shared" si="2"/>
        <v>0</v>
      </c>
    </row>
    <row r="43" spans="1:14">
      <c r="A43" s="367">
        <v>73</v>
      </c>
      <c r="B43" s="365">
        <f>ROUND(SUMIF('Expense Data'!L$4:L$2000,'Results Check'!A43,'Expense Data'!G$4:G$2000),2)</f>
        <v>410223.54</v>
      </c>
      <c r="C43" s="365">
        <f>VLOOKUP(A43,'Expenditure Matrix'!B$8:D$59,3)</f>
        <v>410223.54</v>
      </c>
      <c r="D43" s="366">
        <f t="shared" si="0"/>
        <v>0</v>
      </c>
      <c r="E43" s="362"/>
      <c r="F43" s="362"/>
      <c r="G43" s="362"/>
      <c r="H43" s="362"/>
      <c r="I43" s="362"/>
      <c r="K43" s="382">
        <v>81</v>
      </c>
      <c r="L43" s="386">
        <f>ROUND(SUMIF('Revenue Data'!H$3:H$2000,'Results Check'!K43,'Revenue Data'!C$3:C$2000),2)</f>
        <v>7292586.6699999999</v>
      </c>
      <c r="M43" s="386">
        <f>VLOOKUP(K43,REVENUE!B$7:E$68,4)</f>
        <v>7305920</v>
      </c>
      <c r="N43" s="387">
        <f t="shared" si="2"/>
        <v>13333.330000000075</v>
      </c>
    </row>
    <row r="44" spans="1:14">
      <c r="A44" s="367">
        <v>74</v>
      </c>
      <c r="B44" s="365">
        <f>ROUND(SUMIF('Expense Data'!L$4:L$2000,'Results Check'!A44,'Expense Data'!G$4:G$2000),2)</f>
        <v>20177.400000000001</v>
      </c>
      <c r="C44" s="365">
        <f>VLOOKUP(A44,'Expenditure Matrix'!B$8:D$59,3)</f>
        <v>20177.400000000001</v>
      </c>
      <c r="D44" s="366">
        <f t="shared" si="0"/>
        <v>0</v>
      </c>
      <c r="E44" s="362"/>
      <c r="F44" s="362"/>
      <c r="G44" s="362"/>
      <c r="H44" s="362"/>
      <c r="I44" s="362"/>
      <c r="K44" s="382">
        <v>82</v>
      </c>
      <c r="L44" s="386">
        <f>ROUND(SUMIF('Revenue Data'!H$3:H$2000,'Results Check'!K44,'Revenue Data'!C$3:C$2000),2)</f>
        <v>0</v>
      </c>
      <c r="M44" s="386">
        <f>VLOOKUP(K44,REVENUE!B$7:E$68,4)</f>
        <v>0</v>
      </c>
      <c r="N44" s="387">
        <f t="shared" si="2"/>
        <v>0</v>
      </c>
    </row>
    <row r="45" spans="1:14">
      <c r="A45" s="367">
        <v>76</v>
      </c>
      <c r="B45" s="365">
        <f>ROUND(SUMIF('Expense Data'!L$4:L$2000,'Results Check'!A45,'Expense Data'!G$4:G$2000),2)</f>
        <v>0</v>
      </c>
      <c r="C45" s="365">
        <f>VLOOKUP(A45,'Expenditure Matrix'!B$8:D$59,3)</f>
        <v>0</v>
      </c>
      <c r="D45" s="366">
        <f t="shared" si="0"/>
        <v>0</v>
      </c>
      <c r="E45" s="362"/>
      <c r="F45" s="362"/>
      <c r="G45" s="362"/>
      <c r="H45" s="362"/>
      <c r="I45" s="362"/>
      <c r="K45" s="382">
        <v>83</v>
      </c>
      <c r="L45" s="386">
        <f>ROUND(SUMIF('Revenue Data'!H$3:H$2000,'Results Check'!K45,'Revenue Data'!C$3:C$2000),2)</f>
        <v>1017753.27</v>
      </c>
      <c r="M45" s="386">
        <f>VLOOKUP(K45,REVENUE!B$7:E$68,4)</f>
        <v>1023440.15</v>
      </c>
      <c r="N45" s="387">
        <f t="shared" si="2"/>
        <v>5686.8800000000047</v>
      </c>
    </row>
    <row r="46" spans="1:14">
      <c r="A46" s="367">
        <v>78</v>
      </c>
      <c r="B46" s="365">
        <f>ROUND(SUMIF('Expense Data'!L$4:L$2000,'Results Check'!A46,'Expense Data'!G$4:G$2000),2)</f>
        <v>113047.3</v>
      </c>
      <c r="C46" s="365">
        <f>VLOOKUP(A46,'Expenditure Matrix'!B$8:D$59,3)</f>
        <v>113047.29999999999</v>
      </c>
      <c r="D46" s="366">
        <f t="shared" si="0"/>
        <v>0</v>
      </c>
      <c r="E46" s="362"/>
      <c r="F46" s="362"/>
      <c r="G46" s="362"/>
      <c r="H46" s="362"/>
      <c r="I46" s="362"/>
      <c r="K46" s="382">
        <v>92</v>
      </c>
      <c r="L46" s="386">
        <f>ROUND(SUMIF('Revenue Data'!H$3:H$2000,'Results Check'!K46,'Revenue Data'!C$3:C$2000),2)</f>
        <v>0</v>
      </c>
      <c r="M46" s="386">
        <f>VLOOKUP(K46,REVENUE!B$7:E$68,4)</f>
        <v>0</v>
      </c>
      <c r="N46" s="387">
        <f t="shared" si="2"/>
        <v>0</v>
      </c>
    </row>
    <row r="47" spans="1:14">
      <c r="A47" s="367">
        <v>80</v>
      </c>
      <c r="B47" s="365">
        <f>ROUND(SUMIF('Expense Data'!L$4:L$2000,'Results Check'!A47,'Expense Data'!G$4:G$2000),2)</f>
        <v>0</v>
      </c>
      <c r="C47" s="365">
        <f>VLOOKUP(A47,'Expenditure Matrix'!B$8:D$59,3)</f>
        <v>0</v>
      </c>
      <c r="D47" s="366">
        <f t="shared" si="0"/>
        <v>0</v>
      </c>
      <c r="E47" s="362"/>
      <c r="F47" s="362"/>
      <c r="G47" s="362"/>
      <c r="H47" s="362"/>
      <c r="I47" s="362"/>
      <c r="K47" s="382">
        <v>93</v>
      </c>
      <c r="L47" s="386">
        <f>ROUND(SUMIF('Revenue Data'!H$3:H$2000,'Results Check'!K47,'Revenue Data'!C$3:C$2000),2)</f>
        <v>0</v>
      </c>
      <c r="M47" s="386">
        <f>VLOOKUP(K47,REVENUE!B$7:E$68,4)</f>
        <v>0</v>
      </c>
      <c r="N47" s="387">
        <f t="shared" si="2"/>
        <v>0</v>
      </c>
    </row>
    <row r="48" spans="1:14">
      <c r="A48" s="367">
        <v>82</v>
      </c>
      <c r="B48" s="365">
        <f>ROUND(SUMIF('Expense Data'!L$4:L$2000,'Results Check'!A48,'Expense Data'!G$4:G$2000),2)</f>
        <v>0</v>
      </c>
      <c r="C48" s="365">
        <f>VLOOKUP(A48,'Expenditure Matrix'!B$8:D$59,3)</f>
        <v>0</v>
      </c>
      <c r="D48" s="366">
        <f t="shared" si="0"/>
        <v>0</v>
      </c>
      <c r="E48" s="362"/>
      <c r="F48" s="362"/>
      <c r="G48" s="362"/>
      <c r="H48" s="362"/>
      <c r="I48" s="362"/>
      <c r="K48" s="382">
        <v>94</v>
      </c>
      <c r="L48" s="386">
        <f>ROUND(SUMIF('Revenue Data'!H$3:H$2000,'Results Check'!K48,'Revenue Data'!C$3:C$2000),2)</f>
        <v>0</v>
      </c>
      <c r="M48" s="386">
        <f>VLOOKUP(K48,REVENUE!B$7:E$68,4)</f>
        <v>0</v>
      </c>
      <c r="N48" s="387">
        <f t="shared" si="2"/>
        <v>0</v>
      </c>
    </row>
    <row r="49" spans="1:14">
      <c r="A49" s="367">
        <v>89</v>
      </c>
      <c r="B49" s="365">
        <f>ROUND(SUMIF('Expense Data'!L$4:L$2000,'Results Check'!A49,'Expense Data'!G$4:G$2000),2)</f>
        <v>1415821.41</v>
      </c>
      <c r="C49" s="365">
        <f>VLOOKUP(A49,'Expenditure Matrix'!B$8:D$59,3)</f>
        <v>1415821.41</v>
      </c>
      <c r="D49" s="366">
        <f t="shared" si="0"/>
        <v>0</v>
      </c>
      <c r="E49" s="362"/>
      <c r="F49" s="362"/>
      <c r="G49" s="362"/>
      <c r="H49" s="362"/>
      <c r="I49" s="362"/>
      <c r="K49" s="382">
        <v>95</v>
      </c>
      <c r="L49" s="386">
        <f>ROUND(SUMIF('Revenue Data'!H$3:H$2000,'Results Check'!K49,'Revenue Data'!C$3:C$2000),2)</f>
        <v>0</v>
      </c>
      <c r="M49" s="386">
        <f>VLOOKUP(K49,REVENUE!B$7:E$68,4)</f>
        <v>0</v>
      </c>
      <c r="N49" s="387">
        <f t="shared" si="2"/>
        <v>0</v>
      </c>
    </row>
    <row r="50" spans="1:14" ht="13.5" thickBot="1">
      <c r="A50" s="369">
        <v>99</v>
      </c>
      <c r="B50" s="370">
        <f>ROUND(SUMIF('Expense Data'!L$4:L$2000,'Results Check'!A50,'Expense Data'!G$4:G$2000),2)</f>
        <v>0</v>
      </c>
      <c r="C50" s="370">
        <f>VLOOKUP(A50,'Expenditure Matrix'!B$8:D$59,3)</f>
        <v>0</v>
      </c>
      <c r="D50" s="371">
        <f t="shared" si="0"/>
        <v>0</v>
      </c>
      <c r="E50" s="362"/>
      <c r="F50" s="362"/>
      <c r="G50" s="362"/>
      <c r="H50" s="362"/>
      <c r="I50" s="362"/>
      <c r="K50" s="385">
        <v>96</v>
      </c>
      <c r="L50" s="388">
        <f>ROUND(SUMIF('Revenue Data'!H$3:H$2000,'Results Check'!K50,'Revenue Data'!C$3:C$2000),2)</f>
        <v>0</v>
      </c>
      <c r="M50" s="388">
        <f>VLOOKUP(K50,REVENUE!B$7:E$68,4)</f>
        <v>215162</v>
      </c>
      <c r="N50" s="389">
        <f t="shared" si="2"/>
        <v>215162</v>
      </c>
    </row>
    <row r="51" spans="1:14" ht="13.5" thickTop="1"/>
  </sheetData>
  <conditionalFormatting sqref="D4:D50">
    <cfRule type="cellIs" dxfId="7" priority="7" operator="lessThan">
      <formula>0</formula>
    </cfRule>
    <cfRule type="cellIs" dxfId="6" priority="8" operator="greaterThan">
      <formula>0</formula>
    </cfRule>
  </conditionalFormatting>
  <conditionalFormatting sqref="I4:I33">
    <cfRule type="cellIs" dxfId="5" priority="5" operator="lessThan">
      <formula>0</formula>
    </cfRule>
    <cfRule type="cellIs" dxfId="4" priority="6" operator="greaterThan">
      <formula>0</formula>
    </cfRule>
  </conditionalFormatting>
  <conditionalFormatting sqref="N4:N18">
    <cfRule type="cellIs" dxfId="3" priority="3" operator="lessThan">
      <formula>0</formula>
    </cfRule>
    <cfRule type="cellIs" dxfId="2" priority="4" operator="greaterThan">
      <formula>0</formula>
    </cfRule>
  </conditionalFormatting>
  <conditionalFormatting sqref="N4:N50">
    <cfRule type="cellIs" dxfId="1" priority="1" operator="lessThan">
      <formula>0</formula>
    </cfRule>
    <cfRule type="cellIs" dxfId="0" priority="2" operator="greaterThan">
      <formula>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11"/>
  <sheetViews>
    <sheetView zoomScaleNormal="100" zoomScaleSheetLayoutView="100" workbookViewId="0">
      <selection activeCell="D7" sqref="D7"/>
    </sheetView>
  </sheetViews>
  <sheetFormatPr defaultColWidth="8.85546875" defaultRowHeight="12.75"/>
  <cols>
    <col min="1" max="1" width="35.85546875" style="250" customWidth="1"/>
    <col min="2" max="2" width="8.5703125" style="258" bestFit="1" customWidth="1"/>
    <col min="3" max="3" width="6.140625" style="258" customWidth="1"/>
    <col min="4" max="6" width="18.7109375" style="250" customWidth="1"/>
    <col min="7" max="7" width="18.7109375" style="250" hidden="1" customWidth="1"/>
    <col min="8" max="8" width="12.28515625" style="250" hidden="1" customWidth="1"/>
    <col min="9" max="9" width="18.7109375" style="250" customWidth="1"/>
    <col min="10" max="20" width="0" style="250" hidden="1" customWidth="1"/>
    <col min="21" max="16384" width="8.85546875" style="250"/>
  </cols>
  <sheetData>
    <row r="1" spans="1:15">
      <c r="A1" s="401" t="str">
        <f>+'CERTIFICATION-COVER'!A4:G4</f>
        <v>Educational Service District #171</v>
      </c>
      <c r="B1" s="401"/>
      <c r="C1" s="401"/>
      <c r="D1" s="401"/>
      <c r="E1" s="401"/>
      <c r="F1" s="401"/>
      <c r="G1" s="401"/>
      <c r="H1" s="401"/>
      <c r="I1" s="401"/>
      <c r="K1" s="399" t="s">
        <v>386</v>
      </c>
      <c r="L1" s="399"/>
      <c r="M1" s="399"/>
      <c r="N1" s="399"/>
      <c r="O1" s="399"/>
    </row>
    <row r="2" spans="1:15">
      <c r="A2" s="402" t="s">
        <v>372</v>
      </c>
      <c r="B2" s="402"/>
      <c r="C2" s="402"/>
      <c r="D2" s="402"/>
      <c r="E2" s="402"/>
      <c r="F2" s="402"/>
      <c r="G2" s="402"/>
      <c r="H2" s="402"/>
      <c r="I2" s="402"/>
      <c r="K2" s="399"/>
      <c r="L2" s="399"/>
      <c r="M2" s="399"/>
      <c r="N2" s="399"/>
      <c r="O2" s="399"/>
    </row>
    <row r="3" spans="1:15">
      <c r="A3" s="403">
        <v>42978</v>
      </c>
      <c r="B3" s="403"/>
      <c r="C3" s="403"/>
      <c r="D3" s="403"/>
      <c r="E3" s="403"/>
      <c r="F3" s="403"/>
      <c r="G3" s="403"/>
      <c r="H3" s="403"/>
      <c r="I3" s="403"/>
      <c r="K3" s="399"/>
      <c r="L3" s="399"/>
      <c r="M3" s="399"/>
      <c r="N3" s="399"/>
      <c r="O3" s="399"/>
    </row>
    <row r="4" spans="1:15" ht="8.25" customHeight="1">
      <c r="A4" s="265"/>
      <c r="B4" s="266"/>
      <c r="C4" s="266"/>
      <c r="D4" s="265"/>
      <c r="E4" s="404"/>
      <c r="F4" s="404"/>
      <c r="G4" s="404"/>
      <c r="H4" s="404"/>
      <c r="I4" s="404"/>
      <c r="K4" s="399"/>
      <c r="L4" s="399"/>
      <c r="M4" s="399"/>
      <c r="N4" s="399"/>
      <c r="O4" s="399"/>
    </row>
    <row r="5" spans="1:15" ht="42" customHeight="1">
      <c r="A5" s="265"/>
      <c r="B5" s="400" t="s">
        <v>250</v>
      </c>
      <c r="C5" s="400"/>
      <c r="D5" s="253" t="s">
        <v>251</v>
      </c>
      <c r="E5" s="267" t="s">
        <v>284</v>
      </c>
      <c r="F5" s="267" t="s">
        <v>283</v>
      </c>
      <c r="G5" s="269" t="s">
        <v>656</v>
      </c>
      <c r="H5" s="268" t="s">
        <v>657</v>
      </c>
      <c r="I5" s="267" t="s">
        <v>385</v>
      </c>
    </row>
    <row r="6" spans="1:15" ht="15">
      <c r="A6" s="296" t="s">
        <v>10</v>
      </c>
      <c r="B6" s="226"/>
      <c r="C6" s="226"/>
      <c r="D6" s="226"/>
      <c r="E6" s="226"/>
      <c r="F6" s="226"/>
      <c r="G6" s="226"/>
      <c r="H6" s="226"/>
      <c r="I6" s="226"/>
    </row>
    <row r="7" spans="1:15" s="258" customFormat="1" ht="15">
      <c r="A7" s="301" t="s">
        <v>252</v>
      </c>
      <c r="B7" s="225"/>
      <c r="C7" s="225"/>
      <c r="D7" s="227"/>
      <c r="E7" s="227"/>
      <c r="F7" s="227"/>
      <c r="G7" s="227"/>
      <c r="H7" s="227"/>
      <c r="I7" s="227"/>
    </row>
    <row r="8" spans="1:15">
      <c r="A8" s="228" t="s">
        <v>197</v>
      </c>
      <c r="B8" s="227" t="s">
        <v>356</v>
      </c>
      <c r="C8" s="227"/>
      <c r="D8" s="229">
        <f>10150+943526.63-737285.28</f>
        <v>216391.34999999998</v>
      </c>
      <c r="E8" s="229">
        <f>420000+334212.55-155502.66</f>
        <v>598709.89</v>
      </c>
      <c r="F8" s="229">
        <v>20512.93</v>
      </c>
      <c r="G8" s="229"/>
      <c r="H8" s="229"/>
      <c r="I8" s="238">
        <f>SUM(D8:H8)</f>
        <v>835614.17</v>
      </c>
      <c r="J8" s="250" t="s">
        <v>388</v>
      </c>
    </row>
    <row r="9" spans="1:15" hidden="1">
      <c r="A9" s="230" t="s">
        <v>624</v>
      </c>
      <c r="B9" s="227"/>
      <c r="C9" s="227"/>
      <c r="D9" s="229"/>
      <c r="E9" s="229"/>
      <c r="F9" s="229"/>
      <c r="G9" s="229"/>
      <c r="H9" s="229"/>
      <c r="I9" s="238">
        <f t="shared" ref="I9:I20" si="0">SUM(D9:H9)</f>
        <v>0</v>
      </c>
    </row>
    <row r="10" spans="1:15">
      <c r="A10" s="230" t="s">
        <v>199</v>
      </c>
      <c r="B10" s="227" t="s">
        <v>377</v>
      </c>
      <c r="C10" s="227"/>
      <c r="D10" s="229">
        <v>2000278.3</v>
      </c>
      <c r="E10" s="229">
        <v>9381973.1899999995</v>
      </c>
      <c r="F10" s="229">
        <v>1604281.7</v>
      </c>
      <c r="G10" s="229"/>
      <c r="H10" s="229"/>
      <c r="I10" s="238">
        <f t="shared" si="0"/>
        <v>12986533.189999999</v>
      </c>
    </row>
    <row r="11" spans="1:15" ht="25.5">
      <c r="A11" s="230" t="s">
        <v>254</v>
      </c>
      <c r="B11" s="227" t="s">
        <v>356</v>
      </c>
      <c r="C11" s="227"/>
      <c r="D11" s="229">
        <v>2815308.56</v>
      </c>
      <c r="E11" s="229"/>
      <c r="F11" s="229"/>
      <c r="G11" s="229"/>
      <c r="H11" s="229"/>
      <c r="I11" s="238">
        <f t="shared" si="0"/>
        <v>2815308.56</v>
      </c>
    </row>
    <row r="12" spans="1:15" hidden="1">
      <c r="A12" s="230" t="s">
        <v>256</v>
      </c>
      <c r="B12" s="227" t="s">
        <v>378</v>
      </c>
      <c r="C12" s="227"/>
      <c r="D12" s="229"/>
      <c r="E12" s="229"/>
      <c r="F12" s="229"/>
      <c r="G12" s="229"/>
      <c r="H12" s="229"/>
      <c r="I12" s="238">
        <f t="shared" si="0"/>
        <v>0</v>
      </c>
    </row>
    <row r="13" spans="1:15">
      <c r="A13" s="230" t="s">
        <v>261</v>
      </c>
      <c r="B13" s="227"/>
      <c r="C13" s="227"/>
      <c r="D13" s="229"/>
      <c r="E13" s="229">
        <v>210292.74</v>
      </c>
      <c r="F13" s="229">
        <v>32593.88</v>
      </c>
      <c r="G13" s="229"/>
      <c r="H13" s="229"/>
      <c r="I13" s="238">
        <f t="shared" si="0"/>
        <v>242886.62</v>
      </c>
    </row>
    <row r="14" spans="1:15" hidden="1">
      <c r="A14" s="230" t="s">
        <v>262</v>
      </c>
      <c r="B14" s="227"/>
      <c r="C14" s="227"/>
      <c r="D14" s="229"/>
      <c r="E14" s="229"/>
      <c r="F14" s="229"/>
      <c r="G14" s="229"/>
      <c r="H14" s="229"/>
      <c r="I14" s="238">
        <f t="shared" si="0"/>
        <v>0</v>
      </c>
    </row>
    <row r="15" spans="1:15" hidden="1">
      <c r="A15" s="230" t="s">
        <v>263</v>
      </c>
      <c r="B15" s="227"/>
      <c r="C15" s="227"/>
      <c r="D15" s="229"/>
      <c r="E15" s="229"/>
      <c r="F15" s="229"/>
      <c r="G15" s="229"/>
      <c r="H15" s="229"/>
      <c r="I15" s="238">
        <f t="shared" si="0"/>
        <v>0</v>
      </c>
    </row>
    <row r="16" spans="1:15" hidden="1">
      <c r="A16" s="230" t="s">
        <v>257</v>
      </c>
      <c r="B16" s="227" t="s">
        <v>356</v>
      </c>
      <c r="C16" s="227"/>
      <c r="D16" s="229"/>
      <c r="E16" s="229"/>
      <c r="F16" s="229"/>
      <c r="G16" s="229"/>
      <c r="H16" s="229"/>
      <c r="I16" s="238">
        <f t="shared" si="0"/>
        <v>0</v>
      </c>
    </row>
    <row r="17" spans="1:9" hidden="1">
      <c r="A17" s="230" t="s">
        <v>258</v>
      </c>
      <c r="B17" s="227" t="s">
        <v>356</v>
      </c>
      <c r="C17" s="227"/>
      <c r="D17" s="229"/>
      <c r="E17" s="229"/>
      <c r="F17" s="229"/>
      <c r="G17" s="229"/>
      <c r="H17" s="229"/>
      <c r="I17" s="238">
        <f t="shared" si="0"/>
        <v>0</v>
      </c>
    </row>
    <row r="18" spans="1:9">
      <c r="A18" s="230" t="s">
        <v>259</v>
      </c>
      <c r="B18" s="227" t="s">
        <v>356</v>
      </c>
      <c r="C18" s="227"/>
      <c r="D18" s="229">
        <v>157470.21</v>
      </c>
      <c r="E18" s="229">
        <v>1400</v>
      </c>
      <c r="F18" s="229"/>
      <c r="G18" s="229"/>
      <c r="H18" s="229"/>
      <c r="I18" s="238">
        <f t="shared" si="0"/>
        <v>158870.21</v>
      </c>
    </row>
    <row r="19" spans="1:9" hidden="1">
      <c r="A19" s="230" t="s">
        <v>200</v>
      </c>
      <c r="B19" s="227" t="s">
        <v>356</v>
      </c>
      <c r="C19" s="227"/>
      <c r="D19" s="229"/>
      <c r="E19" s="229"/>
      <c r="F19" s="229"/>
      <c r="G19" s="229"/>
      <c r="H19" s="229"/>
      <c r="I19" s="238">
        <f t="shared" si="0"/>
        <v>0</v>
      </c>
    </row>
    <row r="20" spans="1:9" hidden="1">
      <c r="A20" s="230" t="s">
        <v>260</v>
      </c>
      <c r="B20" s="227" t="s">
        <v>356</v>
      </c>
      <c r="C20" s="227"/>
      <c r="D20" s="229"/>
      <c r="E20" s="229"/>
      <c r="F20" s="229"/>
      <c r="G20" s="229"/>
      <c r="H20" s="229"/>
      <c r="I20" s="238">
        <f t="shared" si="0"/>
        <v>0</v>
      </c>
    </row>
    <row r="21" spans="1:9" ht="15.75" thickBot="1">
      <c r="A21" s="297" t="s">
        <v>253</v>
      </c>
      <c r="B21" s="227"/>
      <c r="C21" s="227"/>
      <c r="D21" s="232">
        <f t="shared" ref="D21:H21" si="1">SUM(D8:D20)</f>
        <v>5189448.42</v>
      </c>
      <c r="E21" s="232">
        <f t="shared" si="1"/>
        <v>10192375.82</v>
      </c>
      <c r="F21" s="232">
        <f t="shared" si="1"/>
        <v>1657388.5099999998</v>
      </c>
      <c r="G21" s="232">
        <f t="shared" si="1"/>
        <v>0</v>
      </c>
      <c r="H21" s="232">
        <f t="shared" si="1"/>
        <v>0</v>
      </c>
      <c r="I21" s="232">
        <f>SUM(I8:I20)</f>
        <v>17039212.75</v>
      </c>
    </row>
    <row r="22" spans="1:9" ht="13.5" thickTop="1">
      <c r="A22" s="234"/>
      <c r="B22" s="227"/>
      <c r="C22" s="227"/>
      <c r="D22" s="233"/>
      <c r="E22" s="233"/>
      <c r="F22" s="233"/>
      <c r="G22" s="233"/>
      <c r="H22" s="233"/>
      <c r="I22" s="227"/>
    </row>
    <row r="23" spans="1:9" s="258" customFormat="1" ht="15">
      <c r="A23" s="297" t="s">
        <v>264</v>
      </c>
      <c r="B23" s="227"/>
      <c r="C23" s="227"/>
      <c r="D23" s="235"/>
      <c r="E23" s="235"/>
      <c r="F23" s="235"/>
      <c r="G23" s="235"/>
      <c r="H23" s="235"/>
      <c r="I23" s="227"/>
    </row>
    <row r="24" spans="1:9" hidden="1">
      <c r="A24" s="230" t="s">
        <v>704</v>
      </c>
      <c r="B24" s="227" t="s">
        <v>377</v>
      </c>
      <c r="C24" s="227"/>
      <c r="D24" s="229"/>
      <c r="E24" s="229"/>
      <c r="F24" s="229"/>
      <c r="G24" s="229"/>
      <c r="H24" s="229"/>
      <c r="I24" s="227">
        <f>SUM(D24:H24)</f>
        <v>0</v>
      </c>
    </row>
    <row r="25" spans="1:9">
      <c r="A25" s="230" t="s">
        <v>265</v>
      </c>
      <c r="B25" s="227" t="s">
        <v>357</v>
      </c>
      <c r="C25" s="227"/>
      <c r="D25" s="229"/>
      <c r="E25" s="229"/>
      <c r="F25" s="229"/>
      <c r="G25" s="229"/>
      <c r="H25" s="229"/>
      <c r="I25" s="227"/>
    </row>
    <row r="26" spans="1:9">
      <c r="A26" s="230" t="s">
        <v>206</v>
      </c>
      <c r="B26" s="227"/>
      <c r="C26" s="227"/>
      <c r="D26" s="229">
        <v>1277756</v>
      </c>
      <c r="E26" s="229"/>
      <c r="F26" s="229"/>
      <c r="G26" s="229"/>
      <c r="H26" s="229"/>
      <c r="I26" s="227">
        <f>SUM(D26:H26)</f>
        <v>1277756</v>
      </c>
    </row>
    <row r="27" spans="1:9" hidden="1">
      <c r="A27" s="230" t="s">
        <v>212</v>
      </c>
      <c r="B27" s="227"/>
      <c r="C27" s="227"/>
      <c r="D27" s="229"/>
      <c r="E27" s="229"/>
      <c r="F27" s="229"/>
      <c r="G27" s="229"/>
      <c r="H27" s="229"/>
      <c r="I27" s="238">
        <f t="shared" ref="I27" si="2">SUM(D27:H27)</f>
        <v>0</v>
      </c>
    </row>
    <row r="28" spans="1:9">
      <c r="A28" s="228" t="s">
        <v>266</v>
      </c>
      <c r="B28" s="227"/>
      <c r="C28" s="227"/>
      <c r="D28" s="229">
        <v>3978840</v>
      </c>
      <c r="E28" s="229"/>
      <c r="F28" s="229"/>
      <c r="G28" s="229"/>
      <c r="H28" s="229"/>
      <c r="I28" s="238">
        <f>SUM(D28:H28)</f>
        <v>3978840</v>
      </c>
    </row>
    <row r="29" spans="1:9" hidden="1">
      <c r="A29" s="228" t="s">
        <v>209</v>
      </c>
      <c r="B29" s="227"/>
      <c r="C29" s="227"/>
      <c r="D29" s="229"/>
      <c r="E29" s="229"/>
      <c r="F29" s="229"/>
      <c r="G29" s="229"/>
      <c r="H29" s="229"/>
      <c r="I29" s="238">
        <f>SUM(D29:H29)</f>
        <v>0</v>
      </c>
    </row>
    <row r="30" spans="1:9">
      <c r="A30" s="228" t="s">
        <v>268</v>
      </c>
      <c r="B30" s="227"/>
      <c r="C30" s="227"/>
      <c r="D30" s="236">
        <v>-2123165</v>
      </c>
      <c r="E30" s="236"/>
      <c r="F30" s="236"/>
      <c r="G30" s="236"/>
      <c r="H30" s="236"/>
      <c r="I30" s="238">
        <f>SUM(D30:H30)</f>
        <v>-2123165</v>
      </c>
    </row>
    <row r="31" spans="1:9">
      <c r="A31" s="228" t="s">
        <v>267</v>
      </c>
      <c r="B31" s="227"/>
      <c r="C31" s="227"/>
      <c r="D31" s="237">
        <f t="shared" ref="D31:F31" si="3">SUM(D26:D30)</f>
        <v>3133431</v>
      </c>
      <c r="E31" s="237">
        <f t="shared" si="3"/>
        <v>0</v>
      </c>
      <c r="F31" s="237">
        <f t="shared" si="3"/>
        <v>0</v>
      </c>
      <c r="G31" s="237">
        <f t="shared" ref="G31:H31" si="4">SUM(G26:G30)</f>
        <v>0</v>
      </c>
      <c r="H31" s="237">
        <f t="shared" si="4"/>
        <v>0</v>
      </c>
      <c r="I31" s="237">
        <f>SUM(I24:I30)</f>
        <v>3133431</v>
      </c>
    </row>
    <row r="32" spans="1:9">
      <c r="A32" s="228"/>
      <c r="B32" s="227"/>
      <c r="C32" s="227"/>
      <c r="D32" s="229"/>
      <c r="E32" s="229"/>
      <c r="F32" s="229"/>
      <c r="G32" s="229"/>
      <c r="H32" s="229"/>
      <c r="I32" s="229"/>
    </row>
    <row r="33" spans="1:9" ht="25.5">
      <c r="A33" s="230" t="s">
        <v>628</v>
      </c>
      <c r="B33" s="227"/>
      <c r="C33" s="227"/>
      <c r="D33" s="229">
        <v>236844.36</v>
      </c>
      <c r="E33" s="229"/>
      <c r="F33" s="229"/>
      <c r="G33" s="229"/>
      <c r="H33" s="229"/>
      <c r="I33" s="238">
        <f>SUM(D33:H33)</f>
        <v>236844.36</v>
      </c>
    </row>
    <row r="34" spans="1:9" ht="25.5" hidden="1">
      <c r="A34" s="230" t="s">
        <v>626</v>
      </c>
      <c r="B34" s="238"/>
      <c r="C34" s="238"/>
      <c r="D34" s="229"/>
      <c r="E34" s="229"/>
      <c r="F34" s="229"/>
      <c r="G34" s="229"/>
      <c r="H34" s="229"/>
      <c r="I34" s="238">
        <f>SUM(D34:H34)</f>
        <v>0</v>
      </c>
    </row>
    <row r="35" spans="1:9">
      <c r="A35" s="228" t="s">
        <v>352</v>
      </c>
      <c r="B35" s="227" t="s">
        <v>380</v>
      </c>
      <c r="C35" s="227"/>
      <c r="D35" s="229">
        <v>196106</v>
      </c>
      <c r="E35" s="229"/>
      <c r="F35" s="229"/>
      <c r="G35" s="229"/>
      <c r="H35" s="229"/>
      <c r="I35" s="238">
        <f>SUM(D35:H35)</f>
        <v>196106</v>
      </c>
    </row>
    <row r="36" spans="1:9" hidden="1">
      <c r="A36" s="228" t="s">
        <v>255</v>
      </c>
      <c r="B36" s="227" t="s">
        <v>356</v>
      </c>
      <c r="C36" s="227"/>
      <c r="D36" s="229"/>
      <c r="E36" s="229"/>
      <c r="F36" s="229"/>
      <c r="G36" s="229"/>
      <c r="H36" s="229"/>
      <c r="I36" s="238">
        <f>SUM(D36:H36)</f>
        <v>0</v>
      </c>
    </row>
    <row r="37" spans="1:9" ht="15.75" thickBot="1">
      <c r="A37" s="298" t="s">
        <v>273</v>
      </c>
      <c r="B37" s="238"/>
      <c r="C37" s="238"/>
      <c r="D37" s="232">
        <f t="shared" ref="D37:H37" si="5">D24+D31+D33+D34+D35+D36</f>
        <v>3566381.36</v>
      </c>
      <c r="E37" s="232">
        <f t="shared" si="5"/>
        <v>0</v>
      </c>
      <c r="F37" s="232">
        <f t="shared" si="5"/>
        <v>0</v>
      </c>
      <c r="G37" s="232">
        <f t="shared" si="5"/>
        <v>0</v>
      </c>
      <c r="H37" s="232">
        <f t="shared" si="5"/>
        <v>0</v>
      </c>
      <c r="I37" s="232">
        <f>I24+I31+I33+I34+I35+I36</f>
        <v>3566381.36</v>
      </c>
    </row>
    <row r="38" spans="1:9" ht="13.5" thickTop="1">
      <c r="A38" s="228"/>
      <c r="B38" s="227"/>
      <c r="C38" s="227"/>
      <c r="D38" s="229"/>
      <c r="E38" s="229"/>
      <c r="F38" s="229"/>
      <c r="G38" s="229"/>
      <c r="H38" s="229"/>
      <c r="I38" s="238"/>
    </row>
    <row r="39" spans="1:9" ht="15.75" thickBot="1">
      <c r="A39" s="299" t="s">
        <v>213</v>
      </c>
      <c r="B39" s="226"/>
      <c r="C39" s="226"/>
      <c r="D39" s="240">
        <f t="shared" ref="D39:H39" si="6">D21+D37</f>
        <v>8755829.7799999993</v>
      </c>
      <c r="E39" s="240">
        <f t="shared" si="6"/>
        <v>10192375.82</v>
      </c>
      <c r="F39" s="240">
        <f t="shared" si="6"/>
        <v>1657388.5099999998</v>
      </c>
      <c r="G39" s="240">
        <f t="shared" si="6"/>
        <v>0</v>
      </c>
      <c r="H39" s="240">
        <f t="shared" si="6"/>
        <v>0</v>
      </c>
      <c r="I39" s="240">
        <f>I21+I37</f>
        <v>20605594.109999999</v>
      </c>
    </row>
    <row r="40" spans="1:9">
      <c r="A40" s="231"/>
      <c r="B40" s="227"/>
      <c r="C40" s="227"/>
      <c r="D40" s="229"/>
      <c r="E40" s="229"/>
      <c r="F40" s="229"/>
      <c r="G40" s="229"/>
      <c r="H40" s="229"/>
      <c r="I40" s="238"/>
    </row>
    <row r="41" spans="1:9" ht="15">
      <c r="A41" s="299" t="s">
        <v>374</v>
      </c>
      <c r="B41" s="227"/>
      <c r="C41" s="227"/>
      <c r="D41" s="229"/>
      <c r="E41" s="229"/>
      <c r="F41" s="242"/>
      <c r="G41" s="242"/>
      <c r="H41" s="242"/>
      <c r="I41" s="226"/>
    </row>
    <row r="42" spans="1:9" hidden="1">
      <c r="A42" s="230" t="s">
        <v>670</v>
      </c>
      <c r="B42" s="227"/>
      <c r="C42" s="227"/>
      <c r="D42" s="229"/>
      <c r="E42" s="229"/>
      <c r="F42" s="229"/>
      <c r="G42" s="229"/>
      <c r="H42" s="229"/>
      <c r="I42" s="238">
        <f t="shared" ref="I42:I43" si="7">SUM(D42:H42)</f>
        <v>0</v>
      </c>
    </row>
    <row r="43" spans="1:9">
      <c r="A43" s="230" t="s">
        <v>669</v>
      </c>
      <c r="B43" s="227"/>
      <c r="C43" s="227"/>
      <c r="D43" s="229">
        <f>296226+14983+108314+149504</f>
        <v>569027</v>
      </c>
      <c r="E43" s="229"/>
      <c r="F43" s="229"/>
      <c r="G43" s="229"/>
      <c r="H43" s="229"/>
      <c r="I43" s="238">
        <f t="shared" si="7"/>
        <v>569027</v>
      </c>
    </row>
    <row r="44" spans="1:9" ht="26.25" thickBot="1">
      <c r="A44" s="239" t="s">
        <v>651</v>
      </c>
      <c r="B44" s="227" t="s">
        <v>356</v>
      </c>
      <c r="C44" s="227"/>
      <c r="D44" s="393">
        <f>SUM(D42:D43)</f>
        <v>569027</v>
      </c>
      <c r="E44" s="393">
        <f>SUM(E42:E43)</f>
        <v>0</v>
      </c>
      <c r="F44" s="240">
        <f>SUM(F42:F43)</f>
        <v>0</v>
      </c>
      <c r="G44" s="240">
        <f>SUM(G42:G43)</f>
        <v>0</v>
      </c>
      <c r="H44" s="240">
        <f>SUM(H42:H43)</f>
        <v>0</v>
      </c>
      <c r="I44" s="240">
        <f>SUM(D44:H44)</f>
        <v>569027</v>
      </c>
    </row>
    <row r="45" spans="1:9">
      <c r="A45" s="231"/>
      <c r="B45" s="227"/>
      <c r="C45" s="227"/>
      <c r="D45" s="229"/>
      <c r="E45" s="229"/>
      <c r="F45" s="229"/>
      <c r="G45" s="229"/>
      <c r="H45" s="229"/>
      <c r="I45" s="238"/>
    </row>
    <row r="46" spans="1:9" ht="15">
      <c r="A46" s="299" t="s">
        <v>4</v>
      </c>
      <c r="B46" s="235"/>
      <c r="C46" s="235"/>
      <c r="D46" s="235"/>
      <c r="E46" s="235"/>
      <c r="F46" s="241"/>
      <c r="G46" s="241"/>
      <c r="H46" s="241"/>
      <c r="I46" s="226"/>
    </row>
    <row r="47" spans="1:9" s="258" customFormat="1" ht="15">
      <c r="A47" s="297" t="s">
        <v>269</v>
      </c>
      <c r="B47" s="227"/>
      <c r="C47" s="227"/>
      <c r="D47" s="235"/>
      <c r="E47" s="235"/>
      <c r="F47" s="235"/>
      <c r="G47" s="235"/>
      <c r="H47" s="235"/>
      <c r="I47" s="227"/>
    </row>
    <row r="48" spans="1:9">
      <c r="A48" s="230" t="s">
        <v>218</v>
      </c>
      <c r="B48" s="227" t="s">
        <v>356</v>
      </c>
      <c r="C48" s="227"/>
      <c r="D48" s="229">
        <f>620148.24+74956.11</f>
        <v>695104.35</v>
      </c>
      <c r="E48" s="229">
        <v>492654.23</v>
      </c>
      <c r="F48" s="229">
        <v>38342.94</v>
      </c>
      <c r="G48" s="229"/>
      <c r="H48" s="229"/>
      <c r="I48" s="238">
        <f>SUM(D48:H48)</f>
        <v>1226101.52</v>
      </c>
    </row>
    <row r="49" spans="1:9" hidden="1">
      <c r="A49" s="230" t="s">
        <v>633</v>
      </c>
      <c r="B49" s="227"/>
      <c r="C49" s="227"/>
      <c r="D49" s="229"/>
      <c r="E49" s="229"/>
      <c r="F49" s="229"/>
      <c r="G49" s="229"/>
      <c r="H49" s="229"/>
      <c r="I49" s="238">
        <f t="shared" ref="I49:I63" si="8">SUM(D49:H49)</f>
        <v>0</v>
      </c>
    </row>
    <row r="50" spans="1:9" hidden="1">
      <c r="A50" s="230" t="s">
        <v>540</v>
      </c>
      <c r="B50" s="227" t="s">
        <v>960</v>
      </c>
      <c r="C50" s="227"/>
      <c r="D50" s="229"/>
      <c r="E50" s="229"/>
      <c r="F50" s="229"/>
      <c r="G50" s="229"/>
      <c r="H50" s="229"/>
      <c r="I50" s="227">
        <f t="shared" si="8"/>
        <v>0</v>
      </c>
    </row>
    <row r="51" spans="1:9">
      <c r="A51" s="230" t="s">
        <v>221</v>
      </c>
      <c r="B51" s="227" t="s">
        <v>960</v>
      </c>
      <c r="C51" s="227"/>
      <c r="D51" s="229">
        <v>115704.04</v>
      </c>
      <c r="E51" s="229"/>
      <c r="F51" s="229"/>
      <c r="G51" s="229"/>
      <c r="H51" s="229"/>
      <c r="I51" s="227">
        <f t="shared" si="8"/>
        <v>115704.04</v>
      </c>
    </row>
    <row r="52" spans="1:9">
      <c r="A52" s="230" t="s">
        <v>571</v>
      </c>
      <c r="B52" s="227" t="s">
        <v>356</v>
      </c>
      <c r="C52" s="227"/>
      <c r="D52" s="229">
        <v>30785.22</v>
      </c>
      <c r="E52" s="229"/>
      <c r="F52" s="229"/>
      <c r="G52" s="229"/>
      <c r="H52" s="229"/>
      <c r="I52" s="227">
        <f t="shared" si="8"/>
        <v>30785.22</v>
      </c>
    </row>
    <row r="53" spans="1:9">
      <c r="A53" s="230" t="s">
        <v>223</v>
      </c>
      <c r="B53" s="227" t="s">
        <v>356</v>
      </c>
      <c r="C53" s="227"/>
      <c r="D53" s="229">
        <v>3396.87</v>
      </c>
      <c r="E53" s="229"/>
      <c r="F53" s="229"/>
      <c r="G53" s="229"/>
      <c r="H53" s="229"/>
      <c r="I53" s="227">
        <f t="shared" si="8"/>
        <v>3396.87</v>
      </c>
    </row>
    <row r="54" spans="1:9" hidden="1">
      <c r="A54" s="230" t="s">
        <v>634</v>
      </c>
      <c r="B54" s="227"/>
      <c r="C54" s="227"/>
      <c r="D54" s="229"/>
      <c r="E54" s="229"/>
      <c r="F54" s="229"/>
      <c r="G54" s="229"/>
      <c r="H54" s="229"/>
      <c r="I54" s="227">
        <f t="shared" si="8"/>
        <v>0</v>
      </c>
    </row>
    <row r="55" spans="1:9" hidden="1">
      <c r="A55" s="230" t="s">
        <v>572</v>
      </c>
      <c r="B55" s="227"/>
      <c r="C55" s="227"/>
      <c r="D55" s="229"/>
      <c r="E55" s="229"/>
      <c r="F55" s="229"/>
      <c r="G55" s="229"/>
      <c r="H55" s="229"/>
      <c r="I55" s="227">
        <f t="shared" si="8"/>
        <v>0</v>
      </c>
    </row>
    <row r="56" spans="1:9">
      <c r="A56" s="230" t="s">
        <v>274</v>
      </c>
      <c r="B56" s="227" t="s">
        <v>356</v>
      </c>
      <c r="C56" s="227"/>
      <c r="D56" s="229">
        <v>98882.81</v>
      </c>
      <c r="E56" s="229"/>
      <c r="F56" s="229"/>
      <c r="G56" s="229"/>
      <c r="H56" s="229"/>
      <c r="I56" s="227">
        <f t="shared" si="8"/>
        <v>98882.81</v>
      </c>
    </row>
    <row r="57" spans="1:9">
      <c r="A57" s="230" t="s">
        <v>275</v>
      </c>
      <c r="B57" s="227" t="s">
        <v>379</v>
      </c>
      <c r="C57" s="227"/>
      <c r="D57" s="229">
        <v>214792.46</v>
      </c>
      <c r="E57" s="229"/>
      <c r="F57" s="229"/>
      <c r="G57" s="229"/>
      <c r="H57" s="229"/>
      <c r="I57" s="227">
        <f t="shared" si="8"/>
        <v>214792.46</v>
      </c>
    </row>
    <row r="58" spans="1:9" hidden="1">
      <c r="A58" s="230" t="s">
        <v>276</v>
      </c>
      <c r="B58" s="227" t="s">
        <v>379</v>
      </c>
      <c r="C58" s="227"/>
      <c r="D58" s="229"/>
      <c r="E58" s="229"/>
      <c r="F58" s="229"/>
      <c r="G58" s="229"/>
      <c r="H58" s="229"/>
      <c r="I58" s="227">
        <f t="shared" si="8"/>
        <v>0</v>
      </c>
    </row>
    <row r="59" spans="1:9">
      <c r="A59" s="230" t="s">
        <v>278</v>
      </c>
      <c r="B59" s="227" t="s">
        <v>959</v>
      </c>
      <c r="C59" s="227"/>
      <c r="D59" s="229"/>
      <c r="E59" s="229"/>
      <c r="F59" s="229"/>
      <c r="G59" s="229"/>
      <c r="H59" s="229"/>
      <c r="I59" s="227"/>
    </row>
    <row r="60" spans="1:9">
      <c r="A60" s="335" t="s">
        <v>279</v>
      </c>
      <c r="B60" s="227"/>
      <c r="C60" s="227"/>
      <c r="D60" s="229"/>
      <c r="E60" s="229">
        <v>491694</v>
      </c>
      <c r="F60" s="229">
        <v>68757.69</v>
      </c>
      <c r="G60" s="229"/>
      <c r="H60" s="229"/>
      <c r="I60" s="227">
        <f t="shared" si="8"/>
        <v>560451.68999999994</v>
      </c>
    </row>
    <row r="61" spans="1:9">
      <c r="A61" s="335" t="s">
        <v>280</v>
      </c>
      <c r="B61" s="227"/>
      <c r="C61" s="227"/>
      <c r="D61" s="229"/>
      <c r="E61" s="229">
        <v>712060</v>
      </c>
      <c r="F61" s="229"/>
      <c r="G61" s="229"/>
      <c r="H61" s="229"/>
      <c r="I61" s="227">
        <f t="shared" si="8"/>
        <v>712060</v>
      </c>
    </row>
    <row r="62" spans="1:9">
      <c r="A62" s="335" t="s">
        <v>281</v>
      </c>
      <c r="B62" s="227"/>
      <c r="C62" s="227"/>
      <c r="D62" s="229"/>
      <c r="E62" s="229">
        <v>189000</v>
      </c>
      <c r="F62" s="229"/>
      <c r="G62" s="229"/>
      <c r="H62" s="229"/>
      <c r="I62" s="227">
        <f t="shared" si="8"/>
        <v>189000</v>
      </c>
    </row>
    <row r="63" spans="1:9" hidden="1">
      <c r="A63" s="335" t="s">
        <v>543</v>
      </c>
      <c r="B63" s="227"/>
      <c r="C63" s="227"/>
      <c r="D63" s="229"/>
      <c r="E63" s="229"/>
      <c r="F63" s="229"/>
      <c r="G63" s="229"/>
      <c r="H63" s="229"/>
      <c r="I63" s="227">
        <f t="shared" si="8"/>
        <v>0</v>
      </c>
    </row>
    <row r="64" spans="1:9" hidden="1">
      <c r="A64" s="230" t="s">
        <v>229</v>
      </c>
      <c r="B64" s="227" t="s">
        <v>356</v>
      </c>
      <c r="C64" s="227"/>
      <c r="D64" s="229"/>
      <c r="E64" s="229"/>
      <c r="F64" s="229"/>
      <c r="G64" s="229"/>
      <c r="H64" s="229"/>
      <c r="I64" s="227">
        <f>SUM(D64:H64)</f>
        <v>0</v>
      </c>
    </row>
    <row r="65" spans="1:9">
      <c r="A65" s="230" t="s">
        <v>228</v>
      </c>
      <c r="B65" s="227" t="s">
        <v>356</v>
      </c>
      <c r="C65" s="227"/>
      <c r="D65" s="229">
        <f>1314.84+216+1000</f>
        <v>2530.84</v>
      </c>
      <c r="E65" s="229"/>
      <c r="F65" s="229"/>
      <c r="G65" s="229"/>
      <c r="H65" s="229"/>
      <c r="I65" s="227">
        <f>SUM(D65:H65)</f>
        <v>2530.84</v>
      </c>
    </row>
    <row r="66" spans="1:9" ht="25.5" hidden="1">
      <c r="A66" s="230" t="s">
        <v>282</v>
      </c>
      <c r="B66" s="227" t="s">
        <v>378</v>
      </c>
      <c r="C66" s="227"/>
      <c r="D66" s="229"/>
      <c r="E66" s="229"/>
      <c r="F66" s="229"/>
      <c r="G66" s="229"/>
      <c r="H66" s="229"/>
      <c r="I66" s="227">
        <f>SUM(D66:H66)</f>
        <v>0</v>
      </c>
    </row>
    <row r="67" spans="1:9" hidden="1">
      <c r="A67" s="230" t="s">
        <v>673</v>
      </c>
      <c r="B67" s="227" t="s">
        <v>356</v>
      </c>
      <c r="C67" s="227"/>
      <c r="D67" s="229"/>
      <c r="E67" s="229"/>
      <c r="F67" s="229"/>
      <c r="G67" s="229"/>
      <c r="H67" s="229"/>
      <c r="I67" s="227">
        <f>SUM(D67:H67)</f>
        <v>0</v>
      </c>
    </row>
    <row r="68" spans="1:9" ht="15.75" thickBot="1">
      <c r="A68" s="297" t="s">
        <v>270</v>
      </c>
      <c r="B68" s="227"/>
      <c r="C68" s="227"/>
      <c r="D68" s="232">
        <f t="shared" ref="D68:H68" si="9">SUM(D48:D67)</f>
        <v>1161196.5900000001</v>
      </c>
      <c r="E68" s="232">
        <f t="shared" si="9"/>
        <v>1885408.23</v>
      </c>
      <c r="F68" s="232">
        <f t="shared" si="9"/>
        <v>107100.63</v>
      </c>
      <c r="G68" s="232">
        <f t="shared" si="9"/>
        <v>0</v>
      </c>
      <c r="H68" s="232">
        <f t="shared" si="9"/>
        <v>0</v>
      </c>
      <c r="I68" s="232">
        <f>SUM(I48:I67)</f>
        <v>3153705.45</v>
      </c>
    </row>
    <row r="69" spans="1:9" ht="13.5" thickTop="1">
      <c r="A69" s="234"/>
      <c r="B69" s="227"/>
      <c r="C69" s="227"/>
      <c r="D69" s="235"/>
      <c r="E69" s="235"/>
      <c r="F69" s="235"/>
      <c r="G69" s="235"/>
      <c r="H69" s="235"/>
      <c r="I69" s="227"/>
    </row>
    <row r="70" spans="1:9" s="258" customFormat="1" ht="15">
      <c r="A70" s="297" t="s">
        <v>271</v>
      </c>
      <c r="B70" s="227"/>
      <c r="C70" s="227"/>
      <c r="D70" s="235"/>
      <c r="E70" s="235"/>
      <c r="F70" s="235"/>
      <c r="G70" s="235"/>
      <c r="H70" s="235"/>
      <c r="I70" s="227"/>
    </row>
    <row r="71" spans="1:9">
      <c r="A71" s="230" t="s">
        <v>712</v>
      </c>
      <c r="B71" s="227" t="s">
        <v>356</v>
      </c>
      <c r="C71" s="227"/>
      <c r="D71" s="229">
        <f>492573-D56</f>
        <v>393690.19</v>
      </c>
      <c r="E71" s="229"/>
      <c r="F71" s="229"/>
      <c r="G71" s="229"/>
      <c r="H71" s="229"/>
      <c r="I71" s="227">
        <f t="shared" ref="I71:I81" si="10">SUM(D71:H71)</f>
        <v>393690.19</v>
      </c>
    </row>
    <row r="72" spans="1:9" hidden="1">
      <c r="A72" s="230" t="s">
        <v>627</v>
      </c>
      <c r="B72" s="227"/>
      <c r="C72" s="227"/>
      <c r="D72" s="229"/>
      <c r="E72" s="229"/>
      <c r="F72" s="229"/>
      <c r="G72" s="229"/>
      <c r="H72" s="229"/>
      <c r="I72" s="227">
        <f t="shared" si="10"/>
        <v>0</v>
      </c>
    </row>
    <row r="73" spans="1:9" hidden="1">
      <c r="A73" s="230" t="s">
        <v>705</v>
      </c>
      <c r="B73" s="227" t="s">
        <v>379</v>
      </c>
      <c r="C73" s="227"/>
      <c r="D73" s="229"/>
      <c r="E73" s="229"/>
      <c r="F73" s="229"/>
      <c r="G73" s="229"/>
      <c r="H73" s="229"/>
      <c r="I73" s="227">
        <f t="shared" si="10"/>
        <v>0</v>
      </c>
    </row>
    <row r="74" spans="1:9">
      <c r="A74" s="230" t="s">
        <v>713</v>
      </c>
      <c r="B74" s="227" t="s">
        <v>959</v>
      </c>
      <c r="C74" s="227"/>
      <c r="D74" s="229"/>
      <c r="E74" s="229"/>
      <c r="F74" s="229"/>
      <c r="G74" s="229"/>
      <c r="H74" s="229"/>
      <c r="I74" s="227"/>
    </row>
    <row r="75" spans="1:9">
      <c r="A75" s="335" t="s">
        <v>706</v>
      </c>
      <c r="B75" s="227"/>
      <c r="C75" s="227"/>
      <c r="D75" s="229"/>
      <c r="E75" s="229">
        <v>1080719</v>
      </c>
      <c r="F75" s="229"/>
      <c r="G75" s="229"/>
      <c r="H75" s="229"/>
      <c r="I75" s="227">
        <f t="shared" si="10"/>
        <v>1080719</v>
      </c>
    </row>
    <row r="76" spans="1:9">
      <c r="A76" s="335" t="s">
        <v>707</v>
      </c>
      <c r="B76" s="227"/>
      <c r="C76" s="227"/>
      <c r="D76" s="229"/>
      <c r="E76" s="229">
        <v>448344</v>
      </c>
      <c r="F76" s="229"/>
      <c r="G76" s="229"/>
      <c r="H76" s="229"/>
      <c r="I76" s="227">
        <f t="shared" si="10"/>
        <v>448344</v>
      </c>
    </row>
    <row r="77" spans="1:9" hidden="1">
      <c r="A77" s="335" t="s">
        <v>708</v>
      </c>
      <c r="B77" s="227"/>
      <c r="C77" s="227"/>
      <c r="D77" s="229"/>
      <c r="E77" s="229"/>
      <c r="F77" s="229"/>
      <c r="G77" s="229"/>
      <c r="H77" s="229"/>
      <c r="I77" s="227">
        <f t="shared" si="10"/>
        <v>0</v>
      </c>
    </row>
    <row r="78" spans="1:9">
      <c r="A78" s="335" t="s">
        <v>709</v>
      </c>
      <c r="B78" s="227"/>
      <c r="C78" s="227"/>
      <c r="D78" s="229"/>
      <c r="E78" s="229">
        <v>332558</v>
      </c>
      <c r="F78" s="229"/>
      <c r="G78" s="229"/>
      <c r="H78" s="229"/>
      <c r="I78" s="227">
        <f t="shared" si="10"/>
        <v>332558</v>
      </c>
    </row>
    <row r="79" spans="1:9">
      <c r="A79" s="230" t="s">
        <v>639</v>
      </c>
      <c r="B79" s="227" t="s">
        <v>379</v>
      </c>
      <c r="C79" s="227"/>
      <c r="D79" s="229">
        <v>4231264</v>
      </c>
      <c r="E79" s="229"/>
      <c r="F79" s="229"/>
      <c r="G79" s="229"/>
      <c r="H79" s="229"/>
      <c r="I79" s="227">
        <f t="shared" si="10"/>
        <v>4231264</v>
      </c>
    </row>
    <row r="80" spans="1:9">
      <c r="A80" s="230" t="s">
        <v>710</v>
      </c>
      <c r="B80" s="227" t="s">
        <v>960</v>
      </c>
      <c r="C80" s="227"/>
      <c r="D80" s="229">
        <v>3097229.7</v>
      </c>
      <c r="E80" s="229"/>
      <c r="F80" s="229"/>
      <c r="G80" s="229"/>
      <c r="H80" s="229"/>
      <c r="I80" s="227">
        <f t="shared" si="10"/>
        <v>3097229.7</v>
      </c>
    </row>
    <row r="81" spans="1:9" hidden="1">
      <c r="A81" s="230" t="s">
        <v>711</v>
      </c>
      <c r="B81" s="227" t="s">
        <v>379</v>
      </c>
      <c r="C81" s="227"/>
      <c r="D81" s="229"/>
      <c r="E81" s="229"/>
      <c r="F81" s="229"/>
      <c r="G81" s="229"/>
      <c r="H81" s="229"/>
      <c r="I81" s="227">
        <f t="shared" si="10"/>
        <v>0</v>
      </c>
    </row>
    <row r="82" spans="1:9" ht="15.75" thickBot="1">
      <c r="A82" s="298" t="s">
        <v>272</v>
      </c>
      <c r="B82" s="227"/>
      <c r="C82" s="227"/>
      <c r="D82" s="232">
        <f t="shared" ref="D82:I82" si="11">SUM(D71:D81)</f>
        <v>7722183.8900000006</v>
      </c>
      <c r="E82" s="232">
        <f t="shared" si="11"/>
        <v>1861621</v>
      </c>
      <c r="F82" s="232">
        <f t="shared" si="11"/>
        <v>0</v>
      </c>
      <c r="G82" s="232">
        <f t="shared" si="11"/>
        <v>0</v>
      </c>
      <c r="H82" s="232">
        <f t="shared" si="11"/>
        <v>0</v>
      </c>
      <c r="I82" s="232">
        <f t="shared" si="11"/>
        <v>9583804.8900000006</v>
      </c>
    </row>
    <row r="83" spans="1:9" ht="13.5" thickTop="1">
      <c r="A83" s="231"/>
      <c r="B83" s="227"/>
      <c r="C83" s="227"/>
      <c r="D83" s="235"/>
      <c r="E83" s="235"/>
      <c r="F83" s="235"/>
      <c r="G83" s="235"/>
      <c r="H83" s="235"/>
      <c r="I83" s="238"/>
    </row>
    <row r="84" spans="1:9" ht="15.75" thickBot="1">
      <c r="A84" s="299" t="s">
        <v>233</v>
      </c>
      <c r="B84" s="226"/>
      <c r="C84" s="226"/>
      <c r="D84" s="240">
        <f t="shared" ref="D84:I84" si="12">D68+D82</f>
        <v>8883380.4800000004</v>
      </c>
      <c r="E84" s="240">
        <f t="shared" si="12"/>
        <v>3747029.23</v>
      </c>
      <c r="F84" s="240">
        <f t="shared" si="12"/>
        <v>107100.63</v>
      </c>
      <c r="G84" s="240">
        <f t="shared" si="12"/>
        <v>0</v>
      </c>
      <c r="H84" s="240">
        <f t="shared" si="12"/>
        <v>0</v>
      </c>
      <c r="I84" s="240">
        <f t="shared" si="12"/>
        <v>12737510.34</v>
      </c>
    </row>
    <row r="85" spans="1:9">
      <c r="A85" s="231"/>
      <c r="B85" s="227"/>
      <c r="C85" s="227"/>
      <c r="D85" s="235"/>
      <c r="E85" s="235"/>
      <c r="F85" s="235"/>
      <c r="G85" s="235"/>
      <c r="H85" s="235"/>
      <c r="I85" s="238"/>
    </row>
    <row r="86" spans="1:9" ht="15">
      <c r="A86" s="299" t="s">
        <v>375</v>
      </c>
      <c r="B86" s="226"/>
      <c r="C86" s="226"/>
      <c r="D86" s="241"/>
      <c r="E86" s="241"/>
      <c r="F86" s="241"/>
      <c r="G86" s="241"/>
      <c r="H86" s="241"/>
      <c r="I86" s="226"/>
    </row>
    <row r="87" spans="1:9" hidden="1">
      <c r="A87" s="230" t="s">
        <v>951</v>
      </c>
      <c r="B87" s="227"/>
      <c r="C87" s="227"/>
      <c r="D87" s="235">
        <v>0</v>
      </c>
      <c r="E87" s="235"/>
      <c r="F87" s="235"/>
      <c r="G87" s="235"/>
      <c r="H87" s="235"/>
      <c r="I87" s="238">
        <f t="shared" ref="I87:I89" si="13">SUM(D87:H87)</f>
        <v>0</v>
      </c>
    </row>
    <row r="88" spans="1:9">
      <c r="A88" s="230" t="s">
        <v>671</v>
      </c>
      <c r="B88" s="227"/>
      <c r="C88" s="227"/>
      <c r="D88" s="235">
        <f>515270+21624+273498</f>
        <v>810392</v>
      </c>
      <c r="E88" s="235"/>
      <c r="F88" s="235"/>
      <c r="G88" s="235"/>
      <c r="H88" s="235"/>
      <c r="I88" s="238">
        <f t="shared" si="13"/>
        <v>810392</v>
      </c>
    </row>
    <row r="89" spans="1:9" ht="30.75" thickBot="1">
      <c r="A89" s="299" t="s">
        <v>652</v>
      </c>
      <c r="B89" s="226" t="s">
        <v>356</v>
      </c>
      <c r="C89" s="226"/>
      <c r="D89" s="240">
        <f>SUM(D87:D88)</f>
        <v>810392</v>
      </c>
      <c r="E89" s="240">
        <f>SUM(E87:E88)</f>
        <v>0</v>
      </c>
      <c r="F89" s="240">
        <f>SUM(F87:F88)</f>
        <v>0</v>
      </c>
      <c r="G89" s="240">
        <f>SUM(G87:G88)</f>
        <v>0</v>
      </c>
      <c r="H89" s="240">
        <f>SUM(H87:H88)</f>
        <v>0</v>
      </c>
      <c r="I89" s="240">
        <f t="shared" si="13"/>
        <v>810392</v>
      </c>
    </row>
    <row r="90" spans="1:9">
      <c r="A90" s="231"/>
      <c r="B90" s="227"/>
      <c r="C90" s="227"/>
      <c r="D90" s="229"/>
      <c r="E90" s="229"/>
      <c r="F90" s="229"/>
      <c r="G90" s="229"/>
      <c r="H90" s="229"/>
      <c r="I90" s="238"/>
    </row>
    <row r="91" spans="1:9" ht="15">
      <c r="A91" s="299" t="s">
        <v>373</v>
      </c>
      <c r="B91" s="226"/>
      <c r="C91" s="226"/>
      <c r="D91" s="242"/>
      <c r="E91" s="241"/>
      <c r="F91" s="241"/>
      <c r="G91" s="241"/>
      <c r="H91" s="241"/>
      <c r="I91" s="226"/>
    </row>
    <row r="92" spans="1:9">
      <c r="A92" s="234" t="s">
        <v>625</v>
      </c>
      <c r="B92" s="238"/>
      <c r="C92" s="238"/>
      <c r="D92" s="229">
        <v>-178591</v>
      </c>
      <c r="E92" s="229">
        <f>E31</f>
        <v>0</v>
      </c>
      <c r="F92" s="229">
        <f>F31</f>
        <v>0</v>
      </c>
      <c r="G92" s="229">
        <f>G31</f>
        <v>0</v>
      </c>
      <c r="H92" s="229">
        <f>H31</f>
        <v>0</v>
      </c>
      <c r="I92" s="238">
        <f t="shared" ref="I92:I98" si="14">SUM(D92:H92)</f>
        <v>-178591</v>
      </c>
    </row>
    <row r="93" spans="1:9" hidden="1">
      <c r="A93" s="231" t="s">
        <v>533</v>
      </c>
      <c r="B93" s="227"/>
      <c r="C93" s="227"/>
      <c r="D93" s="229">
        <v>0</v>
      </c>
      <c r="E93" s="229"/>
      <c r="F93" s="229"/>
      <c r="G93" s="229"/>
      <c r="H93" s="229"/>
      <c r="I93" s="238">
        <f t="shared" si="14"/>
        <v>0</v>
      </c>
    </row>
    <row r="94" spans="1:9" hidden="1">
      <c r="A94" s="231" t="s">
        <v>534</v>
      </c>
      <c r="B94" s="227"/>
      <c r="C94" s="227"/>
      <c r="D94" s="229">
        <v>0</v>
      </c>
      <c r="E94" s="229"/>
      <c r="F94" s="229"/>
      <c r="G94" s="229"/>
      <c r="H94" s="229"/>
      <c r="I94" s="238">
        <f t="shared" si="14"/>
        <v>0</v>
      </c>
    </row>
    <row r="95" spans="1:9" hidden="1">
      <c r="A95" s="231" t="s">
        <v>277</v>
      </c>
      <c r="B95" s="227"/>
      <c r="C95" s="227"/>
      <c r="D95" s="229">
        <v>0</v>
      </c>
      <c r="E95" s="229"/>
      <c r="F95" s="229"/>
      <c r="G95" s="229"/>
      <c r="H95" s="229"/>
      <c r="I95" s="238">
        <f t="shared" si="14"/>
        <v>0</v>
      </c>
    </row>
    <row r="96" spans="1:9" s="258" customFormat="1">
      <c r="A96" s="234" t="s">
        <v>541</v>
      </c>
      <c r="B96" s="227" t="s">
        <v>959</v>
      </c>
      <c r="C96" s="227"/>
      <c r="D96" s="229"/>
      <c r="E96" s="229">
        <v>6445346.5899999999</v>
      </c>
      <c r="F96" s="229">
        <v>1550287.88</v>
      </c>
      <c r="G96" s="229"/>
      <c r="H96" s="229"/>
      <c r="I96" s="238">
        <f t="shared" si="14"/>
        <v>7995634.4699999997</v>
      </c>
    </row>
    <row r="97" spans="1:9" hidden="1">
      <c r="A97" s="231" t="s">
        <v>535</v>
      </c>
      <c r="B97" s="227"/>
      <c r="C97" s="227"/>
      <c r="D97" s="229"/>
      <c r="E97" s="229"/>
      <c r="F97" s="229"/>
      <c r="G97" s="229"/>
      <c r="H97" s="229"/>
      <c r="I97" s="238">
        <f t="shared" si="14"/>
        <v>0</v>
      </c>
    </row>
    <row r="98" spans="1:9">
      <c r="A98" s="231" t="s">
        <v>353</v>
      </c>
      <c r="B98" s="227" t="s">
        <v>380</v>
      </c>
      <c r="C98" s="227"/>
      <c r="D98" s="394">
        <v>196106</v>
      </c>
      <c r="E98" s="229"/>
      <c r="F98" s="229">
        <f>F35</f>
        <v>0</v>
      </c>
      <c r="G98" s="229">
        <f>G35</f>
        <v>0</v>
      </c>
      <c r="H98" s="229">
        <f>H35</f>
        <v>0</v>
      </c>
      <c r="I98" s="238">
        <f t="shared" si="14"/>
        <v>196106</v>
      </c>
    </row>
    <row r="99" spans="1:9">
      <c r="A99" s="231" t="s">
        <v>0</v>
      </c>
      <c r="B99" s="227"/>
      <c r="C99" s="227"/>
      <c r="D99" s="394">
        <f>D39+D44-D84-D89-D92-D93-D94-D95-D96-D97-D98</f>
        <v>-386430.70000000112</v>
      </c>
      <c r="E99" s="229">
        <v>0</v>
      </c>
      <c r="F99" s="229">
        <v>0</v>
      </c>
      <c r="G99" s="229">
        <f>G39+G44-G84-G89-G92-G95-G98</f>
        <v>0</v>
      </c>
      <c r="H99" s="229">
        <f>H39+H44-H84-H89-H92-H95-H98</f>
        <v>0</v>
      </c>
      <c r="I99" s="238">
        <f>SUM(D99:H99)</f>
        <v>-386430.70000000112</v>
      </c>
    </row>
    <row r="100" spans="1:9" ht="15.75" thickBot="1">
      <c r="A100" s="299" t="s">
        <v>376</v>
      </c>
      <c r="B100" s="226"/>
      <c r="C100" s="226"/>
      <c r="D100" s="300">
        <f>SUM(D92:D99)</f>
        <v>-368915.70000000112</v>
      </c>
      <c r="E100" s="300">
        <f t="shared" ref="E100:I100" si="15">SUM(E92:E99)</f>
        <v>6445346.5899999999</v>
      </c>
      <c r="F100" s="300">
        <f t="shared" si="15"/>
        <v>1550287.88</v>
      </c>
      <c r="G100" s="300">
        <f t="shared" si="15"/>
        <v>0</v>
      </c>
      <c r="H100" s="300">
        <f t="shared" si="15"/>
        <v>0</v>
      </c>
      <c r="I100" s="300">
        <f t="shared" si="15"/>
        <v>7626718.7699999986</v>
      </c>
    </row>
    <row r="101" spans="1:9">
      <c r="A101" s="231"/>
      <c r="B101" s="227"/>
      <c r="C101" s="227"/>
      <c r="D101" s="238"/>
      <c r="E101" s="238"/>
      <c r="F101" s="238"/>
      <c r="G101" s="238"/>
      <c r="H101" s="238"/>
      <c r="I101" s="238"/>
    </row>
    <row r="102" spans="1:9" hidden="1">
      <c r="A102" s="244" t="s">
        <v>387</v>
      </c>
      <c r="B102" s="245"/>
      <c r="C102" s="245"/>
      <c r="D102" s="245">
        <f t="shared" ref="D102:H102" si="16">D39+D44-D84-D89-D100</f>
        <v>0</v>
      </c>
      <c r="E102" s="245">
        <f t="shared" si="16"/>
        <v>0</v>
      </c>
      <c r="F102" s="245">
        <f t="shared" si="16"/>
        <v>0</v>
      </c>
      <c r="G102" s="245">
        <f t="shared" si="16"/>
        <v>0</v>
      </c>
      <c r="H102" s="245">
        <f t="shared" si="16"/>
        <v>0</v>
      </c>
      <c r="I102" s="245">
        <f>I39+I44-I84-I89-I100</f>
        <v>0</v>
      </c>
    </row>
    <row r="103" spans="1:9" hidden="1">
      <c r="A103" s="246"/>
      <c r="B103" s="227"/>
      <c r="C103" s="227"/>
      <c r="D103" s="238"/>
      <c r="E103" s="238"/>
      <c r="F103" s="238"/>
      <c r="G103" s="238"/>
      <c r="H103" s="238"/>
      <c r="I103" s="238"/>
    </row>
    <row r="104" spans="1:9" hidden="1">
      <c r="A104" s="246"/>
      <c r="B104" s="227"/>
      <c r="C104" s="227"/>
      <c r="D104" s="238"/>
      <c r="E104" s="238"/>
      <c r="F104" s="238"/>
      <c r="G104" s="238"/>
      <c r="H104" s="238"/>
      <c r="I104" s="238"/>
    </row>
    <row r="105" spans="1:9" ht="12.75" hidden="1" customHeight="1">
      <c r="A105" s="243" t="s">
        <v>636</v>
      </c>
      <c r="B105"/>
      <c r="C105"/>
      <c r="D105" s="294">
        <v>-4472629</v>
      </c>
    </row>
    <row r="106" spans="1:9" hidden="1">
      <c r="A106" s="243" t="s">
        <v>637</v>
      </c>
      <c r="B106"/>
      <c r="C106"/>
      <c r="D106" s="294">
        <f>1517653.4+1768450.84+211390.78+588703.28</f>
        <v>4086198.3</v>
      </c>
    </row>
    <row r="107" spans="1:9" ht="13.5" hidden="1" thickBot="1">
      <c r="A107" s="243" t="s">
        <v>638</v>
      </c>
      <c r="B107"/>
      <c r="C107"/>
      <c r="D107" s="292">
        <f>+D105+D106</f>
        <v>-386430.70000000019</v>
      </c>
      <c r="E107" s="238"/>
      <c r="F107" s="238"/>
      <c r="G107" s="238"/>
      <c r="H107" s="238"/>
      <c r="I107" s="238"/>
    </row>
    <row r="108" spans="1:9" ht="13.5" hidden="1" thickTop="1">
      <c r="A108" s="224"/>
      <c r="B108"/>
      <c r="C108"/>
      <c r="D108" s="295"/>
      <c r="E108" s="238"/>
      <c r="F108" s="238"/>
      <c r="G108" s="238"/>
      <c r="H108" s="238"/>
      <c r="I108" s="238"/>
    </row>
    <row r="109" spans="1:9" ht="13.5" hidden="1" thickBot="1">
      <c r="A109" s="243" t="s">
        <v>672</v>
      </c>
      <c r="B109"/>
      <c r="C109"/>
      <c r="D109" s="292">
        <f>+D99</f>
        <v>-386430.70000000112</v>
      </c>
      <c r="E109" s="238"/>
      <c r="F109" s="238"/>
      <c r="G109" s="238"/>
      <c r="H109" s="238"/>
      <c r="I109" s="238"/>
    </row>
    <row r="110" spans="1:9" ht="13.5" hidden="1" thickTop="1">
      <c r="A110" s="270" t="s">
        <v>387</v>
      </c>
      <c r="B110"/>
      <c r="C110"/>
      <c r="D110" s="293">
        <f>+D107-D109</f>
        <v>9.3132257461547852E-10</v>
      </c>
      <c r="E110" s="238"/>
      <c r="F110" s="238"/>
      <c r="G110" s="238"/>
      <c r="H110" s="238"/>
      <c r="I110" s="238"/>
    </row>
    <row r="111" spans="1:9" hidden="1">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fitToHeight="3" orientation="landscape" r:id="rId1"/>
  <headerFooter alignWithMargins="0">
    <oddFooter>&amp;CThe accompanying notes are an integral part of the financial statements.</oddFooter>
  </headerFooter>
  <rowBreaks count="2" manualBreakCount="2">
    <brk id="40" max="8" man="1"/>
    <brk id="85"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4"/>
  <sheetViews>
    <sheetView topLeftCell="A31" zoomScaleNormal="100" zoomScaleSheetLayoutView="100" workbookViewId="0">
      <selection activeCell="E53" sqref="E53"/>
    </sheetView>
  </sheetViews>
  <sheetFormatPr defaultColWidth="8.85546875" defaultRowHeight="12.75"/>
  <cols>
    <col min="1" max="1" width="46.42578125" style="250" bestFit="1" customWidth="1"/>
    <col min="2" max="3" width="18.85546875" style="250" hidden="1" customWidth="1"/>
    <col min="4" max="4" width="20" style="258" customWidth="1"/>
    <col min="5" max="6" width="18.7109375" style="258" customWidth="1"/>
    <col min="7" max="8" width="18.7109375" style="258" hidden="1" customWidth="1"/>
    <col min="9" max="9" width="18.7109375" style="258" customWidth="1"/>
    <col min="10" max="16384" width="8.85546875" style="250"/>
  </cols>
  <sheetData>
    <row r="1" spans="1:9">
      <c r="A1" s="401" t="str">
        <f>+'NET POSITION'!A1:I1</f>
        <v>Educational Service District #171</v>
      </c>
      <c r="B1" s="401"/>
      <c r="C1" s="401"/>
      <c r="D1" s="401"/>
      <c r="E1" s="401"/>
      <c r="F1" s="401"/>
      <c r="G1" s="401"/>
      <c r="H1" s="401"/>
      <c r="I1" s="401"/>
    </row>
    <row r="2" spans="1:9">
      <c r="A2" s="402" t="s">
        <v>381</v>
      </c>
      <c r="B2" s="402"/>
      <c r="C2" s="402"/>
      <c r="D2" s="402"/>
      <c r="E2" s="402"/>
      <c r="F2" s="402"/>
      <c r="G2" s="402"/>
      <c r="H2" s="402"/>
      <c r="I2" s="402"/>
    </row>
    <row r="3" spans="1:9">
      <c r="A3" s="402" t="s">
        <v>946</v>
      </c>
      <c r="B3" s="402"/>
      <c r="C3" s="402"/>
      <c r="D3" s="402"/>
      <c r="E3" s="402"/>
      <c r="F3" s="402"/>
      <c r="G3" s="402"/>
      <c r="H3" s="402"/>
      <c r="I3" s="402"/>
    </row>
    <row r="4" spans="1:9" ht="7.5" customHeight="1">
      <c r="A4" s="265"/>
      <c r="B4" s="265"/>
      <c r="C4" s="265"/>
      <c r="D4" s="405"/>
      <c r="E4" s="405"/>
      <c r="F4" s="405"/>
      <c r="G4" s="405"/>
      <c r="H4" s="405"/>
      <c r="I4" s="405"/>
    </row>
    <row r="5" spans="1:9" ht="25.5">
      <c r="D5" s="253" t="s">
        <v>251</v>
      </c>
      <c r="E5" s="267" t="s">
        <v>284</v>
      </c>
      <c r="F5" s="267" t="s">
        <v>283</v>
      </c>
      <c r="G5" s="269" t="s">
        <v>656</v>
      </c>
      <c r="H5" s="268" t="s">
        <v>657</v>
      </c>
      <c r="I5" s="267" t="s">
        <v>385</v>
      </c>
    </row>
    <row r="6" spans="1:9">
      <c r="A6" s="263" t="s">
        <v>1</v>
      </c>
      <c r="B6" s="263"/>
      <c r="C6" s="263"/>
      <c r="D6" s="262"/>
      <c r="E6" s="262"/>
      <c r="F6" s="262"/>
      <c r="G6" s="262"/>
      <c r="H6" s="262"/>
      <c r="I6" s="262"/>
    </row>
    <row r="7" spans="1:9">
      <c r="A7" s="261" t="s">
        <v>243</v>
      </c>
      <c r="B7" s="261"/>
      <c r="C7" s="261"/>
      <c r="D7" s="260">
        <f>REVENUE!F19-'REVENUE EXPENSES'!D39-'REVENUE EXPENSES'!D41</f>
        <v>794050.44</v>
      </c>
      <c r="E7" s="260"/>
      <c r="F7" s="260"/>
      <c r="G7" s="260"/>
      <c r="H7" s="260"/>
      <c r="I7" s="258">
        <f>SUM(D7:H7)</f>
        <v>794050.44</v>
      </c>
    </row>
    <row r="8" spans="1:9">
      <c r="A8" s="261" t="s">
        <v>285</v>
      </c>
      <c r="B8" s="261"/>
      <c r="C8" s="261"/>
      <c r="D8" s="260">
        <f>REVENUE!F35-REVENUE!E22</f>
        <v>1893114.9500000004</v>
      </c>
      <c r="E8" s="260"/>
      <c r="F8" s="260"/>
      <c r="G8" s="260"/>
      <c r="H8" s="260"/>
      <c r="I8" s="258">
        <f t="shared" ref="I8:I15" si="0">SUM(D8:H8)</f>
        <v>1893114.9500000004</v>
      </c>
    </row>
    <row r="9" spans="1:9">
      <c r="A9" s="252" t="s">
        <v>286</v>
      </c>
      <c r="B9" s="252"/>
      <c r="C9" s="252"/>
      <c r="D9" s="260">
        <f>REVENUE!E22</f>
        <v>516759.95</v>
      </c>
      <c r="E9" s="260"/>
      <c r="F9" s="260"/>
      <c r="G9" s="260"/>
      <c r="H9" s="260"/>
      <c r="I9" s="258">
        <f t="shared" si="0"/>
        <v>516759.95</v>
      </c>
    </row>
    <row r="10" spans="1:9">
      <c r="A10" s="261" t="s">
        <v>287</v>
      </c>
      <c r="B10" s="261"/>
      <c r="C10" s="261"/>
      <c r="D10" s="260">
        <f>REVENUE!F49</f>
        <v>2021487.3699999999</v>
      </c>
      <c r="E10" s="260"/>
      <c r="F10" s="260"/>
      <c r="G10" s="260"/>
      <c r="H10" s="260"/>
      <c r="I10" s="258">
        <f t="shared" si="0"/>
        <v>2021487.3699999999</v>
      </c>
    </row>
    <row r="11" spans="1:9">
      <c r="A11" s="261" t="s">
        <v>288</v>
      </c>
      <c r="B11" s="261"/>
      <c r="C11" s="261"/>
      <c r="D11" s="260">
        <f>REVENUE!F55</f>
        <v>2192465.89</v>
      </c>
      <c r="E11" s="260"/>
      <c r="F11" s="260"/>
      <c r="G11" s="260"/>
      <c r="H11" s="260"/>
      <c r="I11" s="258">
        <f t="shared" si="0"/>
        <v>2192465.89</v>
      </c>
    </row>
    <row r="12" spans="1:9">
      <c r="A12" s="261" t="s">
        <v>289</v>
      </c>
      <c r="B12" s="261"/>
      <c r="C12" s="261"/>
      <c r="D12" s="260">
        <f>REVENUE!F61</f>
        <v>8329360.1500000004</v>
      </c>
      <c r="E12" s="260"/>
      <c r="F12" s="260"/>
      <c r="G12" s="260"/>
      <c r="H12" s="260"/>
      <c r="I12" s="258">
        <f t="shared" si="0"/>
        <v>8329360.1500000004</v>
      </c>
    </row>
    <row r="13" spans="1:9">
      <c r="A13" s="261" t="s">
        <v>261</v>
      </c>
      <c r="B13" s="261"/>
      <c r="C13" s="261"/>
      <c r="D13" s="260"/>
      <c r="E13" s="260">
        <v>4346303.2699999996</v>
      </c>
      <c r="F13" s="260">
        <v>433280.58</v>
      </c>
      <c r="G13" s="260"/>
      <c r="H13" s="260"/>
      <c r="I13" s="258">
        <f t="shared" si="0"/>
        <v>4779583.8499999996</v>
      </c>
    </row>
    <row r="14" spans="1:9" hidden="1">
      <c r="A14" s="261" t="s">
        <v>65</v>
      </c>
      <c r="B14" s="261"/>
      <c r="C14" s="261"/>
      <c r="D14" s="260"/>
      <c r="E14" s="260"/>
      <c r="F14" s="260"/>
      <c r="G14" s="260"/>
      <c r="H14" s="260"/>
      <c r="I14" s="258">
        <f t="shared" si="0"/>
        <v>0</v>
      </c>
    </row>
    <row r="15" spans="1:9" hidden="1">
      <c r="A15" s="261" t="s">
        <v>66</v>
      </c>
      <c r="B15" s="261"/>
      <c r="C15" s="261"/>
      <c r="D15" s="260"/>
      <c r="E15" s="260"/>
      <c r="F15" s="260"/>
      <c r="G15" s="260"/>
      <c r="H15" s="260"/>
      <c r="I15" s="258">
        <f t="shared" si="0"/>
        <v>0</v>
      </c>
    </row>
    <row r="16" spans="1:9" ht="13.5" thickBot="1">
      <c r="A16" s="257" t="s">
        <v>290</v>
      </c>
      <c r="B16" s="257"/>
      <c r="C16" s="257"/>
      <c r="D16" s="247">
        <f>SUM(D7:D15)</f>
        <v>15747238.750000002</v>
      </c>
      <c r="E16" s="247">
        <f t="shared" ref="E16:I16" si="1">SUM(E7:E15)</f>
        <v>4346303.2699999996</v>
      </c>
      <c r="F16" s="247">
        <f t="shared" si="1"/>
        <v>433280.58</v>
      </c>
      <c r="G16" s="247">
        <f t="shared" si="1"/>
        <v>0</v>
      </c>
      <c r="H16" s="247">
        <f t="shared" ref="H16" si="2">SUM(H7:H15)</f>
        <v>0</v>
      </c>
      <c r="I16" s="247">
        <f t="shared" si="1"/>
        <v>20526822.600000001</v>
      </c>
    </row>
    <row r="17" spans="1:10" ht="13.5" thickTop="1">
      <c r="A17" s="257"/>
      <c r="B17" s="257"/>
      <c r="C17" s="257"/>
      <c r="D17" s="248"/>
      <c r="E17" s="248"/>
      <c r="F17" s="248"/>
      <c r="G17" s="248"/>
      <c r="H17" s="248"/>
    </row>
    <row r="18" spans="1:10">
      <c r="A18" s="254" t="s">
        <v>2</v>
      </c>
      <c r="B18" s="254"/>
      <c r="C18" s="254"/>
      <c r="D18" s="249"/>
      <c r="E18" s="249"/>
      <c r="F18" s="249"/>
      <c r="G18" s="249"/>
      <c r="H18" s="249"/>
      <c r="I18" s="263"/>
    </row>
    <row r="19" spans="1:10">
      <c r="A19" s="261" t="s">
        <v>300</v>
      </c>
      <c r="B19" s="261"/>
      <c r="C19" s="261"/>
      <c r="D19" s="260">
        <f>'Expenditure Matrix'!E10-'Expenditure Matrix'!L32-'Expenditure Matrix'!L34-D33+D46</f>
        <v>1620101.34</v>
      </c>
      <c r="E19" s="260"/>
      <c r="F19" s="260"/>
      <c r="G19" s="260"/>
      <c r="H19" s="260"/>
      <c r="I19" s="258">
        <f t="shared" ref="I19:I33" si="3">SUM(D19:H19)</f>
        <v>1620101.34</v>
      </c>
    </row>
    <row r="20" spans="1:10">
      <c r="A20" s="261" t="s">
        <v>537</v>
      </c>
      <c r="B20" s="261"/>
      <c r="C20" s="261"/>
      <c r="D20" s="260">
        <f>'BUDGETARY COMPARISON'!D22</f>
        <v>10355199.539999999</v>
      </c>
      <c r="E20" s="260"/>
      <c r="F20" s="260"/>
      <c r="G20" s="260"/>
      <c r="H20" s="260"/>
      <c r="I20" s="258">
        <f t="shared" si="3"/>
        <v>10355199.539999999</v>
      </c>
    </row>
    <row r="21" spans="1:10">
      <c r="A21" s="261" t="s">
        <v>291</v>
      </c>
      <c r="B21" s="261"/>
      <c r="C21" s="261"/>
      <c r="D21" s="260">
        <f>'BUDGETARY COMPARISON'!D23</f>
        <v>3889365.45</v>
      </c>
      <c r="E21" s="260"/>
      <c r="F21" s="260"/>
      <c r="G21" s="260"/>
      <c r="H21" s="260"/>
      <c r="I21" s="258">
        <f t="shared" si="3"/>
        <v>3889365.45</v>
      </c>
    </row>
    <row r="22" spans="1:10">
      <c r="A22" s="259" t="s">
        <v>294</v>
      </c>
      <c r="B22" s="259"/>
      <c r="C22" s="259"/>
      <c r="D22" s="260"/>
      <c r="E22" s="260"/>
      <c r="F22" s="260"/>
      <c r="G22" s="260"/>
      <c r="H22" s="260"/>
      <c r="J22" s="258"/>
    </row>
    <row r="23" spans="1:10" ht="14.45" customHeight="1">
      <c r="A23" s="277" t="s">
        <v>295</v>
      </c>
      <c r="B23" s="277"/>
      <c r="C23" s="277"/>
      <c r="D23" s="260"/>
      <c r="E23" s="260">
        <f>1667451.36</f>
        <v>1667451.36</v>
      </c>
      <c r="F23" s="260">
        <f>102819.05</f>
        <v>102819.05</v>
      </c>
      <c r="G23" s="260"/>
      <c r="H23" s="260"/>
      <c r="I23" s="258">
        <f t="shared" si="3"/>
        <v>1770270.4100000001</v>
      </c>
      <c r="J23" s="258"/>
    </row>
    <row r="24" spans="1:10">
      <c r="A24" s="277" t="s">
        <v>296</v>
      </c>
      <c r="B24" s="277"/>
      <c r="C24" s="277"/>
      <c r="D24" s="260"/>
      <c r="E24" s="260">
        <v>55853</v>
      </c>
      <c r="F24" s="260">
        <v>-41469.57</v>
      </c>
      <c r="G24" s="260"/>
      <c r="H24" s="260"/>
      <c r="I24" s="258">
        <f t="shared" si="3"/>
        <v>14383.43</v>
      </c>
      <c r="J24" s="258"/>
    </row>
    <row r="25" spans="1:10">
      <c r="A25" s="259" t="s">
        <v>281</v>
      </c>
      <c r="B25" s="259"/>
      <c r="C25" s="259"/>
      <c r="D25" s="260"/>
      <c r="E25" s="260"/>
      <c r="F25" s="260"/>
      <c r="G25" s="260"/>
      <c r="H25" s="260"/>
      <c r="J25" s="258"/>
    </row>
    <row r="26" spans="1:10" hidden="1">
      <c r="A26" s="277" t="s">
        <v>297</v>
      </c>
      <c r="B26" s="277"/>
      <c r="C26" s="277"/>
      <c r="D26" s="260"/>
      <c r="E26" s="260"/>
      <c r="F26" s="260"/>
      <c r="G26" s="260"/>
      <c r="H26" s="260"/>
      <c r="I26" s="258">
        <f t="shared" si="3"/>
        <v>0</v>
      </c>
      <c r="J26" s="258"/>
    </row>
    <row r="27" spans="1:10">
      <c r="A27" s="277" t="s">
        <v>298</v>
      </c>
      <c r="B27" s="277"/>
      <c r="C27" s="277"/>
      <c r="D27" s="260"/>
      <c r="E27" s="260">
        <v>9000</v>
      </c>
      <c r="F27" s="260"/>
      <c r="G27" s="260"/>
      <c r="H27" s="260"/>
      <c r="I27" s="258">
        <f t="shared" si="3"/>
        <v>9000</v>
      </c>
      <c r="J27" s="258"/>
    </row>
    <row r="28" spans="1:10">
      <c r="A28" s="261" t="s">
        <v>299</v>
      </c>
      <c r="B28" s="261"/>
      <c r="C28" s="261"/>
      <c r="D28" s="260"/>
      <c r="E28" s="260">
        <v>135943</v>
      </c>
      <c r="F28" s="260"/>
      <c r="G28" s="260"/>
      <c r="H28" s="260"/>
      <c r="I28" s="258">
        <f t="shared" si="3"/>
        <v>135943</v>
      </c>
    </row>
    <row r="29" spans="1:10">
      <c r="A29" s="261" t="s">
        <v>67</v>
      </c>
      <c r="B29" s="261"/>
      <c r="C29" s="261"/>
      <c r="D29" s="260"/>
      <c r="E29" s="260">
        <f>158357.05+42000</f>
        <v>200357.05</v>
      </c>
      <c r="F29" s="260">
        <f>6500+34291.42</f>
        <v>40791.42</v>
      </c>
      <c r="G29" s="260"/>
      <c r="H29" s="260"/>
      <c r="I29" s="258">
        <f t="shared" si="3"/>
        <v>241148.46999999997</v>
      </c>
    </row>
    <row r="30" spans="1:10">
      <c r="A30" s="261" t="s">
        <v>301</v>
      </c>
      <c r="B30" s="261"/>
      <c r="C30" s="261"/>
      <c r="D30" s="260"/>
      <c r="E30" s="260">
        <v>1081003.57</v>
      </c>
      <c r="F30" s="260"/>
      <c r="G30" s="260"/>
      <c r="H30" s="260"/>
      <c r="I30" s="258">
        <f t="shared" si="3"/>
        <v>1081003.57</v>
      </c>
    </row>
    <row r="31" spans="1:10">
      <c r="A31" s="261" t="s">
        <v>292</v>
      </c>
      <c r="B31" s="261"/>
      <c r="C31" s="261"/>
      <c r="D31" s="260">
        <f>'Expenditure Matrix'!L34</f>
        <v>198942</v>
      </c>
      <c r="E31" s="260"/>
      <c r="F31" s="260"/>
      <c r="G31" s="260"/>
      <c r="H31" s="260"/>
      <c r="I31" s="258">
        <f t="shared" si="3"/>
        <v>198942</v>
      </c>
    </row>
    <row r="32" spans="1:10">
      <c r="A32" s="261" t="s">
        <v>293</v>
      </c>
      <c r="B32" s="261"/>
      <c r="C32" s="261"/>
      <c r="D32" s="260"/>
      <c r="E32" s="260">
        <v>394791.57</v>
      </c>
      <c r="F32" s="260">
        <v>73829.31</v>
      </c>
      <c r="G32" s="260"/>
      <c r="H32" s="260"/>
      <c r="I32" s="258">
        <f t="shared" si="3"/>
        <v>468620.88</v>
      </c>
    </row>
    <row r="33" spans="1:9">
      <c r="A33" s="283" t="s">
        <v>666</v>
      </c>
      <c r="B33" s="259"/>
      <c r="C33" s="259"/>
      <c r="D33" s="260">
        <v>-583200</v>
      </c>
      <c r="E33" s="260"/>
      <c r="F33" s="260"/>
      <c r="G33" s="260"/>
      <c r="H33" s="260"/>
      <c r="I33" s="258">
        <f t="shared" si="3"/>
        <v>-583200</v>
      </c>
    </row>
    <row r="34" spans="1:9" ht="13.5" thickBot="1">
      <c r="A34" s="257" t="s">
        <v>13</v>
      </c>
      <c r="B34" s="257"/>
      <c r="C34" s="257"/>
      <c r="D34" s="247">
        <f>SUM(D19:D33)</f>
        <v>15480408.329999998</v>
      </c>
      <c r="E34" s="247">
        <f t="shared" ref="E34:H34" si="4">SUM(E19:E33)</f>
        <v>3544399.5500000003</v>
      </c>
      <c r="F34" s="247">
        <f t="shared" si="4"/>
        <v>175970.21</v>
      </c>
      <c r="G34" s="247">
        <f t="shared" si="4"/>
        <v>0</v>
      </c>
      <c r="H34" s="247">
        <f t="shared" si="4"/>
        <v>0</v>
      </c>
      <c r="I34" s="247">
        <f>SUM(I19:I33)</f>
        <v>19200778.089999996</v>
      </c>
    </row>
    <row r="35" spans="1:9" ht="13.5" thickTop="1">
      <c r="A35" s="252"/>
      <c r="B35" s="252"/>
      <c r="C35" s="252"/>
      <c r="D35" s="260"/>
      <c r="E35" s="260"/>
      <c r="F35" s="260"/>
      <c r="G35" s="260"/>
      <c r="H35" s="260"/>
    </row>
    <row r="36" spans="1:9" ht="13.5" thickBot="1">
      <c r="A36" s="257" t="s">
        <v>11</v>
      </c>
      <c r="B36" s="257"/>
      <c r="C36" s="257"/>
      <c r="D36" s="251">
        <f>D16-D34</f>
        <v>266830.42000000365</v>
      </c>
      <c r="E36" s="251">
        <f t="shared" ref="E36:I36" si="5">E16-E34</f>
        <v>801903.71999999927</v>
      </c>
      <c r="F36" s="251">
        <f>F16-F34</f>
        <v>257310.37000000002</v>
      </c>
      <c r="G36" s="251">
        <f t="shared" si="5"/>
        <v>0</v>
      </c>
      <c r="H36" s="251">
        <f t="shared" ref="H36" si="6">H16-H34</f>
        <v>0</v>
      </c>
      <c r="I36" s="251">
        <f t="shared" si="5"/>
        <v>1326044.5100000054</v>
      </c>
    </row>
    <row r="37" spans="1:9">
      <c r="A37" s="257"/>
      <c r="B37" s="257"/>
      <c r="C37" s="257"/>
      <c r="D37" s="260"/>
      <c r="E37" s="260"/>
      <c r="F37" s="260"/>
      <c r="G37" s="260"/>
      <c r="H37" s="260"/>
    </row>
    <row r="38" spans="1:9">
      <c r="A38" s="254" t="s">
        <v>302</v>
      </c>
      <c r="B38" s="254"/>
      <c r="C38" s="254"/>
      <c r="D38" s="249"/>
      <c r="E38" s="249"/>
      <c r="F38" s="249"/>
      <c r="G38" s="249"/>
      <c r="H38" s="249"/>
      <c r="I38" s="263"/>
    </row>
    <row r="39" spans="1:9">
      <c r="A39" s="261" t="s">
        <v>303</v>
      </c>
      <c r="B39" s="261"/>
      <c r="C39" s="261"/>
      <c r="D39" s="260">
        <f>REVENUE!E11</f>
        <v>23551.83</v>
      </c>
      <c r="E39" s="260">
        <v>59476.99</v>
      </c>
      <c r="F39" s="260">
        <v>9404.25</v>
      </c>
      <c r="G39" s="260"/>
      <c r="H39" s="260"/>
      <c r="I39" s="258">
        <f t="shared" ref="I39:I46" si="7">SUM(D39:H39)</f>
        <v>92433.07</v>
      </c>
    </row>
    <row r="40" spans="1:9">
      <c r="A40" s="261" t="s">
        <v>304</v>
      </c>
      <c r="B40" s="259"/>
      <c r="C40" s="259"/>
      <c r="D40" s="260">
        <f>-'Expenditure Matrix'!L32</f>
        <v>-115704.04</v>
      </c>
      <c r="E40" s="260"/>
      <c r="F40" s="260"/>
      <c r="G40" s="260"/>
      <c r="H40" s="260"/>
      <c r="I40" s="258">
        <f t="shared" si="7"/>
        <v>-115704.04</v>
      </c>
    </row>
    <row r="41" spans="1:9">
      <c r="A41" s="261" t="s">
        <v>305</v>
      </c>
      <c r="B41" s="259"/>
      <c r="C41" s="259"/>
      <c r="D41" s="260">
        <v>21010.560000000001</v>
      </c>
      <c r="E41" s="260"/>
      <c r="F41" s="260"/>
      <c r="G41" s="260"/>
      <c r="H41" s="260"/>
      <c r="I41" s="258">
        <f t="shared" si="7"/>
        <v>21010.560000000001</v>
      </c>
    </row>
    <row r="42" spans="1:9" hidden="1">
      <c r="A42" s="261" t="s">
        <v>306</v>
      </c>
      <c r="B42" s="259"/>
      <c r="C42" s="259"/>
      <c r="D42" s="260"/>
      <c r="E42" s="260"/>
      <c r="F42" s="260"/>
      <c r="G42" s="260"/>
      <c r="H42" s="260"/>
      <c r="I42" s="258">
        <f t="shared" si="7"/>
        <v>0</v>
      </c>
    </row>
    <row r="43" spans="1:9">
      <c r="A43" s="261" t="s">
        <v>354</v>
      </c>
      <c r="B43" s="259"/>
      <c r="C43" s="259"/>
      <c r="D43" s="260">
        <v>215162</v>
      </c>
      <c r="E43" s="260"/>
      <c r="F43" s="260"/>
      <c r="G43" s="260"/>
      <c r="H43" s="260"/>
      <c r="I43" s="258">
        <f t="shared" si="7"/>
        <v>215162</v>
      </c>
    </row>
    <row r="44" spans="1:9" hidden="1">
      <c r="A44" s="259" t="s">
        <v>573</v>
      </c>
      <c r="B44" s="259"/>
      <c r="C44" s="259"/>
      <c r="D44" s="260"/>
      <c r="E44" s="260"/>
      <c r="F44" s="260"/>
      <c r="G44" s="260"/>
      <c r="H44" s="260"/>
      <c r="I44" s="258">
        <f t="shared" si="7"/>
        <v>0</v>
      </c>
    </row>
    <row r="45" spans="1:9" hidden="1">
      <c r="A45" s="261" t="s">
        <v>307</v>
      </c>
      <c r="B45" s="259"/>
      <c r="C45" s="259"/>
      <c r="D45" s="260"/>
      <c r="E45" s="260"/>
      <c r="F45" s="260"/>
      <c r="G45" s="260"/>
      <c r="H45" s="260"/>
      <c r="I45" s="258">
        <f t="shared" si="7"/>
        <v>0</v>
      </c>
    </row>
    <row r="46" spans="1:9">
      <c r="A46" s="261" t="s">
        <v>308</v>
      </c>
      <c r="B46" s="259"/>
      <c r="C46" s="259"/>
      <c r="D46" s="260">
        <v>13855.34</v>
      </c>
      <c r="E46" s="260"/>
      <c r="F46" s="260"/>
      <c r="G46" s="260"/>
      <c r="H46" s="260"/>
      <c r="I46" s="258">
        <f t="shared" si="7"/>
        <v>13855.34</v>
      </c>
    </row>
    <row r="47" spans="1:9" ht="13.5" thickBot="1">
      <c r="A47" s="257" t="s">
        <v>309</v>
      </c>
      <c r="B47" s="248"/>
      <c r="C47" s="248"/>
      <c r="D47" s="247">
        <f t="shared" ref="D47:I47" si="8">SUM(D39:D46)</f>
        <v>157875.69</v>
      </c>
      <c r="E47" s="247">
        <f t="shared" si="8"/>
        <v>59476.99</v>
      </c>
      <c r="F47" s="247">
        <f t="shared" si="8"/>
        <v>9404.25</v>
      </c>
      <c r="G47" s="247">
        <f t="shared" si="8"/>
        <v>0</v>
      </c>
      <c r="H47" s="247">
        <f t="shared" si="8"/>
        <v>0</v>
      </c>
      <c r="I47" s="247">
        <f t="shared" si="8"/>
        <v>226756.93000000002</v>
      </c>
    </row>
    <row r="48" spans="1:9" ht="13.5" thickTop="1">
      <c r="A48" s="257"/>
      <c r="B48" s="248"/>
      <c r="C48" s="248"/>
      <c r="D48" s="256"/>
      <c r="E48" s="256"/>
      <c r="F48" s="256"/>
      <c r="G48" s="256"/>
      <c r="H48" s="256"/>
    </row>
    <row r="49" spans="1:9" ht="13.5" thickBot="1">
      <c r="A49" s="257" t="s">
        <v>310</v>
      </c>
      <c r="B49" s="257"/>
      <c r="C49" s="257"/>
      <c r="D49" s="251">
        <f t="shared" ref="D49:I49" si="9">D36+D47</f>
        <v>424706.11000000365</v>
      </c>
      <c r="E49" s="251">
        <f t="shared" si="9"/>
        <v>861380.70999999926</v>
      </c>
      <c r="F49" s="251">
        <f t="shared" si="9"/>
        <v>266714.62</v>
      </c>
      <c r="G49" s="251">
        <f t="shared" si="9"/>
        <v>0</v>
      </c>
      <c r="H49" s="251">
        <f t="shared" si="9"/>
        <v>0</v>
      </c>
      <c r="I49" s="251">
        <f t="shared" si="9"/>
        <v>1552801.4400000053</v>
      </c>
    </row>
    <row r="50" spans="1:9">
      <c r="A50" s="257"/>
      <c r="B50" s="257"/>
      <c r="C50" s="257"/>
      <c r="D50" s="260"/>
      <c r="E50" s="260"/>
      <c r="F50" s="260"/>
      <c r="G50" s="260"/>
      <c r="H50" s="260"/>
    </row>
    <row r="51" spans="1:9" hidden="1">
      <c r="A51" s="261" t="s">
        <v>311</v>
      </c>
      <c r="B51" s="261"/>
      <c r="C51" s="261"/>
      <c r="D51" s="260"/>
      <c r="E51" s="260"/>
      <c r="F51" s="260"/>
      <c r="G51" s="260"/>
      <c r="H51" s="260"/>
      <c r="I51" s="258">
        <f t="shared" ref="I51:I52" si="10">SUM(D51:H51)</f>
        <v>0</v>
      </c>
    </row>
    <row r="52" spans="1:9" hidden="1">
      <c r="A52" s="261" t="s">
        <v>312</v>
      </c>
      <c r="B52" s="261"/>
      <c r="C52" s="261"/>
      <c r="D52" s="260"/>
      <c r="E52" s="260"/>
      <c r="F52" s="260"/>
      <c r="G52" s="260"/>
      <c r="H52" s="260"/>
      <c r="I52" s="258">
        <f t="shared" si="10"/>
        <v>0</v>
      </c>
    </row>
    <row r="53" spans="1:9" ht="13.5" thickBot="1">
      <c r="A53" s="257" t="s">
        <v>384</v>
      </c>
      <c r="B53" s="257"/>
      <c r="C53" s="257"/>
      <c r="D53" s="251">
        <f>D49+D51+D52</f>
        <v>424706.11000000365</v>
      </c>
      <c r="E53" s="251">
        <f t="shared" ref="E53:I53" si="11">E49+E51+E52</f>
        <v>861380.70999999926</v>
      </c>
      <c r="F53" s="251">
        <f t="shared" si="11"/>
        <v>266714.62</v>
      </c>
      <c r="G53" s="251">
        <f t="shared" si="11"/>
        <v>0</v>
      </c>
      <c r="H53" s="251">
        <f t="shared" ref="H53" si="12">H49+H51+H52</f>
        <v>0</v>
      </c>
      <c r="I53" s="251">
        <f t="shared" si="11"/>
        <v>1552801.4400000053</v>
      </c>
    </row>
    <row r="54" spans="1:9">
      <c r="A54" s="257"/>
      <c r="B54" s="257"/>
      <c r="C54" s="257"/>
      <c r="D54" s="256"/>
      <c r="E54" s="256"/>
      <c r="F54" s="256"/>
      <c r="G54" s="256"/>
      <c r="H54" s="256"/>
    </row>
    <row r="55" spans="1:9">
      <c r="A55" s="257" t="s">
        <v>382</v>
      </c>
      <c r="B55" s="257"/>
      <c r="C55" s="257"/>
      <c r="D55" s="256">
        <v>-793621.81</v>
      </c>
      <c r="E55" s="256">
        <v>5583965.8799999999</v>
      </c>
      <c r="F55" s="256">
        <v>1283573.26</v>
      </c>
      <c r="G55" s="256"/>
      <c r="H55" s="256"/>
      <c r="I55" s="258">
        <f t="shared" ref="I55:I57" si="13">SUM(D55:H55)</f>
        <v>6073917.3300000001</v>
      </c>
    </row>
    <row r="56" spans="1:9" hidden="1">
      <c r="A56" s="257" t="s">
        <v>654</v>
      </c>
      <c r="B56" s="257"/>
      <c r="C56" s="257"/>
      <c r="D56" s="256"/>
      <c r="E56" s="256"/>
      <c r="F56" s="256"/>
      <c r="G56" s="256"/>
      <c r="H56" s="256"/>
      <c r="I56" s="258">
        <f t="shared" si="13"/>
        <v>0</v>
      </c>
    </row>
    <row r="57" spans="1:9" hidden="1">
      <c r="A57" s="248" t="s">
        <v>575</v>
      </c>
      <c r="B57" s="248"/>
      <c r="C57" s="248"/>
      <c r="D57" s="256"/>
      <c r="E57" s="256"/>
      <c r="F57" s="256"/>
      <c r="G57" s="256"/>
      <c r="H57" s="256"/>
      <c r="I57" s="258">
        <f t="shared" si="13"/>
        <v>0</v>
      </c>
    </row>
    <row r="58" spans="1:9">
      <c r="A58" s="257"/>
      <c r="B58" s="257"/>
      <c r="C58" s="257"/>
      <c r="D58" s="256"/>
      <c r="E58" s="256"/>
      <c r="F58" s="256"/>
      <c r="G58" s="256"/>
      <c r="H58" s="256"/>
    </row>
    <row r="59" spans="1:9" ht="13.5" thickBot="1">
      <c r="A59" s="257" t="s">
        <v>383</v>
      </c>
      <c r="B59" s="257"/>
      <c r="C59" s="257"/>
      <c r="D59" s="255">
        <f>D53+D55+D56+D57</f>
        <v>-368915.6999999964</v>
      </c>
      <c r="E59" s="255">
        <f t="shared" ref="E59:G59" si="14">E53+E55+E56+E57</f>
        <v>6445346.5899999989</v>
      </c>
      <c r="F59" s="255">
        <f t="shared" si="14"/>
        <v>1550287.88</v>
      </c>
      <c r="G59" s="255">
        <f t="shared" si="14"/>
        <v>0</v>
      </c>
      <c r="H59" s="255">
        <f t="shared" ref="H59" si="15">H53+H55+H56+H57</f>
        <v>0</v>
      </c>
      <c r="I59" s="255">
        <f>I53+I55+I56+I57</f>
        <v>7626718.7700000051</v>
      </c>
    </row>
    <row r="60" spans="1:9">
      <c r="A60" s="257"/>
      <c r="B60" s="257"/>
      <c r="C60" s="257"/>
    </row>
    <row r="61" spans="1:9" hidden="1">
      <c r="A61" s="264" t="s">
        <v>387</v>
      </c>
      <c r="B61" s="264"/>
      <c r="C61" s="264"/>
      <c r="D61" s="258">
        <f>'NET POSITION'!D100-D59</f>
        <v>-4.71482053399086E-9</v>
      </c>
      <c r="E61" s="258">
        <f>'NET POSITION'!E100-E59</f>
        <v>0</v>
      </c>
      <c r="F61" s="258">
        <f>'NET POSITION'!F100-F59</f>
        <v>0</v>
      </c>
      <c r="G61" s="258">
        <f>'NET POSITION'!G100-G59</f>
        <v>0</v>
      </c>
      <c r="H61" s="258">
        <f>'NET POSITION'!H100-H59</f>
        <v>0</v>
      </c>
      <c r="I61" s="258">
        <f>'NET POSITION'!I100-I59</f>
        <v>0</v>
      </c>
    </row>
    <row r="62" spans="1:9" hidden="1"/>
    <row r="63" spans="1:9" hidden="1"/>
    <row r="64" spans="1:9" hidden="1"/>
  </sheetData>
  <mergeCells count="4">
    <mergeCell ref="A1:I1"/>
    <mergeCell ref="A2:I2"/>
    <mergeCell ref="A3:I3"/>
    <mergeCell ref="D4:I4"/>
  </mergeCells>
  <printOptions horizontalCentered="1"/>
  <pageMargins left="0.25" right="0.25" top="0.25" bottom="0.5" header="0.5" footer="0.25"/>
  <pageSetup scale="84" fitToHeight="3"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S2000"/>
  <sheetViews>
    <sheetView topLeftCell="A955" workbookViewId="0">
      <selection activeCell="G913" sqref="G913:G1069"/>
    </sheetView>
  </sheetViews>
  <sheetFormatPr defaultRowHeight="12.75"/>
  <cols>
    <col min="1" max="1" width="36.140625" bestFit="1" customWidth="1"/>
    <col min="2" max="2" width="21.5703125" bestFit="1" customWidth="1"/>
    <col min="3" max="3" width="23.5703125" bestFit="1" customWidth="1"/>
    <col min="4" max="4" width="28.7109375" bestFit="1" customWidth="1"/>
    <col min="5" max="5" width="10.7109375" bestFit="1" customWidth="1"/>
    <col min="6" max="6" width="16" bestFit="1" customWidth="1"/>
    <col min="7" max="7" width="15.28515625" bestFit="1" customWidth="1"/>
  </cols>
  <sheetData>
    <row r="3" spans="1:19">
      <c r="A3" t="s">
        <v>46</v>
      </c>
      <c r="B3" t="s">
        <v>47</v>
      </c>
      <c r="C3" t="s">
        <v>48</v>
      </c>
      <c r="D3" t="s">
        <v>765</v>
      </c>
      <c r="E3" t="s">
        <v>766</v>
      </c>
      <c r="F3" t="s">
        <v>767</v>
      </c>
      <c r="G3" t="s">
        <v>768</v>
      </c>
      <c r="L3" s="220" t="s">
        <v>46</v>
      </c>
      <c r="M3" s="220" t="s">
        <v>47</v>
      </c>
      <c r="N3" s="220" t="s">
        <v>48</v>
      </c>
      <c r="O3" s="220" t="s">
        <v>765</v>
      </c>
      <c r="P3" s="302" t="s">
        <v>908</v>
      </c>
      <c r="Q3" s="220"/>
      <c r="R3" s="302" t="s">
        <v>909</v>
      </c>
      <c r="S3" s="302" t="s">
        <v>910</v>
      </c>
    </row>
    <row r="4" spans="1:19" hidden="1">
      <c r="A4" t="s">
        <v>769</v>
      </c>
      <c r="B4" t="s">
        <v>770</v>
      </c>
      <c r="C4" t="s">
        <v>771</v>
      </c>
      <c r="D4" t="s">
        <v>771</v>
      </c>
      <c r="E4">
        <v>1291.22</v>
      </c>
      <c r="F4">
        <v>1900</v>
      </c>
      <c r="G4">
        <v>2514.48</v>
      </c>
      <c r="L4" s="220">
        <f>LEFT(A4,2)*1</f>
        <v>1</v>
      </c>
      <c r="M4" s="220">
        <f>LEFT(B4,2)*1</f>
        <v>11</v>
      </c>
      <c r="N4" s="220">
        <f>LEFT(C4,4)*1</f>
        <v>5000</v>
      </c>
      <c r="O4" s="220">
        <f>LEFT(D4,4)*1</f>
        <v>5000</v>
      </c>
      <c r="P4" s="220">
        <f>N4/1000*1</f>
        <v>5</v>
      </c>
      <c r="Q4" s="220"/>
      <c r="R4" s="220"/>
      <c r="S4" s="220">
        <f>RIGHT(O4,3)*1</f>
        <v>0</v>
      </c>
    </row>
    <row r="5" spans="1:19" hidden="1">
      <c r="A5" t="s">
        <v>769</v>
      </c>
      <c r="B5" t="s">
        <v>770</v>
      </c>
      <c r="C5" t="s">
        <v>771</v>
      </c>
      <c r="D5" t="s">
        <v>772</v>
      </c>
      <c r="E5">
        <v>129.68</v>
      </c>
      <c r="F5">
        <v>250</v>
      </c>
      <c r="G5">
        <v>203.62</v>
      </c>
      <c r="L5" s="220">
        <f t="shared" ref="L5:L68" si="0">LEFT(A5,2)*1</f>
        <v>1</v>
      </c>
      <c r="M5" s="220">
        <f t="shared" ref="M5:M68" si="1">LEFT(B5,2)*1</f>
        <v>11</v>
      </c>
      <c r="N5" s="220">
        <f t="shared" ref="N5:N68" si="2">LEFT(C5,4)*1</f>
        <v>5000</v>
      </c>
      <c r="O5" s="220">
        <f t="shared" ref="O5:O68" si="3">LEFT(D5,4)*1</f>
        <v>5010</v>
      </c>
      <c r="P5" s="220">
        <f t="shared" ref="P5:P68" si="4">N5/1000*1</f>
        <v>5</v>
      </c>
      <c r="Q5" s="220"/>
      <c r="R5" s="220"/>
      <c r="S5" s="220">
        <f t="shared" ref="S5:S68" si="5">RIGHT(O5,3)*1</f>
        <v>10</v>
      </c>
    </row>
    <row r="6" spans="1:19" hidden="1">
      <c r="A6" t="s">
        <v>769</v>
      </c>
      <c r="B6" t="s">
        <v>770</v>
      </c>
      <c r="C6" t="s">
        <v>771</v>
      </c>
      <c r="D6" t="s">
        <v>773</v>
      </c>
      <c r="E6">
        <v>528.79999999999995</v>
      </c>
      <c r="F6">
        <v>300</v>
      </c>
      <c r="G6">
        <v>781.15</v>
      </c>
      <c r="L6" s="220">
        <f t="shared" si="0"/>
        <v>1</v>
      </c>
      <c r="M6" s="220">
        <f t="shared" si="1"/>
        <v>11</v>
      </c>
      <c r="N6" s="220">
        <f t="shared" si="2"/>
        <v>5000</v>
      </c>
      <c r="O6" s="220">
        <f t="shared" si="3"/>
        <v>5030</v>
      </c>
      <c r="P6" s="220">
        <f t="shared" si="4"/>
        <v>5</v>
      </c>
      <c r="Q6" s="220"/>
      <c r="R6" s="220"/>
      <c r="S6" s="220">
        <f t="shared" si="5"/>
        <v>30</v>
      </c>
    </row>
    <row r="7" spans="1:19" hidden="1">
      <c r="A7" t="s">
        <v>769</v>
      </c>
      <c r="B7" t="s">
        <v>770</v>
      </c>
      <c r="C7" t="s">
        <v>771</v>
      </c>
      <c r="D7" t="s">
        <v>774</v>
      </c>
      <c r="E7">
        <v>0</v>
      </c>
      <c r="F7">
        <v>0</v>
      </c>
      <c r="G7">
        <v>0</v>
      </c>
      <c r="L7" s="220">
        <f t="shared" si="0"/>
        <v>1</v>
      </c>
      <c r="M7" s="220">
        <f t="shared" si="1"/>
        <v>11</v>
      </c>
      <c r="N7" s="220">
        <f t="shared" si="2"/>
        <v>5000</v>
      </c>
      <c r="O7" s="220">
        <f t="shared" si="3"/>
        <v>5900</v>
      </c>
      <c r="P7" s="220">
        <f t="shared" si="4"/>
        <v>5</v>
      </c>
      <c r="Q7" s="220"/>
      <c r="R7" s="220"/>
      <c r="S7" s="220">
        <f t="shared" si="5"/>
        <v>900</v>
      </c>
    </row>
    <row r="8" spans="1:19" hidden="1">
      <c r="A8" t="s">
        <v>769</v>
      </c>
      <c r="B8" t="s">
        <v>770</v>
      </c>
      <c r="C8" t="s">
        <v>775</v>
      </c>
      <c r="D8" t="s">
        <v>776</v>
      </c>
      <c r="E8">
        <v>0</v>
      </c>
      <c r="F8">
        <v>4000</v>
      </c>
      <c r="G8">
        <v>2250</v>
      </c>
      <c r="L8" s="220">
        <f t="shared" si="0"/>
        <v>1</v>
      </c>
      <c r="M8" s="220">
        <f t="shared" si="1"/>
        <v>11</v>
      </c>
      <c r="N8" s="220">
        <f t="shared" si="2"/>
        <v>7000</v>
      </c>
      <c r="O8" s="220">
        <f t="shared" si="3"/>
        <v>7010</v>
      </c>
      <c r="P8" s="220">
        <f t="shared" si="4"/>
        <v>7</v>
      </c>
      <c r="Q8" s="220"/>
      <c r="R8" s="220"/>
      <c r="S8" s="220">
        <f t="shared" si="5"/>
        <v>10</v>
      </c>
    </row>
    <row r="9" spans="1:19" hidden="1">
      <c r="A9" t="s">
        <v>769</v>
      </c>
      <c r="B9" t="s">
        <v>770</v>
      </c>
      <c r="C9" t="s">
        <v>775</v>
      </c>
      <c r="D9" t="s">
        <v>777</v>
      </c>
      <c r="E9">
        <v>332.75</v>
      </c>
      <c r="F9">
        <v>0</v>
      </c>
      <c r="G9">
        <v>475</v>
      </c>
      <c r="L9" s="220">
        <f t="shared" si="0"/>
        <v>1</v>
      </c>
      <c r="M9" s="220">
        <f t="shared" si="1"/>
        <v>11</v>
      </c>
      <c r="N9" s="220">
        <f t="shared" si="2"/>
        <v>7000</v>
      </c>
      <c r="O9" s="220">
        <f t="shared" si="3"/>
        <v>7020</v>
      </c>
      <c r="P9" s="220">
        <f t="shared" si="4"/>
        <v>7</v>
      </c>
      <c r="Q9" s="220"/>
      <c r="R9" s="220"/>
      <c r="S9" s="220">
        <f t="shared" si="5"/>
        <v>20</v>
      </c>
    </row>
    <row r="10" spans="1:19" hidden="1">
      <c r="A10" t="s">
        <v>769</v>
      </c>
      <c r="B10" t="s">
        <v>770</v>
      </c>
      <c r="C10" t="s">
        <v>775</v>
      </c>
      <c r="D10" t="s">
        <v>778</v>
      </c>
      <c r="E10">
        <v>0</v>
      </c>
      <c r="F10">
        <v>1430</v>
      </c>
      <c r="G10">
        <v>341.25</v>
      </c>
      <c r="L10" s="220">
        <f t="shared" si="0"/>
        <v>1</v>
      </c>
      <c r="M10" s="220">
        <f t="shared" si="1"/>
        <v>11</v>
      </c>
      <c r="N10" s="220">
        <f t="shared" si="2"/>
        <v>7000</v>
      </c>
      <c r="O10" s="220">
        <f t="shared" si="3"/>
        <v>7070</v>
      </c>
      <c r="P10" s="220">
        <f t="shared" si="4"/>
        <v>7</v>
      </c>
      <c r="Q10" s="220"/>
      <c r="R10" s="220"/>
      <c r="S10" s="220">
        <f t="shared" si="5"/>
        <v>70</v>
      </c>
    </row>
    <row r="11" spans="1:19" hidden="1">
      <c r="A11" t="s">
        <v>769</v>
      </c>
      <c r="B11" t="s">
        <v>770</v>
      </c>
      <c r="C11" t="s">
        <v>775</v>
      </c>
      <c r="D11" t="s">
        <v>779</v>
      </c>
      <c r="E11">
        <v>10577.38</v>
      </c>
      <c r="F11">
        <v>12900</v>
      </c>
      <c r="G11">
        <v>7943.75</v>
      </c>
      <c r="L11" s="220">
        <f t="shared" si="0"/>
        <v>1</v>
      </c>
      <c r="M11" s="220">
        <f t="shared" si="1"/>
        <v>11</v>
      </c>
      <c r="N11" s="220">
        <f t="shared" si="2"/>
        <v>7000</v>
      </c>
      <c r="O11" s="220">
        <f t="shared" si="3"/>
        <v>7100</v>
      </c>
      <c r="P11" s="220">
        <f t="shared" si="4"/>
        <v>7</v>
      </c>
      <c r="Q11" s="220"/>
      <c r="R11" s="220"/>
      <c r="S11" s="220">
        <f t="shared" si="5"/>
        <v>100</v>
      </c>
    </row>
    <row r="12" spans="1:19" hidden="1">
      <c r="A12" t="s">
        <v>769</v>
      </c>
      <c r="B12" t="s">
        <v>770</v>
      </c>
      <c r="C12" t="s">
        <v>775</v>
      </c>
      <c r="D12" t="s">
        <v>780</v>
      </c>
      <c r="E12">
        <v>0</v>
      </c>
      <c r="F12">
        <v>0</v>
      </c>
      <c r="G12">
        <v>0</v>
      </c>
      <c r="L12" s="220">
        <f t="shared" si="0"/>
        <v>1</v>
      </c>
      <c r="M12" s="220">
        <f t="shared" si="1"/>
        <v>11</v>
      </c>
      <c r="N12" s="220">
        <f t="shared" si="2"/>
        <v>7000</v>
      </c>
      <c r="O12" s="220">
        <f t="shared" si="3"/>
        <v>7300</v>
      </c>
      <c r="P12" s="220">
        <f t="shared" si="4"/>
        <v>7</v>
      </c>
      <c r="Q12" s="220"/>
      <c r="R12" s="220"/>
      <c r="S12" s="220">
        <f t="shared" si="5"/>
        <v>300</v>
      </c>
    </row>
    <row r="13" spans="1:19" hidden="1">
      <c r="A13" t="s">
        <v>769</v>
      </c>
      <c r="B13" t="s">
        <v>770</v>
      </c>
      <c r="C13" t="s">
        <v>775</v>
      </c>
      <c r="D13" t="s">
        <v>781</v>
      </c>
      <c r="E13">
        <v>22676.13</v>
      </c>
      <c r="F13">
        <v>30000</v>
      </c>
      <c r="G13">
        <v>58098.41</v>
      </c>
      <c r="L13" s="220">
        <f t="shared" si="0"/>
        <v>1</v>
      </c>
      <c r="M13" s="220">
        <f t="shared" si="1"/>
        <v>11</v>
      </c>
      <c r="N13" s="220">
        <f t="shared" si="2"/>
        <v>7000</v>
      </c>
      <c r="O13" s="220">
        <f t="shared" si="3"/>
        <v>7800</v>
      </c>
      <c r="P13" s="220">
        <f t="shared" si="4"/>
        <v>7</v>
      </c>
      <c r="Q13" s="220"/>
      <c r="R13" s="220"/>
      <c r="S13" s="220">
        <f t="shared" si="5"/>
        <v>800</v>
      </c>
    </row>
    <row r="14" spans="1:19" hidden="1">
      <c r="A14" t="s">
        <v>769</v>
      </c>
      <c r="B14" t="s">
        <v>770</v>
      </c>
      <c r="C14" t="s">
        <v>782</v>
      </c>
      <c r="D14" t="s">
        <v>782</v>
      </c>
      <c r="E14">
        <v>22083.919999999998</v>
      </c>
      <c r="F14">
        <v>22000</v>
      </c>
      <c r="G14">
        <v>28206.71</v>
      </c>
      <c r="L14" s="220">
        <f t="shared" si="0"/>
        <v>1</v>
      </c>
      <c r="M14" s="220">
        <f t="shared" si="1"/>
        <v>11</v>
      </c>
      <c r="N14" s="220">
        <f t="shared" si="2"/>
        <v>8000</v>
      </c>
      <c r="O14" s="220">
        <f t="shared" si="3"/>
        <v>8000</v>
      </c>
      <c r="P14" s="220">
        <f t="shared" si="4"/>
        <v>8</v>
      </c>
      <c r="Q14" s="220"/>
      <c r="R14" s="220"/>
      <c r="S14" s="220">
        <f t="shared" si="5"/>
        <v>0</v>
      </c>
    </row>
    <row r="15" spans="1:19" hidden="1">
      <c r="A15" t="s">
        <v>769</v>
      </c>
      <c r="B15" t="s">
        <v>783</v>
      </c>
      <c r="C15" t="s">
        <v>784</v>
      </c>
      <c r="D15" t="s">
        <v>785</v>
      </c>
      <c r="E15">
        <v>0</v>
      </c>
      <c r="F15">
        <v>0</v>
      </c>
      <c r="G15">
        <v>0</v>
      </c>
      <c r="L15" s="220">
        <f t="shared" si="0"/>
        <v>1</v>
      </c>
      <c r="M15" s="220">
        <f t="shared" si="1"/>
        <v>12</v>
      </c>
      <c r="N15" s="220">
        <f t="shared" si="2"/>
        <v>0</v>
      </c>
      <c r="O15" s="220">
        <f t="shared" si="3"/>
        <v>0</v>
      </c>
      <c r="P15" s="220">
        <f t="shared" si="4"/>
        <v>0</v>
      </c>
      <c r="Q15" s="220"/>
      <c r="R15" s="220"/>
      <c r="S15" s="220">
        <f t="shared" si="5"/>
        <v>0</v>
      </c>
    </row>
    <row r="16" spans="1:19" hidden="1">
      <c r="A16" t="s">
        <v>769</v>
      </c>
      <c r="B16" t="s">
        <v>783</v>
      </c>
      <c r="C16" t="s">
        <v>786</v>
      </c>
      <c r="D16" t="s">
        <v>787</v>
      </c>
      <c r="E16">
        <v>221120</v>
      </c>
      <c r="F16">
        <v>217525</v>
      </c>
      <c r="G16">
        <v>221120</v>
      </c>
      <c r="L16" s="220">
        <f t="shared" si="0"/>
        <v>1</v>
      </c>
      <c r="M16" s="220">
        <f t="shared" si="1"/>
        <v>12</v>
      </c>
      <c r="N16" s="220">
        <f t="shared" si="2"/>
        <v>2000</v>
      </c>
      <c r="O16" s="220">
        <f t="shared" si="3"/>
        <v>2110</v>
      </c>
      <c r="P16" s="220">
        <f t="shared" si="4"/>
        <v>2</v>
      </c>
      <c r="Q16" s="220"/>
      <c r="R16" s="220"/>
      <c r="S16" s="220">
        <f t="shared" si="5"/>
        <v>110</v>
      </c>
    </row>
    <row r="17" spans="1:19" hidden="1">
      <c r="A17" t="s">
        <v>769</v>
      </c>
      <c r="B17" t="s">
        <v>783</v>
      </c>
      <c r="C17" t="s">
        <v>788</v>
      </c>
      <c r="D17" t="s">
        <v>789</v>
      </c>
      <c r="E17">
        <v>65063.82</v>
      </c>
      <c r="F17">
        <v>66028</v>
      </c>
      <c r="G17">
        <v>33423.14</v>
      </c>
      <c r="L17" s="220">
        <f t="shared" si="0"/>
        <v>1</v>
      </c>
      <c r="M17" s="220">
        <f t="shared" si="1"/>
        <v>12</v>
      </c>
      <c r="N17" s="220">
        <f t="shared" si="2"/>
        <v>3000</v>
      </c>
      <c r="O17" s="220">
        <f t="shared" si="3"/>
        <v>3940</v>
      </c>
      <c r="P17" s="220">
        <f t="shared" si="4"/>
        <v>3</v>
      </c>
      <c r="Q17" s="220"/>
      <c r="R17" s="220"/>
      <c r="S17" s="220">
        <f t="shared" si="5"/>
        <v>940</v>
      </c>
    </row>
    <row r="18" spans="1:19" hidden="1">
      <c r="A18" t="s">
        <v>769</v>
      </c>
      <c r="B18" t="s">
        <v>783</v>
      </c>
      <c r="C18" t="s">
        <v>788</v>
      </c>
      <c r="D18" t="s">
        <v>790</v>
      </c>
      <c r="E18">
        <v>0</v>
      </c>
      <c r="F18">
        <v>0</v>
      </c>
      <c r="G18">
        <v>3000</v>
      </c>
      <c r="L18" s="220">
        <f t="shared" si="0"/>
        <v>1</v>
      </c>
      <c r="M18" s="220">
        <f t="shared" si="1"/>
        <v>12</v>
      </c>
      <c r="N18" s="220">
        <f t="shared" si="2"/>
        <v>3000</v>
      </c>
      <c r="O18" s="220">
        <f t="shared" si="3"/>
        <v>3960</v>
      </c>
      <c r="P18" s="220">
        <f t="shared" si="4"/>
        <v>3</v>
      </c>
      <c r="Q18" s="220"/>
      <c r="R18" s="220"/>
      <c r="S18" s="220">
        <f t="shared" si="5"/>
        <v>960</v>
      </c>
    </row>
    <row r="19" spans="1:19" hidden="1">
      <c r="A19" t="s">
        <v>769</v>
      </c>
      <c r="B19" t="s">
        <v>783</v>
      </c>
      <c r="C19" t="s">
        <v>788</v>
      </c>
      <c r="D19" t="s">
        <v>791</v>
      </c>
      <c r="E19">
        <v>28779.08</v>
      </c>
      <c r="F19">
        <v>29832</v>
      </c>
      <c r="G19">
        <v>29934.18</v>
      </c>
      <c r="L19" s="220">
        <f t="shared" si="0"/>
        <v>1</v>
      </c>
      <c r="M19" s="220">
        <f t="shared" si="1"/>
        <v>12</v>
      </c>
      <c r="N19" s="220">
        <f t="shared" si="2"/>
        <v>3000</v>
      </c>
      <c r="O19" s="220">
        <f t="shared" si="3"/>
        <v>3990</v>
      </c>
      <c r="P19" s="220">
        <f t="shared" si="4"/>
        <v>3</v>
      </c>
      <c r="Q19" s="220"/>
      <c r="R19" s="220"/>
      <c r="S19" s="220">
        <f t="shared" si="5"/>
        <v>990</v>
      </c>
    </row>
    <row r="20" spans="1:19" hidden="1">
      <c r="A20" t="s">
        <v>769</v>
      </c>
      <c r="B20" t="s">
        <v>783</v>
      </c>
      <c r="C20" t="s">
        <v>792</v>
      </c>
      <c r="D20" t="s">
        <v>792</v>
      </c>
      <c r="E20">
        <v>0</v>
      </c>
      <c r="F20">
        <v>90713</v>
      </c>
      <c r="G20">
        <v>0</v>
      </c>
      <c r="L20" s="220">
        <f t="shared" si="0"/>
        <v>1</v>
      </c>
      <c r="M20" s="220">
        <f t="shared" si="1"/>
        <v>12</v>
      </c>
      <c r="N20" s="220">
        <f t="shared" si="2"/>
        <v>4000</v>
      </c>
      <c r="O20" s="220">
        <f t="shared" si="3"/>
        <v>4000</v>
      </c>
      <c r="P20" s="220">
        <f t="shared" si="4"/>
        <v>4</v>
      </c>
      <c r="Q20" s="220"/>
      <c r="R20" s="220"/>
      <c r="S20" s="220">
        <f t="shared" si="5"/>
        <v>0</v>
      </c>
    </row>
    <row r="21" spans="1:19" hidden="1">
      <c r="A21" t="s">
        <v>769</v>
      </c>
      <c r="B21" t="s">
        <v>783</v>
      </c>
      <c r="C21" t="s">
        <v>792</v>
      </c>
      <c r="D21" t="s">
        <v>793</v>
      </c>
      <c r="E21">
        <v>10080</v>
      </c>
      <c r="F21">
        <v>0</v>
      </c>
      <c r="G21">
        <v>10656</v>
      </c>
      <c r="L21" s="220">
        <f t="shared" si="0"/>
        <v>1</v>
      </c>
      <c r="M21" s="220">
        <f t="shared" si="1"/>
        <v>12</v>
      </c>
      <c r="N21" s="220">
        <f t="shared" si="2"/>
        <v>4000</v>
      </c>
      <c r="O21" s="220">
        <f t="shared" si="3"/>
        <v>4210</v>
      </c>
      <c r="P21" s="220">
        <f t="shared" si="4"/>
        <v>4</v>
      </c>
      <c r="Q21" s="220"/>
      <c r="R21" s="220"/>
      <c r="S21" s="220">
        <f t="shared" si="5"/>
        <v>210</v>
      </c>
    </row>
    <row r="22" spans="1:19" hidden="1">
      <c r="A22" t="s">
        <v>769</v>
      </c>
      <c r="B22" t="s">
        <v>783</v>
      </c>
      <c r="C22" t="s">
        <v>792</v>
      </c>
      <c r="D22" t="s">
        <v>794</v>
      </c>
      <c r="E22">
        <v>561.94000000000005</v>
      </c>
      <c r="F22">
        <v>0</v>
      </c>
      <c r="G22">
        <v>547.88</v>
      </c>
      <c r="L22" s="220">
        <f t="shared" si="0"/>
        <v>1</v>
      </c>
      <c r="M22" s="220">
        <f t="shared" si="1"/>
        <v>12</v>
      </c>
      <c r="N22" s="220">
        <f t="shared" si="2"/>
        <v>4000</v>
      </c>
      <c r="O22" s="220">
        <f t="shared" si="3"/>
        <v>4220</v>
      </c>
      <c r="P22" s="220">
        <f t="shared" si="4"/>
        <v>4</v>
      </c>
      <c r="Q22" s="220"/>
      <c r="R22" s="220"/>
      <c r="S22" s="220">
        <f t="shared" si="5"/>
        <v>220</v>
      </c>
    </row>
    <row r="23" spans="1:19" hidden="1">
      <c r="A23" t="s">
        <v>769</v>
      </c>
      <c r="B23" t="s">
        <v>783</v>
      </c>
      <c r="C23" t="s">
        <v>792</v>
      </c>
      <c r="D23" t="s">
        <v>795</v>
      </c>
      <c r="E23">
        <v>34.450000000000003</v>
      </c>
      <c r="F23">
        <v>0</v>
      </c>
      <c r="G23">
        <v>114.33</v>
      </c>
      <c r="L23" s="220">
        <f t="shared" si="0"/>
        <v>1</v>
      </c>
      <c r="M23" s="220">
        <f t="shared" si="1"/>
        <v>12</v>
      </c>
      <c r="N23" s="220">
        <f t="shared" si="2"/>
        <v>4000</v>
      </c>
      <c r="O23" s="220">
        <f t="shared" si="3"/>
        <v>4230</v>
      </c>
      <c r="P23" s="220">
        <f t="shared" si="4"/>
        <v>4</v>
      </c>
      <c r="Q23" s="220"/>
      <c r="R23" s="220"/>
      <c r="S23" s="220">
        <f t="shared" si="5"/>
        <v>230</v>
      </c>
    </row>
    <row r="24" spans="1:19" hidden="1">
      <c r="A24" t="s">
        <v>769</v>
      </c>
      <c r="B24" t="s">
        <v>783</v>
      </c>
      <c r="C24" t="s">
        <v>792</v>
      </c>
      <c r="D24" t="s">
        <v>796</v>
      </c>
      <c r="E24">
        <v>10617.79</v>
      </c>
      <c r="F24">
        <v>0</v>
      </c>
      <c r="G24">
        <v>11819.07</v>
      </c>
      <c r="L24" s="220">
        <f t="shared" si="0"/>
        <v>1</v>
      </c>
      <c r="M24" s="220">
        <f t="shared" si="1"/>
        <v>12</v>
      </c>
      <c r="N24" s="220">
        <f t="shared" si="2"/>
        <v>4000</v>
      </c>
      <c r="O24" s="220">
        <f t="shared" si="3"/>
        <v>4240</v>
      </c>
      <c r="P24" s="220">
        <f t="shared" si="4"/>
        <v>4</v>
      </c>
      <c r="Q24" s="220"/>
      <c r="R24" s="220"/>
      <c r="S24" s="220">
        <f t="shared" si="5"/>
        <v>240</v>
      </c>
    </row>
    <row r="25" spans="1:19" hidden="1">
      <c r="A25" t="s">
        <v>769</v>
      </c>
      <c r="B25" t="s">
        <v>783</v>
      </c>
      <c r="C25" t="s">
        <v>792</v>
      </c>
      <c r="D25" t="s">
        <v>797</v>
      </c>
      <c r="E25">
        <v>26180.33</v>
      </c>
      <c r="F25">
        <v>0</v>
      </c>
      <c r="G25">
        <v>22068.959999999999</v>
      </c>
      <c r="L25" s="220">
        <f t="shared" si="0"/>
        <v>1</v>
      </c>
      <c r="M25" s="220">
        <f t="shared" si="1"/>
        <v>12</v>
      </c>
      <c r="N25" s="220">
        <f t="shared" si="2"/>
        <v>4000</v>
      </c>
      <c r="O25" s="220">
        <f t="shared" si="3"/>
        <v>4250</v>
      </c>
      <c r="P25" s="220">
        <f t="shared" si="4"/>
        <v>4</v>
      </c>
      <c r="Q25" s="220"/>
      <c r="R25" s="220"/>
      <c r="S25" s="220">
        <f t="shared" si="5"/>
        <v>250</v>
      </c>
    </row>
    <row r="26" spans="1:19" hidden="1">
      <c r="A26" t="s">
        <v>769</v>
      </c>
      <c r="B26" t="s">
        <v>783</v>
      </c>
      <c r="C26" t="s">
        <v>792</v>
      </c>
      <c r="D26" t="s">
        <v>798</v>
      </c>
      <c r="E26">
        <v>1464.71</v>
      </c>
      <c r="F26">
        <v>0</v>
      </c>
      <c r="G26">
        <v>1396.56</v>
      </c>
      <c r="L26" s="220">
        <f t="shared" si="0"/>
        <v>1</v>
      </c>
      <c r="M26" s="220">
        <f t="shared" si="1"/>
        <v>12</v>
      </c>
      <c r="N26" s="220">
        <f t="shared" si="2"/>
        <v>4000</v>
      </c>
      <c r="O26" s="220">
        <f t="shared" si="3"/>
        <v>4260</v>
      </c>
      <c r="P26" s="220">
        <f t="shared" si="4"/>
        <v>4</v>
      </c>
      <c r="Q26" s="220"/>
      <c r="R26" s="220"/>
      <c r="S26" s="220">
        <f t="shared" si="5"/>
        <v>260</v>
      </c>
    </row>
    <row r="27" spans="1:19" hidden="1">
      <c r="A27" t="s">
        <v>769</v>
      </c>
      <c r="B27" t="s">
        <v>783</v>
      </c>
      <c r="C27" t="s">
        <v>792</v>
      </c>
      <c r="D27" t="s">
        <v>799</v>
      </c>
      <c r="E27">
        <v>6603.48</v>
      </c>
      <c r="F27">
        <v>0</v>
      </c>
      <c r="G27">
        <v>7541.16</v>
      </c>
      <c r="L27" s="220">
        <f t="shared" si="0"/>
        <v>1</v>
      </c>
      <c r="M27" s="220">
        <f t="shared" si="1"/>
        <v>12</v>
      </c>
      <c r="N27" s="220">
        <f t="shared" si="2"/>
        <v>4000</v>
      </c>
      <c r="O27" s="220">
        <f t="shared" si="3"/>
        <v>4270</v>
      </c>
      <c r="P27" s="220">
        <f t="shared" si="4"/>
        <v>4</v>
      </c>
      <c r="Q27" s="220"/>
      <c r="R27" s="220"/>
      <c r="S27" s="220">
        <f t="shared" si="5"/>
        <v>270</v>
      </c>
    </row>
    <row r="28" spans="1:19" hidden="1">
      <c r="A28" t="s">
        <v>769</v>
      </c>
      <c r="B28" t="s">
        <v>783</v>
      </c>
      <c r="C28" t="s">
        <v>792</v>
      </c>
      <c r="D28" t="s">
        <v>800</v>
      </c>
      <c r="E28">
        <v>11296.79</v>
      </c>
      <c r="F28">
        <v>0</v>
      </c>
      <c r="G28">
        <v>7214.86</v>
      </c>
      <c r="L28" s="220">
        <f t="shared" si="0"/>
        <v>1</v>
      </c>
      <c r="M28" s="220">
        <f t="shared" si="1"/>
        <v>12</v>
      </c>
      <c r="N28" s="220">
        <f t="shared" si="2"/>
        <v>4000</v>
      </c>
      <c r="O28" s="220">
        <f t="shared" si="3"/>
        <v>4310</v>
      </c>
      <c r="P28" s="220">
        <f t="shared" si="4"/>
        <v>4</v>
      </c>
      <c r="Q28" s="220"/>
      <c r="R28" s="220"/>
      <c r="S28" s="220">
        <f t="shared" si="5"/>
        <v>310</v>
      </c>
    </row>
    <row r="29" spans="1:19" hidden="1">
      <c r="A29" t="s">
        <v>769</v>
      </c>
      <c r="B29" t="s">
        <v>783</v>
      </c>
      <c r="C29" t="s">
        <v>792</v>
      </c>
      <c r="D29" t="s">
        <v>801</v>
      </c>
      <c r="E29">
        <v>602.34</v>
      </c>
      <c r="F29">
        <v>0</v>
      </c>
      <c r="G29">
        <v>361.95</v>
      </c>
      <c r="L29" s="220">
        <f t="shared" si="0"/>
        <v>1</v>
      </c>
      <c r="M29" s="220">
        <f t="shared" si="1"/>
        <v>12</v>
      </c>
      <c r="N29" s="220">
        <f t="shared" si="2"/>
        <v>4000</v>
      </c>
      <c r="O29" s="220">
        <f t="shared" si="3"/>
        <v>4320</v>
      </c>
      <c r="P29" s="220">
        <f t="shared" si="4"/>
        <v>4</v>
      </c>
      <c r="Q29" s="220"/>
      <c r="R29" s="220"/>
      <c r="S29" s="220">
        <f t="shared" si="5"/>
        <v>320</v>
      </c>
    </row>
    <row r="30" spans="1:19" hidden="1">
      <c r="A30" t="s">
        <v>769</v>
      </c>
      <c r="B30" t="s">
        <v>783</v>
      </c>
      <c r="C30" t="s">
        <v>792</v>
      </c>
      <c r="D30" t="s">
        <v>802</v>
      </c>
      <c r="E30">
        <v>39.81</v>
      </c>
      <c r="F30">
        <v>0</v>
      </c>
      <c r="G30">
        <v>46.21</v>
      </c>
      <c r="L30" s="220">
        <f t="shared" si="0"/>
        <v>1</v>
      </c>
      <c r="M30" s="220">
        <f t="shared" si="1"/>
        <v>12</v>
      </c>
      <c r="N30" s="220">
        <f t="shared" si="2"/>
        <v>4000</v>
      </c>
      <c r="O30" s="220">
        <f t="shared" si="3"/>
        <v>4330</v>
      </c>
      <c r="P30" s="220">
        <f t="shared" si="4"/>
        <v>4</v>
      </c>
      <c r="Q30" s="220"/>
      <c r="R30" s="220"/>
      <c r="S30" s="220">
        <f t="shared" si="5"/>
        <v>330</v>
      </c>
    </row>
    <row r="31" spans="1:19" hidden="1">
      <c r="A31" t="s">
        <v>769</v>
      </c>
      <c r="B31" t="s">
        <v>783</v>
      </c>
      <c r="C31" t="s">
        <v>792</v>
      </c>
      <c r="D31" t="s">
        <v>803</v>
      </c>
      <c r="E31">
        <v>6688.34</v>
      </c>
      <c r="F31">
        <v>0</v>
      </c>
      <c r="G31">
        <v>4855.25</v>
      </c>
      <c r="L31" s="220">
        <f t="shared" si="0"/>
        <v>1</v>
      </c>
      <c r="M31" s="220">
        <f t="shared" si="1"/>
        <v>12</v>
      </c>
      <c r="N31" s="220">
        <f t="shared" si="2"/>
        <v>4000</v>
      </c>
      <c r="O31" s="220">
        <f t="shared" si="3"/>
        <v>4340</v>
      </c>
      <c r="P31" s="220">
        <f t="shared" si="4"/>
        <v>4</v>
      </c>
      <c r="Q31" s="220"/>
      <c r="R31" s="220"/>
      <c r="S31" s="220">
        <f t="shared" si="5"/>
        <v>340</v>
      </c>
    </row>
    <row r="32" spans="1:19" hidden="1">
      <c r="A32" t="s">
        <v>769</v>
      </c>
      <c r="B32" t="s">
        <v>783</v>
      </c>
      <c r="C32" t="s">
        <v>792</v>
      </c>
      <c r="D32" t="s">
        <v>804</v>
      </c>
      <c r="E32">
        <v>10826.44</v>
      </c>
      <c r="F32">
        <v>0</v>
      </c>
      <c r="G32">
        <v>7846.68</v>
      </c>
      <c r="L32" s="220">
        <f t="shared" si="0"/>
        <v>1</v>
      </c>
      <c r="M32" s="220">
        <f t="shared" si="1"/>
        <v>12</v>
      </c>
      <c r="N32" s="220">
        <f t="shared" si="2"/>
        <v>4000</v>
      </c>
      <c r="O32" s="220">
        <f t="shared" si="3"/>
        <v>4350</v>
      </c>
      <c r="P32" s="220">
        <f t="shared" si="4"/>
        <v>4</v>
      </c>
      <c r="Q32" s="220"/>
      <c r="R32" s="220"/>
      <c r="S32" s="220">
        <f t="shared" si="5"/>
        <v>350</v>
      </c>
    </row>
    <row r="33" spans="1:19" hidden="1">
      <c r="A33" t="s">
        <v>769</v>
      </c>
      <c r="B33" t="s">
        <v>783</v>
      </c>
      <c r="C33" t="s">
        <v>792</v>
      </c>
      <c r="D33" t="s">
        <v>805</v>
      </c>
      <c r="E33">
        <v>684.47</v>
      </c>
      <c r="F33">
        <v>0</v>
      </c>
      <c r="G33">
        <v>460.34</v>
      </c>
      <c r="L33" s="220">
        <f t="shared" si="0"/>
        <v>1</v>
      </c>
      <c r="M33" s="220">
        <f t="shared" si="1"/>
        <v>12</v>
      </c>
      <c r="N33" s="220">
        <f t="shared" si="2"/>
        <v>4000</v>
      </c>
      <c r="O33" s="220">
        <f t="shared" si="3"/>
        <v>4360</v>
      </c>
      <c r="P33" s="220">
        <f t="shared" si="4"/>
        <v>4</v>
      </c>
      <c r="Q33" s="220"/>
      <c r="R33" s="220"/>
      <c r="S33" s="220">
        <f t="shared" si="5"/>
        <v>360</v>
      </c>
    </row>
    <row r="34" spans="1:19" hidden="1">
      <c r="A34" t="s">
        <v>769</v>
      </c>
      <c r="B34" t="s">
        <v>783</v>
      </c>
      <c r="C34" t="s">
        <v>792</v>
      </c>
      <c r="D34" t="s">
        <v>806</v>
      </c>
      <c r="E34">
        <v>3088.09</v>
      </c>
      <c r="F34">
        <v>0</v>
      </c>
      <c r="G34">
        <v>2485.67</v>
      </c>
      <c r="L34" s="220">
        <f t="shared" si="0"/>
        <v>1</v>
      </c>
      <c r="M34" s="220">
        <f t="shared" si="1"/>
        <v>12</v>
      </c>
      <c r="N34" s="220">
        <f t="shared" si="2"/>
        <v>4000</v>
      </c>
      <c r="O34" s="220">
        <f t="shared" si="3"/>
        <v>4370</v>
      </c>
      <c r="P34" s="220">
        <f t="shared" si="4"/>
        <v>4</v>
      </c>
      <c r="Q34" s="220"/>
      <c r="R34" s="220"/>
      <c r="S34" s="220">
        <f t="shared" si="5"/>
        <v>370</v>
      </c>
    </row>
    <row r="35" spans="1:19" hidden="1">
      <c r="A35" t="s">
        <v>769</v>
      </c>
      <c r="B35" t="s">
        <v>783</v>
      </c>
      <c r="C35" t="s">
        <v>771</v>
      </c>
      <c r="D35" t="s">
        <v>771</v>
      </c>
      <c r="E35">
        <v>5195.47</v>
      </c>
      <c r="F35">
        <v>3000</v>
      </c>
      <c r="G35">
        <v>6021.53</v>
      </c>
      <c r="L35" s="220">
        <f t="shared" si="0"/>
        <v>1</v>
      </c>
      <c r="M35" s="220">
        <f t="shared" si="1"/>
        <v>12</v>
      </c>
      <c r="N35" s="220">
        <f t="shared" si="2"/>
        <v>5000</v>
      </c>
      <c r="O35" s="220">
        <f t="shared" si="3"/>
        <v>5000</v>
      </c>
      <c r="P35" s="220">
        <f t="shared" si="4"/>
        <v>5</v>
      </c>
      <c r="Q35" s="220"/>
      <c r="R35" s="220"/>
      <c r="S35" s="220">
        <f t="shared" si="5"/>
        <v>0</v>
      </c>
    </row>
    <row r="36" spans="1:19" hidden="1">
      <c r="A36" t="s">
        <v>769</v>
      </c>
      <c r="B36" t="s">
        <v>783</v>
      </c>
      <c r="C36" t="s">
        <v>771</v>
      </c>
      <c r="D36" t="s">
        <v>772</v>
      </c>
      <c r="E36">
        <v>1143.8</v>
      </c>
      <c r="F36">
        <v>750</v>
      </c>
      <c r="G36">
        <v>393.23</v>
      </c>
      <c r="L36" s="220">
        <f t="shared" si="0"/>
        <v>1</v>
      </c>
      <c r="M36" s="220">
        <f t="shared" si="1"/>
        <v>12</v>
      </c>
      <c r="N36" s="220">
        <f t="shared" si="2"/>
        <v>5000</v>
      </c>
      <c r="O36" s="220">
        <f t="shared" si="3"/>
        <v>5010</v>
      </c>
      <c r="P36" s="220">
        <f t="shared" si="4"/>
        <v>5</v>
      </c>
      <c r="Q36" s="220"/>
      <c r="R36" s="220"/>
      <c r="S36" s="220">
        <f t="shared" si="5"/>
        <v>10</v>
      </c>
    </row>
    <row r="37" spans="1:19" hidden="1">
      <c r="A37" t="s">
        <v>769</v>
      </c>
      <c r="B37" t="s">
        <v>783</v>
      </c>
      <c r="C37" t="s">
        <v>771</v>
      </c>
      <c r="D37" t="s">
        <v>773</v>
      </c>
      <c r="E37">
        <v>10167.6</v>
      </c>
      <c r="F37">
        <v>9000</v>
      </c>
      <c r="G37">
        <v>4938.2</v>
      </c>
      <c r="L37" s="220">
        <f t="shared" si="0"/>
        <v>1</v>
      </c>
      <c r="M37" s="220">
        <f t="shared" si="1"/>
        <v>12</v>
      </c>
      <c r="N37" s="220">
        <f t="shared" si="2"/>
        <v>5000</v>
      </c>
      <c r="O37" s="220">
        <f t="shared" si="3"/>
        <v>5030</v>
      </c>
      <c r="P37" s="220">
        <f t="shared" si="4"/>
        <v>5</v>
      </c>
      <c r="Q37" s="220"/>
      <c r="R37" s="220"/>
      <c r="S37" s="220">
        <f t="shared" si="5"/>
        <v>30</v>
      </c>
    </row>
    <row r="38" spans="1:19" hidden="1">
      <c r="A38" t="s">
        <v>769</v>
      </c>
      <c r="B38" t="s">
        <v>783</v>
      </c>
      <c r="C38" t="s">
        <v>771</v>
      </c>
      <c r="D38" t="s">
        <v>774</v>
      </c>
      <c r="E38">
        <v>0</v>
      </c>
      <c r="F38">
        <v>800</v>
      </c>
      <c r="G38">
        <v>1295.3900000000001</v>
      </c>
      <c r="L38" s="220">
        <f t="shared" si="0"/>
        <v>1</v>
      </c>
      <c r="M38" s="220">
        <f t="shared" si="1"/>
        <v>12</v>
      </c>
      <c r="N38" s="220">
        <f t="shared" si="2"/>
        <v>5000</v>
      </c>
      <c r="O38" s="220">
        <f t="shared" si="3"/>
        <v>5900</v>
      </c>
      <c r="P38" s="220">
        <f t="shared" si="4"/>
        <v>5</v>
      </c>
      <c r="Q38" s="220"/>
      <c r="R38" s="220"/>
      <c r="S38" s="220">
        <f t="shared" si="5"/>
        <v>900</v>
      </c>
    </row>
    <row r="39" spans="1:19" hidden="1">
      <c r="A39" t="s">
        <v>769</v>
      </c>
      <c r="B39" t="s">
        <v>783</v>
      </c>
      <c r="C39" t="s">
        <v>775</v>
      </c>
      <c r="D39" t="s">
        <v>776</v>
      </c>
      <c r="E39">
        <v>3000</v>
      </c>
      <c r="F39">
        <v>6000</v>
      </c>
      <c r="G39">
        <v>150</v>
      </c>
      <c r="L39" s="220">
        <f t="shared" si="0"/>
        <v>1</v>
      </c>
      <c r="M39" s="220">
        <f t="shared" si="1"/>
        <v>12</v>
      </c>
      <c r="N39" s="220">
        <f t="shared" si="2"/>
        <v>7000</v>
      </c>
      <c r="O39" s="220">
        <f t="shared" si="3"/>
        <v>7010</v>
      </c>
      <c r="P39" s="220">
        <f t="shared" si="4"/>
        <v>7</v>
      </c>
      <c r="Q39" s="220"/>
      <c r="R39" s="220"/>
      <c r="S39" s="220">
        <f t="shared" si="5"/>
        <v>10</v>
      </c>
    </row>
    <row r="40" spans="1:19" hidden="1">
      <c r="A40" t="s">
        <v>769</v>
      </c>
      <c r="B40" t="s">
        <v>783</v>
      </c>
      <c r="C40" t="s">
        <v>775</v>
      </c>
      <c r="D40" t="s">
        <v>777</v>
      </c>
      <c r="E40">
        <v>242</v>
      </c>
      <c r="F40">
        <v>0</v>
      </c>
      <c r="G40">
        <v>0</v>
      </c>
      <c r="L40" s="220">
        <f t="shared" si="0"/>
        <v>1</v>
      </c>
      <c r="M40" s="220">
        <f t="shared" si="1"/>
        <v>12</v>
      </c>
      <c r="N40" s="220">
        <f t="shared" si="2"/>
        <v>7000</v>
      </c>
      <c r="O40" s="220">
        <f t="shared" si="3"/>
        <v>7020</v>
      </c>
      <c r="P40" s="220">
        <f t="shared" si="4"/>
        <v>7</v>
      </c>
      <c r="Q40" s="220"/>
      <c r="R40" s="220"/>
      <c r="S40" s="220">
        <f t="shared" si="5"/>
        <v>20</v>
      </c>
    </row>
    <row r="41" spans="1:19" hidden="1">
      <c r="A41" t="s">
        <v>769</v>
      </c>
      <c r="B41" t="s">
        <v>783</v>
      </c>
      <c r="C41" t="s">
        <v>775</v>
      </c>
      <c r="D41" t="s">
        <v>807</v>
      </c>
      <c r="E41">
        <v>549.5</v>
      </c>
      <c r="F41">
        <v>750</v>
      </c>
      <c r="G41">
        <v>707.9</v>
      </c>
      <c r="L41" s="220">
        <f t="shared" si="0"/>
        <v>1</v>
      </c>
      <c r="M41" s="220">
        <f t="shared" si="1"/>
        <v>12</v>
      </c>
      <c r="N41" s="220">
        <f t="shared" si="2"/>
        <v>7000</v>
      </c>
      <c r="O41" s="220">
        <f t="shared" si="3"/>
        <v>7030</v>
      </c>
      <c r="P41" s="220">
        <f t="shared" si="4"/>
        <v>7</v>
      </c>
      <c r="Q41" s="220"/>
      <c r="R41" s="220"/>
      <c r="S41" s="220">
        <f t="shared" si="5"/>
        <v>30</v>
      </c>
    </row>
    <row r="42" spans="1:19" hidden="1">
      <c r="A42" t="s">
        <v>769</v>
      </c>
      <c r="B42" t="s">
        <v>783</v>
      </c>
      <c r="C42" t="s">
        <v>775</v>
      </c>
      <c r="D42" t="s">
        <v>778</v>
      </c>
      <c r="E42">
        <v>4853.75</v>
      </c>
      <c r="F42">
        <v>6500</v>
      </c>
      <c r="G42">
        <v>3575</v>
      </c>
      <c r="L42" s="220">
        <f t="shared" si="0"/>
        <v>1</v>
      </c>
      <c r="M42" s="220">
        <f t="shared" si="1"/>
        <v>12</v>
      </c>
      <c r="N42" s="220">
        <f t="shared" si="2"/>
        <v>7000</v>
      </c>
      <c r="O42" s="220">
        <f t="shared" si="3"/>
        <v>7070</v>
      </c>
      <c r="P42" s="220">
        <f t="shared" si="4"/>
        <v>7</v>
      </c>
      <c r="Q42" s="220"/>
      <c r="R42" s="220"/>
      <c r="S42" s="220">
        <f t="shared" si="5"/>
        <v>70</v>
      </c>
    </row>
    <row r="43" spans="1:19" hidden="1">
      <c r="A43" t="s">
        <v>769</v>
      </c>
      <c r="B43" t="s">
        <v>783</v>
      </c>
      <c r="C43" t="s">
        <v>775</v>
      </c>
      <c r="D43" t="s">
        <v>808</v>
      </c>
      <c r="E43">
        <v>50718.61</v>
      </c>
      <c r="F43">
        <v>43811</v>
      </c>
      <c r="G43">
        <v>36925.120000000003</v>
      </c>
      <c r="L43" s="220">
        <f t="shared" si="0"/>
        <v>1</v>
      </c>
      <c r="M43" s="220">
        <f t="shared" si="1"/>
        <v>12</v>
      </c>
      <c r="N43" s="220">
        <f t="shared" si="2"/>
        <v>7000</v>
      </c>
      <c r="O43" s="220">
        <f t="shared" si="3"/>
        <v>7080</v>
      </c>
      <c r="P43" s="220">
        <f t="shared" si="4"/>
        <v>7</v>
      </c>
      <c r="Q43" s="220"/>
      <c r="R43" s="220"/>
      <c r="S43" s="220">
        <f t="shared" si="5"/>
        <v>80</v>
      </c>
    </row>
    <row r="44" spans="1:19" hidden="1">
      <c r="A44" t="s">
        <v>769</v>
      </c>
      <c r="B44" t="s">
        <v>783</v>
      </c>
      <c r="C44" t="s">
        <v>775</v>
      </c>
      <c r="D44" t="s">
        <v>779</v>
      </c>
      <c r="E44">
        <v>10625.86</v>
      </c>
      <c r="F44">
        <v>12500</v>
      </c>
      <c r="G44">
        <v>12772.94</v>
      </c>
      <c r="L44" s="220">
        <f t="shared" si="0"/>
        <v>1</v>
      </c>
      <c r="M44" s="220">
        <f t="shared" si="1"/>
        <v>12</v>
      </c>
      <c r="N44" s="220">
        <f t="shared" si="2"/>
        <v>7000</v>
      </c>
      <c r="O44" s="220">
        <f t="shared" si="3"/>
        <v>7100</v>
      </c>
      <c r="P44" s="220">
        <f t="shared" si="4"/>
        <v>7</v>
      </c>
      <c r="Q44" s="220"/>
      <c r="R44" s="220"/>
      <c r="S44" s="220">
        <f t="shared" si="5"/>
        <v>100</v>
      </c>
    </row>
    <row r="45" spans="1:19" hidden="1">
      <c r="A45" t="s">
        <v>769</v>
      </c>
      <c r="B45" t="s">
        <v>783</v>
      </c>
      <c r="C45" t="s">
        <v>775</v>
      </c>
      <c r="D45" t="s">
        <v>780</v>
      </c>
      <c r="E45">
        <v>0</v>
      </c>
      <c r="F45">
        <v>0</v>
      </c>
      <c r="G45">
        <v>853.95</v>
      </c>
      <c r="L45" s="220">
        <f t="shared" si="0"/>
        <v>1</v>
      </c>
      <c r="M45" s="220">
        <f t="shared" si="1"/>
        <v>12</v>
      </c>
      <c r="N45" s="220">
        <f t="shared" si="2"/>
        <v>7000</v>
      </c>
      <c r="O45" s="220">
        <f t="shared" si="3"/>
        <v>7300</v>
      </c>
      <c r="P45" s="220">
        <f t="shared" si="4"/>
        <v>7</v>
      </c>
      <c r="Q45" s="220"/>
      <c r="R45" s="220"/>
      <c r="S45" s="220">
        <f t="shared" si="5"/>
        <v>300</v>
      </c>
    </row>
    <row r="46" spans="1:19" hidden="1">
      <c r="A46" t="s">
        <v>769</v>
      </c>
      <c r="B46" t="s">
        <v>783</v>
      </c>
      <c r="C46" t="s">
        <v>775</v>
      </c>
      <c r="D46" t="s">
        <v>809</v>
      </c>
      <c r="E46">
        <v>1141.45</v>
      </c>
      <c r="F46">
        <v>1020</v>
      </c>
      <c r="G46">
        <v>667.27</v>
      </c>
      <c r="L46" s="220">
        <f t="shared" si="0"/>
        <v>1</v>
      </c>
      <c r="M46" s="220">
        <f t="shared" si="1"/>
        <v>12</v>
      </c>
      <c r="N46" s="220">
        <f t="shared" si="2"/>
        <v>7000</v>
      </c>
      <c r="O46" s="220">
        <f t="shared" si="3"/>
        <v>7500</v>
      </c>
      <c r="P46" s="220">
        <f t="shared" si="4"/>
        <v>7</v>
      </c>
      <c r="Q46" s="220"/>
      <c r="R46" s="220"/>
      <c r="S46" s="220">
        <f t="shared" si="5"/>
        <v>500</v>
      </c>
    </row>
    <row r="47" spans="1:19" hidden="1">
      <c r="A47" t="s">
        <v>769</v>
      </c>
      <c r="B47" t="s">
        <v>783</v>
      </c>
      <c r="C47" t="s">
        <v>775</v>
      </c>
      <c r="D47" t="s">
        <v>781</v>
      </c>
      <c r="E47">
        <v>16465.41</v>
      </c>
      <c r="F47">
        <v>16000</v>
      </c>
      <c r="G47">
        <v>3436.81</v>
      </c>
      <c r="L47" s="220">
        <f t="shared" si="0"/>
        <v>1</v>
      </c>
      <c r="M47" s="220">
        <f t="shared" si="1"/>
        <v>12</v>
      </c>
      <c r="N47" s="220">
        <f t="shared" si="2"/>
        <v>7000</v>
      </c>
      <c r="O47" s="220">
        <f t="shared" si="3"/>
        <v>7800</v>
      </c>
      <c r="P47" s="220">
        <f t="shared" si="4"/>
        <v>7</v>
      </c>
      <c r="Q47" s="220"/>
      <c r="R47" s="220"/>
      <c r="S47" s="220">
        <f t="shared" si="5"/>
        <v>800</v>
      </c>
    </row>
    <row r="48" spans="1:19" hidden="1">
      <c r="A48" t="s">
        <v>769</v>
      </c>
      <c r="B48" t="s">
        <v>783</v>
      </c>
      <c r="C48" t="s">
        <v>775</v>
      </c>
      <c r="D48" t="s">
        <v>810</v>
      </c>
      <c r="E48">
        <v>4000</v>
      </c>
      <c r="F48">
        <v>7000</v>
      </c>
      <c r="G48">
        <v>2230</v>
      </c>
      <c r="L48" s="220">
        <f t="shared" si="0"/>
        <v>1</v>
      </c>
      <c r="M48" s="220">
        <f t="shared" si="1"/>
        <v>12</v>
      </c>
      <c r="N48" s="220">
        <f t="shared" si="2"/>
        <v>7000</v>
      </c>
      <c r="O48" s="220">
        <f t="shared" si="3"/>
        <v>7840</v>
      </c>
      <c r="P48" s="220">
        <f t="shared" si="4"/>
        <v>7</v>
      </c>
      <c r="Q48" s="220"/>
      <c r="R48" s="220"/>
      <c r="S48" s="220">
        <f t="shared" si="5"/>
        <v>840</v>
      </c>
    </row>
    <row r="49" spans="1:19" hidden="1">
      <c r="A49" t="s">
        <v>769</v>
      </c>
      <c r="B49" t="s">
        <v>783</v>
      </c>
      <c r="C49" t="s">
        <v>782</v>
      </c>
      <c r="D49" t="s">
        <v>782</v>
      </c>
      <c r="E49">
        <v>36410.19</v>
      </c>
      <c r="F49">
        <v>37000</v>
      </c>
      <c r="G49">
        <v>29882.51</v>
      </c>
      <c r="L49" s="220">
        <f t="shared" si="0"/>
        <v>1</v>
      </c>
      <c r="M49" s="220">
        <f t="shared" si="1"/>
        <v>12</v>
      </c>
      <c r="N49" s="220">
        <f t="shared" si="2"/>
        <v>8000</v>
      </c>
      <c r="O49" s="220">
        <f t="shared" si="3"/>
        <v>8000</v>
      </c>
      <c r="P49" s="220">
        <f t="shared" si="4"/>
        <v>8</v>
      </c>
      <c r="Q49" s="220"/>
      <c r="R49" s="220"/>
      <c r="S49" s="220">
        <f t="shared" si="5"/>
        <v>0</v>
      </c>
    </row>
    <row r="50" spans="1:19" hidden="1">
      <c r="A50" t="s">
        <v>769</v>
      </c>
      <c r="B50" t="s">
        <v>811</v>
      </c>
      <c r="C50" t="s">
        <v>784</v>
      </c>
      <c r="D50" t="s">
        <v>785</v>
      </c>
      <c r="E50">
        <v>0</v>
      </c>
      <c r="F50">
        <v>0</v>
      </c>
      <c r="G50">
        <v>0</v>
      </c>
      <c r="L50" s="220">
        <f t="shared" si="0"/>
        <v>1</v>
      </c>
      <c r="M50" s="220">
        <f t="shared" si="1"/>
        <v>13</v>
      </c>
      <c r="N50" s="220">
        <f t="shared" si="2"/>
        <v>0</v>
      </c>
      <c r="O50" s="220">
        <f t="shared" si="3"/>
        <v>0</v>
      </c>
      <c r="P50" s="220">
        <f t="shared" si="4"/>
        <v>0</v>
      </c>
      <c r="Q50" s="220"/>
      <c r="R50" s="220"/>
      <c r="S50" s="220">
        <f t="shared" si="5"/>
        <v>0</v>
      </c>
    </row>
    <row r="51" spans="1:19" hidden="1">
      <c r="A51" t="s">
        <v>769</v>
      </c>
      <c r="B51" t="s">
        <v>811</v>
      </c>
      <c r="C51" t="s">
        <v>786</v>
      </c>
      <c r="D51" t="s">
        <v>812</v>
      </c>
      <c r="E51">
        <v>0</v>
      </c>
      <c r="F51">
        <v>0</v>
      </c>
      <c r="G51">
        <v>0</v>
      </c>
      <c r="L51" s="220">
        <f t="shared" si="0"/>
        <v>1</v>
      </c>
      <c r="M51" s="220">
        <f t="shared" si="1"/>
        <v>13</v>
      </c>
      <c r="N51" s="220">
        <f t="shared" si="2"/>
        <v>2000</v>
      </c>
      <c r="O51" s="220">
        <f t="shared" si="3"/>
        <v>2900</v>
      </c>
      <c r="P51" s="220">
        <f t="shared" si="4"/>
        <v>2</v>
      </c>
      <c r="Q51" s="220"/>
      <c r="R51" s="220"/>
      <c r="S51" s="220">
        <f t="shared" si="5"/>
        <v>900</v>
      </c>
    </row>
    <row r="52" spans="1:19" hidden="1">
      <c r="A52" t="s">
        <v>769</v>
      </c>
      <c r="B52" t="s">
        <v>811</v>
      </c>
      <c r="C52" t="s">
        <v>786</v>
      </c>
      <c r="D52" t="s">
        <v>813</v>
      </c>
      <c r="E52">
        <v>0</v>
      </c>
      <c r="F52">
        <v>0</v>
      </c>
      <c r="G52">
        <v>0</v>
      </c>
      <c r="L52" s="220">
        <f t="shared" si="0"/>
        <v>1</v>
      </c>
      <c r="M52" s="220">
        <f t="shared" si="1"/>
        <v>13</v>
      </c>
      <c r="N52" s="220">
        <f t="shared" si="2"/>
        <v>2000</v>
      </c>
      <c r="O52" s="220">
        <f t="shared" si="3"/>
        <v>2901</v>
      </c>
      <c r="P52" s="220">
        <f t="shared" si="4"/>
        <v>2</v>
      </c>
      <c r="Q52" s="220"/>
      <c r="R52" s="220"/>
      <c r="S52" s="220">
        <f t="shared" si="5"/>
        <v>901</v>
      </c>
    </row>
    <row r="53" spans="1:19" hidden="1">
      <c r="A53" t="s">
        <v>769</v>
      </c>
      <c r="B53" t="s">
        <v>811</v>
      </c>
      <c r="C53" t="s">
        <v>788</v>
      </c>
      <c r="D53" t="s">
        <v>814</v>
      </c>
      <c r="E53">
        <v>0</v>
      </c>
      <c r="F53">
        <v>0</v>
      </c>
      <c r="G53">
        <v>0</v>
      </c>
      <c r="L53" s="220">
        <f t="shared" si="0"/>
        <v>1</v>
      </c>
      <c r="M53" s="220">
        <f t="shared" si="1"/>
        <v>13</v>
      </c>
      <c r="N53" s="220">
        <f t="shared" si="2"/>
        <v>3000</v>
      </c>
      <c r="O53" s="220">
        <f t="shared" si="3"/>
        <v>3490</v>
      </c>
      <c r="P53" s="220">
        <f t="shared" si="4"/>
        <v>3</v>
      </c>
      <c r="Q53" s="220"/>
      <c r="R53" s="220"/>
      <c r="S53" s="220">
        <f t="shared" si="5"/>
        <v>490</v>
      </c>
    </row>
    <row r="54" spans="1:19" hidden="1">
      <c r="A54" t="s">
        <v>769</v>
      </c>
      <c r="B54" t="s">
        <v>811</v>
      </c>
      <c r="C54" t="s">
        <v>788</v>
      </c>
      <c r="D54" t="s">
        <v>815</v>
      </c>
      <c r="E54">
        <v>4950</v>
      </c>
      <c r="F54">
        <v>500</v>
      </c>
      <c r="G54">
        <v>6612.5</v>
      </c>
      <c r="L54" s="220">
        <f t="shared" si="0"/>
        <v>1</v>
      </c>
      <c r="M54" s="220">
        <f t="shared" si="1"/>
        <v>13</v>
      </c>
      <c r="N54" s="220">
        <f t="shared" si="2"/>
        <v>3000</v>
      </c>
      <c r="O54" s="220">
        <f t="shared" si="3"/>
        <v>3690</v>
      </c>
      <c r="P54" s="220">
        <f t="shared" si="4"/>
        <v>3</v>
      </c>
      <c r="Q54" s="220"/>
      <c r="R54" s="220"/>
      <c r="S54" s="220">
        <f t="shared" si="5"/>
        <v>690</v>
      </c>
    </row>
    <row r="55" spans="1:19" hidden="1">
      <c r="A55" t="s">
        <v>769</v>
      </c>
      <c r="B55" t="s">
        <v>811</v>
      </c>
      <c r="C55" t="s">
        <v>788</v>
      </c>
      <c r="D55" t="s">
        <v>816</v>
      </c>
      <c r="E55">
        <v>0</v>
      </c>
      <c r="F55">
        <v>0</v>
      </c>
      <c r="G55">
        <v>0</v>
      </c>
      <c r="L55" s="220">
        <f t="shared" si="0"/>
        <v>1</v>
      </c>
      <c r="M55" s="220">
        <f t="shared" si="1"/>
        <v>13</v>
      </c>
      <c r="N55" s="220">
        <f t="shared" si="2"/>
        <v>3000</v>
      </c>
      <c r="O55" s="220">
        <f t="shared" si="3"/>
        <v>3900</v>
      </c>
      <c r="P55" s="220">
        <f t="shared" si="4"/>
        <v>3</v>
      </c>
      <c r="Q55" s="220"/>
      <c r="R55" s="220"/>
      <c r="S55" s="220">
        <f t="shared" si="5"/>
        <v>900</v>
      </c>
    </row>
    <row r="56" spans="1:19" hidden="1">
      <c r="A56" t="s">
        <v>769</v>
      </c>
      <c r="B56" t="s">
        <v>811</v>
      </c>
      <c r="C56" t="s">
        <v>788</v>
      </c>
      <c r="D56" t="s">
        <v>817</v>
      </c>
      <c r="E56">
        <v>0</v>
      </c>
      <c r="F56">
        <v>0</v>
      </c>
      <c r="G56">
        <v>0</v>
      </c>
      <c r="L56" s="220">
        <f t="shared" si="0"/>
        <v>1</v>
      </c>
      <c r="M56" s="220">
        <f t="shared" si="1"/>
        <v>13</v>
      </c>
      <c r="N56" s="220">
        <f t="shared" si="2"/>
        <v>3000</v>
      </c>
      <c r="O56" s="220">
        <f t="shared" si="3"/>
        <v>3901</v>
      </c>
      <c r="P56" s="220">
        <f t="shared" si="4"/>
        <v>3</v>
      </c>
      <c r="Q56" s="220"/>
      <c r="R56" s="220"/>
      <c r="S56" s="220">
        <f t="shared" si="5"/>
        <v>901</v>
      </c>
    </row>
    <row r="57" spans="1:19" hidden="1">
      <c r="A57" t="s">
        <v>769</v>
      </c>
      <c r="B57" t="s">
        <v>811</v>
      </c>
      <c r="C57" t="s">
        <v>788</v>
      </c>
      <c r="D57" t="s">
        <v>789</v>
      </c>
      <c r="E57">
        <v>29932.06</v>
      </c>
      <c r="F57">
        <v>30211</v>
      </c>
      <c r="G57">
        <v>30311.279999999999</v>
      </c>
      <c r="L57" s="220">
        <f t="shared" si="0"/>
        <v>1</v>
      </c>
      <c r="M57" s="220">
        <f t="shared" si="1"/>
        <v>13</v>
      </c>
      <c r="N57" s="220">
        <f t="shared" si="2"/>
        <v>3000</v>
      </c>
      <c r="O57" s="220">
        <f t="shared" si="3"/>
        <v>3940</v>
      </c>
      <c r="P57" s="220">
        <f t="shared" si="4"/>
        <v>3</v>
      </c>
      <c r="Q57" s="220"/>
      <c r="R57" s="220"/>
      <c r="S57" s="220">
        <f t="shared" si="5"/>
        <v>940</v>
      </c>
    </row>
    <row r="58" spans="1:19" hidden="1">
      <c r="A58" t="s">
        <v>769</v>
      </c>
      <c r="B58" t="s">
        <v>811</v>
      </c>
      <c r="C58" t="s">
        <v>788</v>
      </c>
      <c r="D58" t="s">
        <v>790</v>
      </c>
      <c r="E58">
        <v>66646.42</v>
      </c>
      <c r="F58">
        <v>145599</v>
      </c>
      <c r="G58">
        <v>68889.899999999994</v>
      </c>
      <c r="L58" s="220">
        <f t="shared" si="0"/>
        <v>1</v>
      </c>
      <c r="M58" s="220">
        <f t="shared" si="1"/>
        <v>13</v>
      </c>
      <c r="N58" s="220">
        <f t="shared" si="2"/>
        <v>3000</v>
      </c>
      <c r="O58" s="220">
        <f t="shared" si="3"/>
        <v>3960</v>
      </c>
      <c r="P58" s="220">
        <f t="shared" si="4"/>
        <v>3</v>
      </c>
      <c r="Q58" s="220"/>
      <c r="R58" s="220"/>
      <c r="S58" s="220">
        <f t="shared" si="5"/>
        <v>960</v>
      </c>
    </row>
    <row r="59" spans="1:19" hidden="1">
      <c r="A59" t="s">
        <v>769</v>
      </c>
      <c r="B59" t="s">
        <v>811</v>
      </c>
      <c r="C59" t="s">
        <v>788</v>
      </c>
      <c r="D59" t="s">
        <v>818</v>
      </c>
      <c r="E59">
        <v>173605.75</v>
      </c>
      <c r="F59">
        <v>280251</v>
      </c>
      <c r="G59">
        <v>198218.78</v>
      </c>
      <c r="L59" s="220">
        <f t="shared" si="0"/>
        <v>1</v>
      </c>
      <c r="M59" s="220">
        <f t="shared" si="1"/>
        <v>13</v>
      </c>
      <c r="N59" s="220">
        <f t="shared" si="2"/>
        <v>3000</v>
      </c>
      <c r="O59" s="220">
        <f t="shared" si="3"/>
        <v>3980</v>
      </c>
      <c r="P59" s="220">
        <f t="shared" si="4"/>
        <v>3</v>
      </c>
      <c r="Q59" s="220"/>
      <c r="R59" s="220"/>
      <c r="S59" s="220">
        <f t="shared" si="5"/>
        <v>980</v>
      </c>
    </row>
    <row r="60" spans="1:19" hidden="1">
      <c r="A60" t="s">
        <v>769</v>
      </c>
      <c r="B60" t="s">
        <v>811</v>
      </c>
      <c r="C60" t="s">
        <v>788</v>
      </c>
      <c r="D60" t="s">
        <v>791</v>
      </c>
      <c r="E60">
        <v>162442.95000000001</v>
      </c>
      <c r="F60">
        <v>165787</v>
      </c>
      <c r="G60">
        <v>168143.99</v>
      </c>
      <c r="L60" s="220">
        <f t="shared" si="0"/>
        <v>1</v>
      </c>
      <c r="M60" s="220">
        <f t="shared" si="1"/>
        <v>13</v>
      </c>
      <c r="N60" s="220">
        <f t="shared" si="2"/>
        <v>3000</v>
      </c>
      <c r="O60" s="220">
        <f t="shared" si="3"/>
        <v>3990</v>
      </c>
      <c r="P60" s="220">
        <f t="shared" si="4"/>
        <v>3</v>
      </c>
      <c r="Q60" s="220"/>
      <c r="R60" s="220"/>
      <c r="S60" s="220">
        <f t="shared" si="5"/>
        <v>990</v>
      </c>
    </row>
    <row r="61" spans="1:19" hidden="1">
      <c r="A61" t="s">
        <v>769</v>
      </c>
      <c r="B61" t="s">
        <v>811</v>
      </c>
      <c r="C61" t="s">
        <v>792</v>
      </c>
      <c r="D61" t="s">
        <v>792</v>
      </c>
      <c r="E61">
        <v>-72785.97</v>
      </c>
      <c r="F61">
        <v>235942</v>
      </c>
      <c r="G61">
        <v>0</v>
      </c>
      <c r="L61" s="220">
        <f t="shared" si="0"/>
        <v>1</v>
      </c>
      <c r="M61" s="220">
        <f t="shared" si="1"/>
        <v>13</v>
      </c>
      <c r="N61" s="220">
        <f t="shared" si="2"/>
        <v>4000</v>
      </c>
      <c r="O61" s="220">
        <f t="shared" si="3"/>
        <v>4000</v>
      </c>
      <c r="P61" s="220">
        <f t="shared" si="4"/>
        <v>4</v>
      </c>
      <c r="Q61" s="220"/>
      <c r="R61" s="220"/>
      <c r="S61" s="220">
        <f t="shared" si="5"/>
        <v>0</v>
      </c>
    </row>
    <row r="62" spans="1:19" hidden="1">
      <c r="A62" t="s">
        <v>769</v>
      </c>
      <c r="B62" t="s">
        <v>811</v>
      </c>
      <c r="C62" t="s">
        <v>792</v>
      </c>
      <c r="D62" t="s">
        <v>793</v>
      </c>
      <c r="E62">
        <v>0</v>
      </c>
      <c r="F62">
        <v>0</v>
      </c>
      <c r="G62">
        <v>0</v>
      </c>
      <c r="L62" s="220">
        <f t="shared" si="0"/>
        <v>1</v>
      </c>
      <c r="M62" s="220">
        <f t="shared" si="1"/>
        <v>13</v>
      </c>
      <c r="N62" s="220">
        <f t="shared" si="2"/>
        <v>4000</v>
      </c>
      <c r="O62" s="220">
        <f t="shared" si="3"/>
        <v>4210</v>
      </c>
      <c r="P62" s="220">
        <f t="shared" si="4"/>
        <v>4</v>
      </c>
      <c r="Q62" s="220"/>
      <c r="R62" s="220"/>
      <c r="S62" s="220">
        <f t="shared" si="5"/>
        <v>210</v>
      </c>
    </row>
    <row r="63" spans="1:19" hidden="1">
      <c r="A63" t="s">
        <v>769</v>
      </c>
      <c r="B63" t="s">
        <v>811</v>
      </c>
      <c r="C63" t="s">
        <v>792</v>
      </c>
      <c r="D63" t="s">
        <v>794</v>
      </c>
      <c r="E63">
        <v>0</v>
      </c>
      <c r="F63">
        <v>0</v>
      </c>
      <c r="G63">
        <v>0</v>
      </c>
      <c r="L63" s="220">
        <f t="shared" si="0"/>
        <v>1</v>
      </c>
      <c r="M63" s="220">
        <f t="shared" si="1"/>
        <v>13</v>
      </c>
      <c r="N63" s="220">
        <f t="shared" si="2"/>
        <v>4000</v>
      </c>
      <c r="O63" s="220">
        <f t="shared" si="3"/>
        <v>4220</v>
      </c>
      <c r="P63" s="220">
        <f t="shared" si="4"/>
        <v>4</v>
      </c>
      <c r="Q63" s="220"/>
      <c r="R63" s="220"/>
      <c r="S63" s="220">
        <f t="shared" si="5"/>
        <v>220</v>
      </c>
    </row>
    <row r="64" spans="1:19" hidden="1">
      <c r="A64" t="s">
        <v>769</v>
      </c>
      <c r="B64" t="s">
        <v>811</v>
      </c>
      <c r="C64" t="s">
        <v>792</v>
      </c>
      <c r="D64" t="s">
        <v>795</v>
      </c>
      <c r="E64">
        <v>0.77</v>
      </c>
      <c r="F64">
        <v>0</v>
      </c>
      <c r="G64">
        <v>0</v>
      </c>
      <c r="L64" s="220">
        <f t="shared" si="0"/>
        <v>1</v>
      </c>
      <c r="M64" s="220">
        <f t="shared" si="1"/>
        <v>13</v>
      </c>
      <c r="N64" s="220">
        <f t="shared" si="2"/>
        <v>4000</v>
      </c>
      <c r="O64" s="220">
        <f t="shared" si="3"/>
        <v>4230</v>
      </c>
      <c r="P64" s="220">
        <f t="shared" si="4"/>
        <v>4</v>
      </c>
      <c r="Q64" s="220"/>
      <c r="R64" s="220"/>
      <c r="S64" s="220">
        <f t="shared" si="5"/>
        <v>230</v>
      </c>
    </row>
    <row r="65" spans="1:19" hidden="1">
      <c r="A65" t="s">
        <v>769</v>
      </c>
      <c r="B65" t="s">
        <v>811</v>
      </c>
      <c r="C65" t="s">
        <v>792</v>
      </c>
      <c r="D65" t="s">
        <v>796</v>
      </c>
      <c r="E65">
        <v>76.739999999999995</v>
      </c>
      <c r="F65">
        <v>0</v>
      </c>
      <c r="G65">
        <v>0</v>
      </c>
      <c r="L65" s="220">
        <f t="shared" si="0"/>
        <v>1</v>
      </c>
      <c r="M65" s="220">
        <f t="shared" si="1"/>
        <v>13</v>
      </c>
      <c r="N65" s="220">
        <f t="shared" si="2"/>
        <v>4000</v>
      </c>
      <c r="O65" s="220">
        <f t="shared" si="3"/>
        <v>4240</v>
      </c>
      <c r="P65" s="220">
        <f t="shared" si="4"/>
        <v>4</v>
      </c>
      <c r="Q65" s="220"/>
      <c r="R65" s="220"/>
      <c r="S65" s="220">
        <f t="shared" si="5"/>
        <v>240</v>
      </c>
    </row>
    <row r="66" spans="1:19" hidden="1">
      <c r="A66" t="s">
        <v>769</v>
      </c>
      <c r="B66" t="s">
        <v>811</v>
      </c>
      <c r="C66" t="s">
        <v>792</v>
      </c>
      <c r="D66" t="s">
        <v>797</v>
      </c>
      <c r="E66">
        <v>0</v>
      </c>
      <c r="F66">
        <v>0</v>
      </c>
      <c r="G66">
        <v>0</v>
      </c>
      <c r="L66" s="220">
        <f t="shared" si="0"/>
        <v>1</v>
      </c>
      <c r="M66" s="220">
        <f t="shared" si="1"/>
        <v>13</v>
      </c>
      <c r="N66" s="220">
        <f t="shared" si="2"/>
        <v>4000</v>
      </c>
      <c r="O66" s="220">
        <f t="shared" si="3"/>
        <v>4250</v>
      </c>
      <c r="P66" s="220">
        <f t="shared" si="4"/>
        <v>4</v>
      </c>
      <c r="Q66" s="220"/>
      <c r="R66" s="220"/>
      <c r="S66" s="220">
        <f t="shared" si="5"/>
        <v>250</v>
      </c>
    </row>
    <row r="67" spans="1:19" hidden="1">
      <c r="A67" t="s">
        <v>769</v>
      </c>
      <c r="B67" t="s">
        <v>811</v>
      </c>
      <c r="C67" t="s">
        <v>792</v>
      </c>
      <c r="D67" t="s">
        <v>798</v>
      </c>
      <c r="E67">
        <v>0</v>
      </c>
      <c r="F67">
        <v>0</v>
      </c>
      <c r="G67">
        <v>0</v>
      </c>
      <c r="L67" s="220">
        <f t="shared" si="0"/>
        <v>1</v>
      </c>
      <c r="M67" s="220">
        <f t="shared" si="1"/>
        <v>13</v>
      </c>
      <c r="N67" s="220">
        <f t="shared" si="2"/>
        <v>4000</v>
      </c>
      <c r="O67" s="220">
        <f t="shared" si="3"/>
        <v>4260</v>
      </c>
      <c r="P67" s="220">
        <f t="shared" si="4"/>
        <v>4</v>
      </c>
      <c r="Q67" s="220"/>
      <c r="R67" s="220"/>
      <c r="S67" s="220">
        <f t="shared" si="5"/>
        <v>260</v>
      </c>
    </row>
    <row r="68" spans="1:19" hidden="1">
      <c r="A68" t="s">
        <v>769</v>
      </c>
      <c r="B68" t="s">
        <v>811</v>
      </c>
      <c r="C68" t="s">
        <v>792</v>
      </c>
      <c r="D68" t="s">
        <v>799</v>
      </c>
      <c r="E68">
        <v>0</v>
      </c>
      <c r="F68">
        <v>0</v>
      </c>
      <c r="G68">
        <v>0</v>
      </c>
      <c r="L68" s="220">
        <f t="shared" si="0"/>
        <v>1</v>
      </c>
      <c r="M68" s="220">
        <f t="shared" si="1"/>
        <v>13</v>
      </c>
      <c r="N68" s="220">
        <f t="shared" si="2"/>
        <v>4000</v>
      </c>
      <c r="O68" s="220">
        <f t="shared" si="3"/>
        <v>4270</v>
      </c>
      <c r="P68" s="220">
        <f t="shared" si="4"/>
        <v>4</v>
      </c>
      <c r="Q68" s="220"/>
      <c r="R68" s="220"/>
      <c r="S68" s="220">
        <f t="shared" si="5"/>
        <v>270</v>
      </c>
    </row>
    <row r="69" spans="1:19" hidden="1">
      <c r="A69" t="s">
        <v>769</v>
      </c>
      <c r="B69" t="s">
        <v>811</v>
      </c>
      <c r="C69" t="s">
        <v>792</v>
      </c>
      <c r="D69" t="s">
        <v>800</v>
      </c>
      <c r="E69">
        <v>91930.65</v>
      </c>
      <c r="F69">
        <v>0</v>
      </c>
      <c r="G69">
        <v>72263.11</v>
      </c>
      <c r="L69" s="220">
        <f t="shared" ref="L69:L132" si="6">LEFT(A69,2)*1</f>
        <v>1</v>
      </c>
      <c r="M69" s="220">
        <f t="shared" ref="M69:M132" si="7">LEFT(B69,2)*1</f>
        <v>13</v>
      </c>
      <c r="N69" s="220">
        <f t="shared" ref="N69:N132" si="8">LEFT(C69,4)*1</f>
        <v>4000</v>
      </c>
      <c r="O69" s="220">
        <f t="shared" ref="O69:O132" si="9">LEFT(D69,4)*1</f>
        <v>4310</v>
      </c>
      <c r="P69" s="220">
        <f t="shared" ref="P69:P132" si="10">N69/1000*1</f>
        <v>4</v>
      </c>
      <c r="Q69" s="220"/>
      <c r="R69" s="220"/>
      <c r="S69" s="220">
        <f t="shared" ref="S69:S132" si="11">RIGHT(O69,3)*1</f>
        <v>310</v>
      </c>
    </row>
    <row r="70" spans="1:19" hidden="1">
      <c r="A70" t="s">
        <v>769</v>
      </c>
      <c r="B70" t="s">
        <v>811</v>
      </c>
      <c r="C70" t="s">
        <v>792</v>
      </c>
      <c r="D70" t="s">
        <v>801</v>
      </c>
      <c r="E70">
        <v>4486.17</v>
      </c>
      <c r="F70">
        <v>0</v>
      </c>
      <c r="G70">
        <v>3407.72</v>
      </c>
      <c r="L70" s="220">
        <f t="shared" si="6"/>
        <v>1</v>
      </c>
      <c r="M70" s="220">
        <f t="shared" si="7"/>
        <v>13</v>
      </c>
      <c r="N70" s="220">
        <f t="shared" si="8"/>
        <v>4000</v>
      </c>
      <c r="O70" s="220">
        <f t="shared" si="9"/>
        <v>4320</v>
      </c>
      <c r="P70" s="220">
        <f t="shared" si="10"/>
        <v>4</v>
      </c>
      <c r="Q70" s="220"/>
      <c r="R70" s="220"/>
      <c r="S70" s="220">
        <f t="shared" si="11"/>
        <v>320</v>
      </c>
    </row>
    <row r="71" spans="1:19" hidden="1">
      <c r="A71" t="s">
        <v>769</v>
      </c>
      <c r="B71" t="s">
        <v>811</v>
      </c>
      <c r="C71" t="s">
        <v>792</v>
      </c>
      <c r="D71" t="s">
        <v>802</v>
      </c>
      <c r="E71">
        <v>310.5</v>
      </c>
      <c r="F71">
        <v>0</v>
      </c>
      <c r="G71">
        <v>461.05</v>
      </c>
      <c r="L71" s="220">
        <f t="shared" si="6"/>
        <v>1</v>
      </c>
      <c r="M71" s="220">
        <f t="shared" si="7"/>
        <v>13</v>
      </c>
      <c r="N71" s="220">
        <f t="shared" si="8"/>
        <v>4000</v>
      </c>
      <c r="O71" s="220">
        <f t="shared" si="9"/>
        <v>4330</v>
      </c>
      <c r="P71" s="220">
        <f t="shared" si="10"/>
        <v>4</v>
      </c>
      <c r="Q71" s="220"/>
      <c r="R71" s="220"/>
      <c r="S71" s="220">
        <f t="shared" si="11"/>
        <v>330</v>
      </c>
    </row>
    <row r="72" spans="1:19" hidden="1">
      <c r="A72" t="s">
        <v>769</v>
      </c>
      <c r="B72" t="s">
        <v>811</v>
      </c>
      <c r="C72" t="s">
        <v>792</v>
      </c>
      <c r="D72" t="s">
        <v>803</v>
      </c>
      <c r="E72">
        <v>49794.19</v>
      </c>
      <c r="F72">
        <v>0</v>
      </c>
      <c r="G72">
        <v>33961.14</v>
      </c>
      <c r="L72" s="220">
        <f t="shared" si="6"/>
        <v>1</v>
      </c>
      <c r="M72" s="220">
        <f t="shared" si="7"/>
        <v>13</v>
      </c>
      <c r="N72" s="220">
        <f t="shared" si="8"/>
        <v>4000</v>
      </c>
      <c r="O72" s="220">
        <f t="shared" si="9"/>
        <v>4340</v>
      </c>
      <c r="P72" s="220">
        <f t="shared" si="10"/>
        <v>4</v>
      </c>
      <c r="Q72" s="220"/>
      <c r="R72" s="220"/>
      <c r="S72" s="220">
        <f t="shared" si="11"/>
        <v>340</v>
      </c>
    </row>
    <row r="73" spans="1:19" hidden="1">
      <c r="A73" t="s">
        <v>769</v>
      </c>
      <c r="B73" t="s">
        <v>811</v>
      </c>
      <c r="C73" t="s">
        <v>792</v>
      </c>
      <c r="D73" t="s">
        <v>804</v>
      </c>
      <c r="E73">
        <v>71736.070000000007</v>
      </c>
      <c r="F73">
        <v>0</v>
      </c>
      <c r="G73">
        <v>53662.05</v>
      </c>
      <c r="L73" s="220">
        <f t="shared" si="6"/>
        <v>1</v>
      </c>
      <c r="M73" s="220">
        <f t="shared" si="7"/>
        <v>13</v>
      </c>
      <c r="N73" s="220">
        <f t="shared" si="8"/>
        <v>4000</v>
      </c>
      <c r="O73" s="220">
        <f t="shared" si="9"/>
        <v>4350</v>
      </c>
      <c r="P73" s="220">
        <f t="shared" si="10"/>
        <v>4</v>
      </c>
      <c r="Q73" s="220"/>
      <c r="R73" s="220"/>
      <c r="S73" s="220">
        <f t="shared" si="11"/>
        <v>350</v>
      </c>
    </row>
    <row r="74" spans="1:19" hidden="1">
      <c r="A74" t="s">
        <v>769</v>
      </c>
      <c r="B74" t="s">
        <v>811</v>
      </c>
      <c r="C74" t="s">
        <v>792</v>
      </c>
      <c r="D74" t="s">
        <v>805</v>
      </c>
      <c r="E74">
        <v>4575.3900000000003</v>
      </c>
      <c r="F74">
        <v>0</v>
      </c>
      <c r="G74">
        <v>3237.72</v>
      </c>
      <c r="L74" s="220">
        <f t="shared" si="6"/>
        <v>1</v>
      </c>
      <c r="M74" s="220">
        <f t="shared" si="7"/>
        <v>13</v>
      </c>
      <c r="N74" s="220">
        <f t="shared" si="8"/>
        <v>4000</v>
      </c>
      <c r="O74" s="220">
        <f t="shared" si="9"/>
        <v>4360</v>
      </c>
      <c r="P74" s="220">
        <f t="shared" si="10"/>
        <v>4</v>
      </c>
      <c r="Q74" s="220"/>
      <c r="R74" s="220"/>
      <c r="S74" s="220">
        <f t="shared" si="11"/>
        <v>360</v>
      </c>
    </row>
    <row r="75" spans="1:19" hidden="1">
      <c r="A75" t="s">
        <v>769</v>
      </c>
      <c r="B75" t="s">
        <v>811</v>
      </c>
      <c r="C75" t="s">
        <v>792</v>
      </c>
      <c r="D75" t="s">
        <v>806</v>
      </c>
      <c r="E75">
        <v>20553.66</v>
      </c>
      <c r="F75">
        <v>0</v>
      </c>
      <c r="G75">
        <v>17484.48</v>
      </c>
      <c r="L75" s="220">
        <f t="shared" si="6"/>
        <v>1</v>
      </c>
      <c r="M75" s="220">
        <f t="shared" si="7"/>
        <v>13</v>
      </c>
      <c r="N75" s="220">
        <f t="shared" si="8"/>
        <v>4000</v>
      </c>
      <c r="O75" s="220">
        <f t="shared" si="9"/>
        <v>4370</v>
      </c>
      <c r="P75" s="220">
        <f t="shared" si="10"/>
        <v>4</v>
      </c>
      <c r="Q75" s="220"/>
      <c r="R75" s="220"/>
      <c r="S75" s="220">
        <f t="shared" si="11"/>
        <v>370</v>
      </c>
    </row>
    <row r="76" spans="1:19" hidden="1">
      <c r="A76" t="s">
        <v>769</v>
      </c>
      <c r="B76" t="s">
        <v>811</v>
      </c>
      <c r="C76" t="s">
        <v>771</v>
      </c>
      <c r="D76" t="s">
        <v>771</v>
      </c>
      <c r="E76">
        <v>12379.09</v>
      </c>
      <c r="F76">
        <v>8900</v>
      </c>
      <c r="G76">
        <v>6734.81</v>
      </c>
      <c r="L76" s="220">
        <f t="shared" si="6"/>
        <v>1</v>
      </c>
      <c r="M76" s="220">
        <f t="shared" si="7"/>
        <v>13</v>
      </c>
      <c r="N76" s="220">
        <f t="shared" si="8"/>
        <v>5000</v>
      </c>
      <c r="O76" s="220">
        <f t="shared" si="9"/>
        <v>5000</v>
      </c>
      <c r="P76" s="220">
        <f t="shared" si="10"/>
        <v>5</v>
      </c>
      <c r="Q76" s="220"/>
      <c r="R76" s="220"/>
      <c r="S76" s="220">
        <f t="shared" si="11"/>
        <v>0</v>
      </c>
    </row>
    <row r="77" spans="1:19" hidden="1">
      <c r="A77" t="s">
        <v>769</v>
      </c>
      <c r="B77" t="s">
        <v>811</v>
      </c>
      <c r="C77" t="s">
        <v>771</v>
      </c>
      <c r="D77" t="s">
        <v>772</v>
      </c>
      <c r="E77">
        <v>2566.1</v>
      </c>
      <c r="F77">
        <v>3125</v>
      </c>
      <c r="G77">
        <v>2482.37</v>
      </c>
      <c r="L77" s="220">
        <f t="shared" si="6"/>
        <v>1</v>
      </c>
      <c r="M77" s="220">
        <f t="shared" si="7"/>
        <v>13</v>
      </c>
      <c r="N77" s="220">
        <f t="shared" si="8"/>
        <v>5000</v>
      </c>
      <c r="O77" s="220">
        <f t="shared" si="9"/>
        <v>5010</v>
      </c>
      <c r="P77" s="220">
        <f t="shared" si="10"/>
        <v>5</v>
      </c>
      <c r="Q77" s="220"/>
      <c r="R77" s="220"/>
      <c r="S77" s="220">
        <f t="shared" si="11"/>
        <v>10</v>
      </c>
    </row>
    <row r="78" spans="1:19" hidden="1">
      <c r="A78" t="s">
        <v>769</v>
      </c>
      <c r="B78" t="s">
        <v>811</v>
      </c>
      <c r="C78" t="s">
        <v>771</v>
      </c>
      <c r="D78" t="s">
        <v>773</v>
      </c>
      <c r="E78">
        <v>4420.21</v>
      </c>
      <c r="F78">
        <v>3850</v>
      </c>
      <c r="G78">
        <v>4628.8999999999996</v>
      </c>
      <c r="L78" s="220">
        <f t="shared" si="6"/>
        <v>1</v>
      </c>
      <c r="M78" s="220">
        <f t="shared" si="7"/>
        <v>13</v>
      </c>
      <c r="N78" s="220">
        <f t="shared" si="8"/>
        <v>5000</v>
      </c>
      <c r="O78" s="220">
        <f t="shared" si="9"/>
        <v>5030</v>
      </c>
      <c r="P78" s="220">
        <f t="shared" si="10"/>
        <v>5</v>
      </c>
      <c r="Q78" s="220"/>
      <c r="R78" s="220"/>
      <c r="S78" s="220">
        <f t="shared" si="11"/>
        <v>30</v>
      </c>
    </row>
    <row r="79" spans="1:19" hidden="1">
      <c r="A79" t="s">
        <v>769</v>
      </c>
      <c r="B79" t="s">
        <v>811</v>
      </c>
      <c r="C79" t="s">
        <v>771</v>
      </c>
      <c r="D79" t="s">
        <v>819</v>
      </c>
      <c r="E79">
        <v>0</v>
      </c>
      <c r="F79">
        <v>2300</v>
      </c>
      <c r="G79">
        <v>0</v>
      </c>
      <c r="L79" s="220">
        <f t="shared" si="6"/>
        <v>1</v>
      </c>
      <c r="M79" s="220">
        <f t="shared" si="7"/>
        <v>13</v>
      </c>
      <c r="N79" s="220">
        <f t="shared" si="8"/>
        <v>5000</v>
      </c>
      <c r="O79" s="220">
        <f t="shared" si="9"/>
        <v>5600</v>
      </c>
      <c r="P79" s="220">
        <f t="shared" si="10"/>
        <v>5</v>
      </c>
      <c r="Q79" s="220"/>
      <c r="R79" s="220"/>
      <c r="S79" s="220">
        <f t="shared" si="11"/>
        <v>600</v>
      </c>
    </row>
    <row r="80" spans="1:19" hidden="1">
      <c r="A80" t="s">
        <v>769</v>
      </c>
      <c r="B80" t="s">
        <v>811</v>
      </c>
      <c r="C80" t="s">
        <v>771</v>
      </c>
      <c r="D80" t="s">
        <v>820</v>
      </c>
      <c r="E80">
        <v>0</v>
      </c>
      <c r="F80">
        <v>0</v>
      </c>
      <c r="G80">
        <v>0</v>
      </c>
      <c r="L80" s="220">
        <f t="shared" si="6"/>
        <v>1</v>
      </c>
      <c r="M80" s="220">
        <f t="shared" si="7"/>
        <v>13</v>
      </c>
      <c r="N80" s="220">
        <f t="shared" si="8"/>
        <v>5000</v>
      </c>
      <c r="O80" s="220">
        <f t="shared" si="9"/>
        <v>5700</v>
      </c>
      <c r="P80" s="220">
        <f t="shared" si="10"/>
        <v>5</v>
      </c>
      <c r="Q80" s="220"/>
      <c r="R80" s="220"/>
      <c r="S80" s="220">
        <f t="shared" si="11"/>
        <v>700</v>
      </c>
    </row>
    <row r="81" spans="1:19" hidden="1">
      <c r="A81" t="s">
        <v>769</v>
      </c>
      <c r="B81" t="s">
        <v>811</v>
      </c>
      <c r="C81" t="s">
        <v>771</v>
      </c>
      <c r="D81" t="s">
        <v>774</v>
      </c>
      <c r="E81">
        <v>1186.99</v>
      </c>
      <c r="F81">
        <v>1000</v>
      </c>
      <c r="G81">
        <v>920.31</v>
      </c>
      <c r="L81" s="220">
        <f t="shared" si="6"/>
        <v>1</v>
      </c>
      <c r="M81" s="220">
        <f t="shared" si="7"/>
        <v>13</v>
      </c>
      <c r="N81" s="220">
        <f t="shared" si="8"/>
        <v>5000</v>
      </c>
      <c r="O81" s="220">
        <f t="shared" si="9"/>
        <v>5900</v>
      </c>
      <c r="P81" s="220">
        <f t="shared" si="10"/>
        <v>5</v>
      </c>
      <c r="Q81" s="220"/>
      <c r="R81" s="220"/>
      <c r="S81" s="220">
        <f t="shared" si="11"/>
        <v>900</v>
      </c>
    </row>
    <row r="82" spans="1:19" hidden="1">
      <c r="A82" t="s">
        <v>769</v>
      </c>
      <c r="B82" t="s">
        <v>811</v>
      </c>
      <c r="C82" t="s">
        <v>775</v>
      </c>
      <c r="D82" t="s">
        <v>776</v>
      </c>
      <c r="E82">
        <v>0</v>
      </c>
      <c r="F82">
        <v>10000</v>
      </c>
      <c r="G82">
        <v>1365</v>
      </c>
      <c r="L82" s="220">
        <f t="shared" si="6"/>
        <v>1</v>
      </c>
      <c r="M82" s="220">
        <f t="shared" si="7"/>
        <v>13</v>
      </c>
      <c r="N82" s="220">
        <f t="shared" si="8"/>
        <v>7000</v>
      </c>
      <c r="O82" s="220">
        <f t="shared" si="9"/>
        <v>7010</v>
      </c>
      <c r="P82" s="220">
        <f t="shared" si="10"/>
        <v>7</v>
      </c>
      <c r="Q82" s="220"/>
      <c r="R82" s="220"/>
      <c r="S82" s="220">
        <f t="shared" si="11"/>
        <v>10</v>
      </c>
    </row>
    <row r="83" spans="1:19" hidden="1">
      <c r="A83" t="s">
        <v>769</v>
      </c>
      <c r="B83" t="s">
        <v>811</v>
      </c>
      <c r="C83" t="s">
        <v>775</v>
      </c>
      <c r="D83" t="s">
        <v>777</v>
      </c>
      <c r="E83">
        <v>185.9</v>
      </c>
      <c r="F83">
        <v>0</v>
      </c>
      <c r="G83">
        <v>614.9</v>
      </c>
      <c r="L83" s="220">
        <f t="shared" si="6"/>
        <v>1</v>
      </c>
      <c r="M83" s="220">
        <f t="shared" si="7"/>
        <v>13</v>
      </c>
      <c r="N83" s="220">
        <f t="shared" si="8"/>
        <v>7000</v>
      </c>
      <c r="O83" s="220">
        <f t="shared" si="9"/>
        <v>7020</v>
      </c>
      <c r="P83" s="220">
        <f t="shared" si="10"/>
        <v>7</v>
      </c>
      <c r="Q83" s="220"/>
      <c r="R83" s="220"/>
      <c r="S83" s="220">
        <f t="shared" si="11"/>
        <v>20</v>
      </c>
    </row>
    <row r="84" spans="1:19" hidden="1">
      <c r="A84" t="s">
        <v>769</v>
      </c>
      <c r="B84" t="s">
        <v>811</v>
      </c>
      <c r="C84" t="s">
        <v>775</v>
      </c>
      <c r="D84" t="s">
        <v>778</v>
      </c>
      <c r="E84">
        <v>12718.75</v>
      </c>
      <c r="F84">
        <v>11765</v>
      </c>
      <c r="G84">
        <v>12041.25</v>
      </c>
      <c r="L84" s="220">
        <f t="shared" si="6"/>
        <v>1</v>
      </c>
      <c r="M84" s="220">
        <f t="shared" si="7"/>
        <v>13</v>
      </c>
      <c r="N84" s="220">
        <f t="shared" si="8"/>
        <v>7000</v>
      </c>
      <c r="O84" s="220">
        <f t="shared" si="9"/>
        <v>7070</v>
      </c>
      <c r="P84" s="220">
        <f t="shared" si="10"/>
        <v>7</v>
      </c>
      <c r="Q84" s="220"/>
      <c r="R84" s="220"/>
      <c r="S84" s="220">
        <f t="shared" si="11"/>
        <v>70</v>
      </c>
    </row>
    <row r="85" spans="1:19" hidden="1">
      <c r="A85" t="s">
        <v>769</v>
      </c>
      <c r="B85" t="s">
        <v>811</v>
      </c>
      <c r="C85" t="s">
        <v>775</v>
      </c>
      <c r="D85" t="s">
        <v>808</v>
      </c>
      <c r="E85">
        <v>139547.01</v>
      </c>
      <c r="F85">
        <v>148394</v>
      </c>
      <c r="G85">
        <v>132730.42000000001</v>
      </c>
      <c r="L85" s="220">
        <f t="shared" si="6"/>
        <v>1</v>
      </c>
      <c r="M85" s="220">
        <f t="shared" si="7"/>
        <v>13</v>
      </c>
      <c r="N85" s="220">
        <f t="shared" si="8"/>
        <v>7000</v>
      </c>
      <c r="O85" s="220">
        <f t="shared" si="9"/>
        <v>7080</v>
      </c>
      <c r="P85" s="220">
        <f t="shared" si="10"/>
        <v>7</v>
      </c>
      <c r="Q85" s="220"/>
      <c r="R85" s="220"/>
      <c r="S85" s="220">
        <f t="shared" si="11"/>
        <v>80</v>
      </c>
    </row>
    <row r="86" spans="1:19" hidden="1">
      <c r="A86" t="s">
        <v>769</v>
      </c>
      <c r="B86" t="s">
        <v>811</v>
      </c>
      <c r="C86" t="s">
        <v>775</v>
      </c>
      <c r="D86" t="s">
        <v>779</v>
      </c>
      <c r="E86">
        <v>10952.82</v>
      </c>
      <c r="F86">
        <v>10300</v>
      </c>
      <c r="G86">
        <v>12398.95</v>
      </c>
      <c r="L86" s="220">
        <f t="shared" si="6"/>
        <v>1</v>
      </c>
      <c r="M86" s="220">
        <f t="shared" si="7"/>
        <v>13</v>
      </c>
      <c r="N86" s="220">
        <f t="shared" si="8"/>
        <v>7000</v>
      </c>
      <c r="O86" s="220">
        <f t="shared" si="9"/>
        <v>7100</v>
      </c>
      <c r="P86" s="220">
        <f t="shared" si="10"/>
        <v>7</v>
      </c>
      <c r="Q86" s="220"/>
      <c r="R86" s="220"/>
      <c r="S86" s="220">
        <f t="shared" si="11"/>
        <v>100</v>
      </c>
    </row>
    <row r="87" spans="1:19" hidden="1">
      <c r="A87" t="s">
        <v>769</v>
      </c>
      <c r="B87" t="s">
        <v>811</v>
      </c>
      <c r="C87" t="s">
        <v>775</v>
      </c>
      <c r="D87" t="s">
        <v>821</v>
      </c>
      <c r="E87">
        <v>15100</v>
      </c>
      <c r="F87">
        <v>15100</v>
      </c>
      <c r="G87">
        <v>15100</v>
      </c>
      <c r="L87" s="220">
        <f t="shared" si="6"/>
        <v>1</v>
      </c>
      <c r="M87" s="220">
        <f t="shared" si="7"/>
        <v>13</v>
      </c>
      <c r="N87" s="220">
        <f t="shared" si="8"/>
        <v>7000</v>
      </c>
      <c r="O87" s="220">
        <f t="shared" si="9"/>
        <v>7120</v>
      </c>
      <c r="P87" s="220">
        <f t="shared" si="10"/>
        <v>7</v>
      </c>
      <c r="Q87" s="220"/>
      <c r="R87" s="220"/>
      <c r="S87" s="220">
        <f t="shared" si="11"/>
        <v>120</v>
      </c>
    </row>
    <row r="88" spans="1:19" hidden="1">
      <c r="A88" t="s">
        <v>769</v>
      </c>
      <c r="B88" t="s">
        <v>811</v>
      </c>
      <c r="C88" t="s">
        <v>775</v>
      </c>
      <c r="D88" t="s">
        <v>780</v>
      </c>
      <c r="E88">
        <v>711.2</v>
      </c>
      <c r="F88">
        <v>500</v>
      </c>
      <c r="G88">
        <v>192.62</v>
      </c>
      <c r="L88" s="220">
        <f t="shared" si="6"/>
        <v>1</v>
      </c>
      <c r="M88" s="220">
        <f t="shared" si="7"/>
        <v>13</v>
      </c>
      <c r="N88" s="220">
        <f t="shared" si="8"/>
        <v>7000</v>
      </c>
      <c r="O88" s="220">
        <f t="shared" si="9"/>
        <v>7300</v>
      </c>
      <c r="P88" s="220">
        <f t="shared" si="10"/>
        <v>7</v>
      </c>
      <c r="Q88" s="220"/>
      <c r="R88" s="220"/>
      <c r="S88" s="220">
        <f t="shared" si="11"/>
        <v>300</v>
      </c>
    </row>
    <row r="89" spans="1:19" hidden="1">
      <c r="A89" t="s">
        <v>769</v>
      </c>
      <c r="B89" t="s">
        <v>811</v>
      </c>
      <c r="C89" t="s">
        <v>775</v>
      </c>
      <c r="D89" t="s">
        <v>809</v>
      </c>
      <c r="E89">
        <v>3198.98</v>
      </c>
      <c r="F89">
        <v>3630</v>
      </c>
      <c r="G89">
        <v>2712.31</v>
      </c>
      <c r="L89" s="220">
        <f t="shared" si="6"/>
        <v>1</v>
      </c>
      <c r="M89" s="220">
        <f t="shared" si="7"/>
        <v>13</v>
      </c>
      <c r="N89" s="220">
        <f t="shared" si="8"/>
        <v>7000</v>
      </c>
      <c r="O89" s="220">
        <f t="shared" si="9"/>
        <v>7500</v>
      </c>
      <c r="P89" s="220">
        <f t="shared" si="10"/>
        <v>7</v>
      </c>
      <c r="Q89" s="220"/>
      <c r="R89" s="220"/>
      <c r="S89" s="220">
        <f t="shared" si="11"/>
        <v>500</v>
      </c>
    </row>
    <row r="90" spans="1:19" hidden="1">
      <c r="A90" t="s">
        <v>769</v>
      </c>
      <c r="B90" t="s">
        <v>811</v>
      </c>
      <c r="C90" t="s">
        <v>775</v>
      </c>
      <c r="D90" t="s">
        <v>822</v>
      </c>
      <c r="E90">
        <v>23060.03</v>
      </c>
      <c r="F90">
        <v>26000</v>
      </c>
      <c r="G90">
        <v>34947.43</v>
      </c>
      <c r="L90" s="220">
        <f t="shared" si="6"/>
        <v>1</v>
      </c>
      <c r="M90" s="220">
        <f t="shared" si="7"/>
        <v>13</v>
      </c>
      <c r="N90" s="220">
        <f t="shared" si="8"/>
        <v>7000</v>
      </c>
      <c r="O90" s="220">
        <f t="shared" si="9"/>
        <v>7610</v>
      </c>
      <c r="P90" s="220">
        <f t="shared" si="10"/>
        <v>7</v>
      </c>
      <c r="Q90" s="220"/>
      <c r="R90" s="220"/>
      <c r="S90" s="220">
        <f t="shared" si="11"/>
        <v>610</v>
      </c>
    </row>
    <row r="91" spans="1:19" hidden="1">
      <c r="A91" t="s">
        <v>769</v>
      </c>
      <c r="B91" t="s">
        <v>811</v>
      </c>
      <c r="C91" t="s">
        <v>775</v>
      </c>
      <c r="D91" t="s">
        <v>781</v>
      </c>
      <c r="E91">
        <v>104689.89</v>
      </c>
      <c r="F91">
        <v>33000</v>
      </c>
      <c r="G91">
        <v>37124.15</v>
      </c>
      <c r="L91" s="220">
        <f t="shared" si="6"/>
        <v>1</v>
      </c>
      <c r="M91" s="220">
        <f t="shared" si="7"/>
        <v>13</v>
      </c>
      <c r="N91" s="220">
        <f t="shared" si="8"/>
        <v>7000</v>
      </c>
      <c r="O91" s="220">
        <f t="shared" si="9"/>
        <v>7800</v>
      </c>
      <c r="P91" s="220">
        <f t="shared" si="10"/>
        <v>7</v>
      </c>
      <c r="Q91" s="220"/>
      <c r="R91" s="220"/>
      <c r="S91" s="220">
        <f t="shared" si="11"/>
        <v>800</v>
      </c>
    </row>
    <row r="92" spans="1:19" hidden="1">
      <c r="A92" t="s">
        <v>769</v>
      </c>
      <c r="B92" t="s">
        <v>811</v>
      </c>
      <c r="C92" t="s">
        <v>782</v>
      </c>
      <c r="D92" t="s">
        <v>782</v>
      </c>
      <c r="E92">
        <v>26131.03</v>
      </c>
      <c r="F92">
        <v>21329</v>
      </c>
      <c r="G92">
        <v>24584.61</v>
      </c>
      <c r="L92" s="220">
        <f t="shared" si="6"/>
        <v>1</v>
      </c>
      <c r="M92" s="220">
        <f t="shared" si="7"/>
        <v>13</v>
      </c>
      <c r="N92" s="220">
        <f t="shared" si="8"/>
        <v>8000</v>
      </c>
      <c r="O92" s="220">
        <f t="shared" si="9"/>
        <v>8000</v>
      </c>
      <c r="P92" s="220">
        <f t="shared" si="10"/>
        <v>8</v>
      </c>
      <c r="Q92" s="220"/>
      <c r="R92" s="220"/>
      <c r="S92" s="220">
        <f t="shared" si="11"/>
        <v>0</v>
      </c>
    </row>
    <row r="93" spans="1:19" hidden="1">
      <c r="A93" t="s">
        <v>769</v>
      </c>
      <c r="B93" t="s">
        <v>823</v>
      </c>
      <c r="C93" t="s">
        <v>784</v>
      </c>
      <c r="D93" t="s">
        <v>785</v>
      </c>
      <c r="E93">
        <v>0</v>
      </c>
      <c r="F93">
        <v>0</v>
      </c>
      <c r="G93">
        <v>0</v>
      </c>
      <c r="L93" s="220">
        <f t="shared" si="6"/>
        <v>1</v>
      </c>
      <c r="M93" s="220">
        <f t="shared" si="7"/>
        <v>14</v>
      </c>
      <c r="N93" s="220">
        <f t="shared" si="8"/>
        <v>0</v>
      </c>
      <c r="O93" s="220">
        <f t="shared" si="9"/>
        <v>0</v>
      </c>
      <c r="P93" s="220">
        <f t="shared" si="10"/>
        <v>0</v>
      </c>
      <c r="Q93" s="220"/>
      <c r="R93" s="220"/>
      <c r="S93" s="220">
        <f t="shared" si="11"/>
        <v>0</v>
      </c>
    </row>
    <row r="94" spans="1:19" hidden="1">
      <c r="A94" t="s">
        <v>769</v>
      </c>
      <c r="B94" t="s">
        <v>823</v>
      </c>
      <c r="C94" t="s">
        <v>788</v>
      </c>
      <c r="D94" t="s">
        <v>815</v>
      </c>
      <c r="E94">
        <v>0</v>
      </c>
      <c r="F94">
        <v>0</v>
      </c>
      <c r="G94">
        <v>0</v>
      </c>
      <c r="L94" s="220">
        <f t="shared" si="6"/>
        <v>1</v>
      </c>
      <c r="M94" s="220">
        <f t="shared" si="7"/>
        <v>14</v>
      </c>
      <c r="N94" s="220">
        <f t="shared" si="8"/>
        <v>3000</v>
      </c>
      <c r="O94" s="220">
        <f t="shared" si="9"/>
        <v>3690</v>
      </c>
      <c r="P94" s="220">
        <f t="shared" si="10"/>
        <v>3</v>
      </c>
      <c r="Q94" s="220"/>
      <c r="R94" s="220"/>
      <c r="S94" s="220">
        <f t="shared" si="11"/>
        <v>690</v>
      </c>
    </row>
    <row r="95" spans="1:19" hidden="1">
      <c r="A95" t="s">
        <v>769</v>
      </c>
      <c r="B95" t="s">
        <v>823</v>
      </c>
      <c r="C95" t="s">
        <v>788</v>
      </c>
      <c r="D95" t="s">
        <v>790</v>
      </c>
      <c r="E95">
        <v>0</v>
      </c>
      <c r="F95">
        <v>0</v>
      </c>
      <c r="G95">
        <v>0</v>
      </c>
      <c r="L95" s="220">
        <f t="shared" si="6"/>
        <v>1</v>
      </c>
      <c r="M95" s="220">
        <f t="shared" si="7"/>
        <v>14</v>
      </c>
      <c r="N95" s="220">
        <f t="shared" si="8"/>
        <v>3000</v>
      </c>
      <c r="O95" s="220">
        <f t="shared" si="9"/>
        <v>3960</v>
      </c>
      <c r="P95" s="220">
        <f t="shared" si="10"/>
        <v>3</v>
      </c>
      <c r="Q95" s="220"/>
      <c r="R95" s="220"/>
      <c r="S95" s="220">
        <f t="shared" si="11"/>
        <v>960</v>
      </c>
    </row>
    <row r="96" spans="1:19" hidden="1">
      <c r="A96" t="s">
        <v>769</v>
      </c>
      <c r="B96" t="s">
        <v>823</v>
      </c>
      <c r="C96" t="s">
        <v>788</v>
      </c>
      <c r="D96" t="s">
        <v>818</v>
      </c>
      <c r="E96">
        <v>8716.76</v>
      </c>
      <c r="F96">
        <v>38943</v>
      </c>
      <c r="G96">
        <v>4622.74</v>
      </c>
      <c r="L96" s="220">
        <f t="shared" si="6"/>
        <v>1</v>
      </c>
      <c r="M96" s="220">
        <f t="shared" si="7"/>
        <v>14</v>
      </c>
      <c r="N96" s="220">
        <f t="shared" si="8"/>
        <v>3000</v>
      </c>
      <c r="O96" s="220">
        <f t="shared" si="9"/>
        <v>3980</v>
      </c>
      <c r="P96" s="220">
        <f t="shared" si="10"/>
        <v>3</v>
      </c>
      <c r="Q96" s="220"/>
      <c r="R96" s="220"/>
      <c r="S96" s="220">
        <f t="shared" si="11"/>
        <v>980</v>
      </c>
    </row>
    <row r="97" spans="1:19" hidden="1">
      <c r="A97" t="s">
        <v>769</v>
      </c>
      <c r="B97" t="s">
        <v>823</v>
      </c>
      <c r="C97" t="s">
        <v>788</v>
      </c>
      <c r="D97" t="s">
        <v>791</v>
      </c>
      <c r="E97">
        <v>69359.11</v>
      </c>
      <c r="F97">
        <v>72785</v>
      </c>
      <c r="G97">
        <v>73034.789999999994</v>
      </c>
      <c r="L97" s="220">
        <f t="shared" si="6"/>
        <v>1</v>
      </c>
      <c r="M97" s="220">
        <f t="shared" si="7"/>
        <v>14</v>
      </c>
      <c r="N97" s="220">
        <f t="shared" si="8"/>
        <v>3000</v>
      </c>
      <c r="O97" s="220">
        <f t="shared" si="9"/>
        <v>3990</v>
      </c>
      <c r="P97" s="220">
        <f t="shared" si="10"/>
        <v>3</v>
      </c>
      <c r="Q97" s="220"/>
      <c r="R97" s="220"/>
      <c r="S97" s="220">
        <f t="shared" si="11"/>
        <v>990</v>
      </c>
    </row>
    <row r="98" spans="1:19" hidden="1">
      <c r="A98" t="s">
        <v>769</v>
      </c>
      <c r="B98" t="s">
        <v>823</v>
      </c>
      <c r="C98" t="s">
        <v>792</v>
      </c>
      <c r="D98" t="s">
        <v>792</v>
      </c>
      <c r="E98">
        <v>-11390.68</v>
      </c>
      <c r="F98">
        <v>40675</v>
      </c>
      <c r="G98">
        <v>0</v>
      </c>
      <c r="L98" s="220">
        <f t="shared" si="6"/>
        <v>1</v>
      </c>
      <c r="M98" s="220">
        <f t="shared" si="7"/>
        <v>14</v>
      </c>
      <c r="N98" s="220">
        <f t="shared" si="8"/>
        <v>4000</v>
      </c>
      <c r="O98" s="220">
        <f t="shared" si="9"/>
        <v>4000</v>
      </c>
      <c r="P98" s="220">
        <f t="shared" si="10"/>
        <v>4</v>
      </c>
      <c r="Q98" s="220"/>
      <c r="R98" s="220"/>
      <c r="S98" s="220">
        <f t="shared" si="11"/>
        <v>0</v>
      </c>
    </row>
    <row r="99" spans="1:19" hidden="1">
      <c r="A99" t="s">
        <v>769</v>
      </c>
      <c r="B99" t="s">
        <v>823</v>
      </c>
      <c r="C99" t="s">
        <v>792</v>
      </c>
      <c r="D99" t="s">
        <v>800</v>
      </c>
      <c r="E99">
        <v>12293.46</v>
      </c>
      <c r="F99">
        <v>0</v>
      </c>
      <c r="G99">
        <v>6386.96</v>
      </c>
      <c r="L99" s="220">
        <f t="shared" si="6"/>
        <v>1</v>
      </c>
      <c r="M99" s="220">
        <f t="shared" si="7"/>
        <v>14</v>
      </c>
      <c r="N99" s="220">
        <f t="shared" si="8"/>
        <v>4000</v>
      </c>
      <c r="O99" s="220">
        <f t="shared" si="9"/>
        <v>4310</v>
      </c>
      <c r="P99" s="220">
        <f t="shared" si="10"/>
        <v>4</v>
      </c>
      <c r="Q99" s="220"/>
      <c r="R99" s="220"/>
      <c r="S99" s="220">
        <f t="shared" si="11"/>
        <v>310</v>
      </c>
    </row>
    <row r="100" spans="1:19" hidden="1">
      <c r="A100" t="s">
        <v>769</v>
      </c>
      <c r="B100" t="s">
        <v>823</v>
      </c>
      <c r="C100" t="s">
        <v>792</v>
      </c>
      <c r="D100" t="s">
        <v>801</v>
      </c>
      <c r="E100">
        <v>619.15</v>
      </c>
      <c r="F100">
        <v>0</v>
      </c>
      <c r="G100">
        <v>302.36</v>
      </c>
      <c r="L100" s="220">
        <f t="shared" si="6"/>
        <v>1</v>
      </c>
      <c r="M100" s="220">
        <f t="shared" si="7"/>
        <v>14</v>
      </c>
      <c r="N100" s="220">
        <f t="shared" si="8"/>
        <v>4000</v>
      </c>
      <c r="O100" s="220">
        <f t="shared" si="9"/>
        <v>4320</v>
      </c>
      <c r="P100" s="220">
        <f t="shared" si="10"/>
        <v>4</v>
      </c>
      <c r="Q100" s="220"/>
      <c r="R100" s="220"/>
      <c r="S100" s="220">
        <f t="shared" si="11"/>
        <v>320</v>
      </c>
    </row>
    <row r="101" spans="1:19" hidden="1">
      <c r="A101" t="s">
        <v>769</v>
      </c>
      <c r="B101" t="s">
        <v>823</v>
      </c>
      <c r="C101" t="s">
        <v>792</v>
      </c>
      <c r="D101" t="s">
        <v>802</v>
      </c>
      <c r="E101">
        <v>39.97</v>
      </c>
      <c r="F101">
        <v>0</v>
      </c>
      <c r="G101">
        <v>39.619999999999997</v>
      </c>
      <c r="L101" s="220">
        <f t="shared" si="6"/>
        <v>1</v>
      </c>
      <c r="M101" s="220">
        <f t="shared" si="7"/>
        <v>14</v>
      </c>
      <c r="N101" s="220">
        <f t="shared" si="8"/>
        <v>4000</v>
      </c>
      <c r="O101" s="220">
        <f t="shared" si="9"/>
        <v>4330</v>
      </c>
      <c r="P101" s="220">
        <f t="shared" si="10"/>
        <v>4</v>
      </c>
      <c r="Q101" s="220"/>
      <c r="R101" s="220"/>
      <c r="S101" s="220">
        <f t="shared" si="11"/>
        <v>330</v>
      </c>
    </row>
    <row r="102" spans="1:19" hidden="1">
      <c r="A102" t="s">
        <v>769</v>
      </c>
      <c r="B102" t="s">
        <v>823</v>
      </c>
      <c r="C102" t="s">
        <v>792</v>
      </c>
      <c r="D102" t="s">
        <v>803</v>
      </c>
      <c r="E102">
        <v>7032.45</v>
      </c>
      <c r="F102">
        <v>0</v>
      </c>
      <c r="G102">
        <v>5138.17</v>
      </c>
      <c r="L102" s="220">
        <f t="shared" si="6"/>
        <v>1</v>
      </c>
      <c r="M102" s="220">
        <f t="shared" si="7"/>
        <v>14</v>
      </c>
      <c r="N102" s="220">
        <f t="shared" si="8"/>
        <v>4000</v>
      </c>
      <c r="O102" s="220">
        <f t="shared" si="9"/>
        <v>4340</v>
      </c>
      <c r="P102" s="220">
        <f t="shared" si="10"/>
        <v>4</v>
      </c>
      <c r="Q102" s="220"/>
      <c r="R102" s="220"/>
      <c r="S102" s="220">
        <f t="shared" si="11"/>
        <v>340</v>
      </c>
    </row>
    <row r="103" spans="1:19" hidden="1">
      <c r="A103" t="s">
        <v>769</v>
      </c>
      <c r="B103" t="s">
        <v>823</v>
      </c>
      <c r="C103" t="s">
        <v>792</v>
      </c>
      <c r="D103" t="s">
        <v>804</v>
      </c>
      <c r="E103">
        <v>11623.01</v>
      </c>
      <c r="F103">
        <v>0</v>
      </c>
      <c r="G103">
        <v>8992.76</v>
      </c>
      <c r="L103" s="220">
        <f t="shared" si="6"/>
        <v>1</v>
      </c>
      <c r="M103" s="220">
        <f t="shared" si="7"/>
        <v>14</v>
      </c>
      <c r="N103" s="220">
        <f t="shared" si="8"/>
        <v>4000</v>
      </c>
      <c r="O103" s="220">
        <f t="shared" si="9"/>
        <v>4350</v>
      </c>
      <c r="P103" s="220">
        <f t="shared" si="10"/>
        <v>4</v>
      </c>
      <c r="Q103" s="220"/>
      <c r="R103" s="220"/>
      <c r="S103" s="220">
        <f t="shared" si="11"/>
        <v>350</v>
      </c>
    </row>
    <row r="104" spans="1:19" hidden="1">
      <c r="A104" t="s">
        <v>769</v>
      </c>
      <c r="B104" t="s">
        <v>823</v>
      </c>
      <c r="C104" t="s">
        <v>792</v>
      </c>
      <c r="D104" t="s">
        <v>805</v>
      </c>
      <c r="E104">
        <v>732.24</v>
      </c>
      <c r="F104">
        <v>0</v>
      </c>
      <c r="G104">
        <v>543.49</v>
      </c>
      <c r="L104" s="220">
        <f t="shared" si="6"/>
        <v>1</v>
      </c>
      <c r="M104" s="220">
        <f t="shared" si="7"/>
        <v>14</v>
      </c>
      <c r="N104" s="220">
        <f t="shared" si="8"/>
        <v>4000</v>
      </c>
      <c r="O104" s="220">
        <f t="shared" si="9"/>
        <v>4360</v>
      </c>
      <c r="P104" s="220">
        <f t="shared" si="10"/>
        <v>4</v>
      </c>
      <c r="Q104" s="220"/>
      <c r="R104" s="220"/>
      <c r="S104" s="220">
        <f t="shared" si="11"/>
        <v>360</v>
      </c>
    </row>
    <row r="105" spans="1:19" hidden="1">
      <c r="A105" t="s">
        <v>769</v>
      </c>
      <c r="B105" t="s">
        <v>823</v>
      </c>
      <c r="C105" t="s">
        <v>792</v>
      </c>
      <c r="D105" t="s">
        <v>806</v>
      </c>
      <c r="E105">
        <v>3318.74</v>
      </c>
      <c r="F105">
        <v>0</v>
      </c>
      <c r="G105">
        <v>2935.28</v>
      </c>
      <c r="L105" s="220">
        <f t="shared" si="6"/>
        <v>1</v>
      </c>
      <c r="M105" s="220">
        <f t="shared" si="7"/>
        <v>14</v>
      </c>
      <c r="N105" s="220">
        <f t="shared" si="8"/>
        <v>4000</v>
      </c>
      <c r="O105" s="220">
        <f t="shared" si="9"/>
        <v>4370</v>
      </c>
      <c r="P105" s="220">
        <f t="shared" si="10"/>
        <v>4</v>
      </c>
      <c r="Q105" s="220"/>
      <c r="R105" s="220"/>
      <c r="S105" s="220">
        <f t="shared" si="11"/>
        <v>370</v>
      </c>
    </row>
    <row r="106" spans="1:19" hidden="1">
      <c r="A106" t="s">
        <v>769</v>
      </c>
      <c r="B106" t="s">
        <v>823</v>
      </c>
      <c r="C106" t="s">
        <v>771</v>
      </c>
      <c r="D106" t="s">
        <v>771</v>
      </c>
      <c r="E106">
        <v>177.16</v>
      </c>
      <c r="F106">
        <v>400</v>
      </c>
      <c r="G106">
        <v>11.02</v>
      </c>
      <c r="L106" s="220">
        <f t="shared" si="6"/>
        <v>1</v>
      </c>
      <c r="M106" s="220">
        <f t="shared" si="7"/>
        <v>14</v>
      </c>
      <c r="N106" s="220">
        <f t="shared" si="8"/>
        <v>5000</v>
      </c>
      <c r="O106" s="220">
        <f t="shared" si="9"/>
        <v>5000</v>
      </c>
      <c r="P106" s="220">
        <f t="shared" si="10"/>
        <v>5</v>
      </c>
      <c r="Q106" s="220"/>
      <c r="R106" s="220"/>
      <c r="S106" s="220">
        <f t="shared" si="11"/>
        <v>0</v>
      </c>
    </row>
    <row r="107" spans="1:19" hidden="1">
      <c r="A107" t="s">
        <v>769</v>
      </c>
      <c r="B107" t="s">
        <v>823</v>
      </c>
      <c r="C107" t="s">
        <v>771</v>
      </c>
      <c r="D107" t="s">
        <v>772</v>
      </c>
      <c r="E107">
        <v>49.16</v>
      </c>
      <c r="F107">
        <v>250</v>
      </c>
      <c r="G107">
        <v>24.18</v>
      </c>
      <c r="L107" s="220">
        <f t="shared" si="6"/>
        <v>1</v>
      </c>
      <c r="M107" s="220">
        <f t="shared" si="7"/>
        <v>14</v>
      </c>
      <c r="N107" s="220">
        <f t="shared" si="8"/>
        <v>5000</v>
      </c>
      <c r="O107" s="220">
        <f t="shared" si="9"/>
        <v>5010</v>
      </c>
      <c r="P107" s="220">
        <f t="shared" si="10"/>
        <v>5</v>
      </c>
      <c r="Q107" s="220"/>
      <c r="R107" s="220"/>
      <c r="S107" s="220">
        <f t="shared" si="11"/>
        <v>10</v>
      </c>
    </row>
    <row r="108" spans="1:19" hidden="1">
      <c r="A108" t="s">
        <v>769</v>
      </c>
      <c r="B108" t="s">
        <v>823</v>
      </c>
      <c r="C108" t="s">
        <v>771</v>
      </c>
      <c r="D108" t="s">
        <v>773</v>
      </c>
      <c r="E108">
        <v>1531.9</v>
      </c>
      <c r="F108">
        <v>2000</v>
      </c>
      <c r="G108">
        <v>1006.35</v>
      </c>
      <c r="L108" s="220">
        <f t="shared" si="6"/>
        <v>1</v>
      </c>
      <c r="M108" s="220">
        <f t="shared" si="7"/>
        <v>14</v>
      </c>
      <c r="N108" s="220">
        <f t="shared" si="8"/>
        <v>5000</v>
      </c>
      <c r="O108" s="220">
        <f t="shared" si="9"/>
        <v>5030</v>
      </c>
      <c r="P108" s="220">
        <f t="shared" si="10"/>
        <v>5</v>
      </c>
      <c r="Q108" s="220"/>
      <c r="R108" s="220"/>
      <c r="S108" s="220">
        <f t="shared" si="11"/>
        <v>30</v>
      </c>
    </row>
    <row r="109" spans="1:19" hidden="1">
      <c r="A109" t="s">
        <v>769</v>
      </c>
      <c r="B109" t="s">
        <v>823</v>
      </c>
      <c r="C109" t="s">
        <v>775</v>
      </c>
      <c r="D109" t="s">
        <v>778</v>
      </c>
      <c r="E109">
        <v>0</v>
      </c>
      <c r="F109">
        <v>325</v>
      </c>
      <c r="G109">
        <v>0</v>
      </c>
      <c r="L109" s="220">
        <f t="shared" si="6"/>
        <v>1</v>
      </c>
      <c r="M109" s="220">
        <f t="shared" si="7"/>
        <v>14</v>
      </c>
      <c r="N109" s="220">
        <f t="shared" si="8"/>
        <v>7000</v>
      </c>
      <c r="O109" s="220">
        <f t="shared" si="9"/>
        <v>7070</v>
      </c>
      <c r="P109" s="220">
        <f t="shared" si="10"/>
        <v>7</v>
      </c>
      <c r="Q109" s="220"/>
      <c r="R109" s="220"/>
      <c r="S109" s="220">
        <f t="shared" si="11"/>
        <v>70</v>
      </c>
    </row>
    <row r="110" spans="1:19" hidden="1">
      <c r="A110" t="s">
        <v>769</v>
      </c>
      <c r="B110" t="s">
        <v>823</v>
      </c>
      <c r="C110" t="s">
        <v>775</v>
      </c>
      <c r="D110" t="s">
        <v>808</v>
      </c>
      <c r="E110">
        <v>15737.28</v>
      </c>
      <c r="F110">
        <v>23980</v>
      </c>
      <c r="G110">
        <v>13742.58</v>
      </c>
      <c r="L110" s="220">
        <f t="shared" si="6"/>
        <v>1</v>
      </c>
      <c r="M110" s="220">
        <f t="shared" si="7"/>
        <v>14</v>
      </c>
      <c r="N110" s="220">
        <f t="shared" si="8"/>
        <v>7000</v>
      </c>
      <c r="O110" s="220">
        <f t="shared" si="9"/>
        <v>7080</v>
      </c>
      <c r="P110" s="220">
        <f t="shared" si="10"/>
        <v>7</v>
      </c>
      <c r="Q110" s="220"/>
      <c r="R110" s="220"/>
      <c r="S110" s="220">
        <f t="shared" si="11"/>
        <v>80</v>
      </c>
    </row>
    <row r="111" spans="1:19" hidden="1">
      <c r="A111" t="s">
        <v>769</v>
      </c>
      <c r="B111" t="s">
        <v>823</v>
      </c>
      <c r="C111" t="s">
        <v>775</v>
      </c>
      <c r="D111" t="s">
        <v>779</v>
      </c>
      <c r="E111">
        <v>0</v>
      </c>
      <c r="F111">
        <v>500</v>
      </c>
      <c r="G111">
        <v>0</v>
      </c>
      <c r="L111" s="220">
        <f t="shared" si="6"/>
        <v>1</v>
      </c>
      <c r="M111" s="220">
        <f t="shared" si="7"/>
        <v>14</v>
      </c>
      <c r="N111" s="220">
        <f t="shared" si="8"/>
        <v>7000</v>
      </c>
      <c r="O111" s="220">
        <f t="shared" si="9"/>
        <v>7100</v>
      </c>
      <c r="P111" s="220">
        <f t="shared" si="10"/>
        <v>7</v>
      </c>
      <c r="Q111" s="220"/>
      <c r="R111" s="220"/>
      <c r="S111" s="220">
        <f t="shared" si="11"/>
        <v>100</v>
      </c>
    </row>
    <row r="112" spans="1:19" hidden="1">
      <c r="A112" t="s">
        <v>769</v>
      </c>
      <c r="B112" t="s">
        <v>823</v>
      </c>
      <c r="C112" t="s">
        <v>775</v>
      </c>
      <c r="D112" t="s">
        <v>780</v>
      </c>
      <c r="E112">
        <v>0</v>
      </c>
      <c r="F112">
        <v>0</v>
      </c>
      <c r="G112">
        <v>0</v>
      </c>
      <c r="L112" s="220">
        <f t="shared" si="6"/>
        <v>1</v>
      </c>
      <c r="M112" s="220">
        <f t="shared" si="7"/>
        <v>14</v>
      </c>
      <c r="N112" s="220">
        <f t="shared" si="8"/>
        <v>7000</v>
      </c>
      <c r="O112" s="220">
        <f t="shared" si="9"/>
        <v>7300</v>
      </c>
      <c r="P112" s="220">
        <f t="shared" si="10"/>
        <v>7</v>
      </c>
      <c r="Q112" s="220"/>
      <c r="R112" s="220"/>
      <c r="S112" s="220">
        <f t="shared" si="11"/>
        <v>300</v>
      </c>
    </row>
    <row r="113" spans="1:19" hidden="1">
      <c r="A113" t="s">
        <v>769</v>
      </c>
      <c r="B113" t="s">
        <v>823</v>
      </c>
      <c r="C113" t="s">
        <v>775</v>
      </c>
      <c r="D113" t="s">
        <v>809</v>
      </c>
      <c r="E113">
        <v>710.14</v>
      </c>
      <c r="F113">
        <v>800</v>
      </c>
      <c r="G113">
        <v>454.5</v>
      </c>
      <c r="L113" s="220">
        <f t="shared" si="6"/>
        <v>1</v>
      </c>
      <c r="M113" s="220">
        <f t="shared" si="7"/>
        <v>14</v>
      </c>
      <c r="N113" s="220">
        <f t="shared" si="8"/>
        <v>7000</v>
      </c>
      <c r="O113" s="220">
        <f t="shared" si="9"/>
        <v>7500</v>
      </c>
      <c r="P113" s="220">
        <f t="shared" si="10"/>
        <v>7</v>
      </c>
      <c r="Q113" s="220"/>
      <c r="R113" s="220"/>
      <c r="S113" s="220">
        <f t="shared" si="11"/>
        <v>500</v>
      </c>
    </row>
    <row r="114" spans="1:19" hidden="1">
      <c r="A114" t="s">
        <v>769</v>
      </c>
      <c r="B114" t="s">
        <v>823</v>
      </c>
      <c r="C114" t="s">
        <v>775</v>
      </c>
      <c r="D114" t="s">
        <v>781</v>
      </c>
      <c r="E114">
        <v>0</v>
      </c>
      <c r="F114">
        <v>1468</v>
      </c>
      <c r="G114">
        <v>0</v>
      </c>
      <c r="L114" s="220">
        <f t="shared" si="6"/>
        <v>1</v>
      </c>
      <c r="M114" s="220">
        <f t="shared" si="7"/>
        <v>14</v>
      </c>
      <c r="N114" s="220">
        <f t="shared" si="8"/>
        <v>7000</v>
      </c>
      <c r="O114" s="220">
        <f t="shared" si="9"/>
        <v>7800</v>
      </c>
      <c r="P114" s="220">
        <f t="shared" si="10"/>
        <v>7</v>
      </c>
      <c r="Q114" s="220"/>
      <c r="R114" s="220"/>
      <c r="S114" s="220">
        <f t="shared" si="11"/>
        <v>800</v>
      </c>
    </row>
    <row r="115" spans="1:19" hidden="1">
      <c r="A115" t="s">
        <v>769</v>
      </c>
      <c r="B115" t="s">
        <v>823</v>
      </c>
      <c r="C115" t="s">
        <v>782</v>
      </c>
      <c r="D115" t="s">
        <v>782</v>
      </c>
      <c r="E115">
        <v>0</v>
      </c>
      <c r="F115">
        <v>600</v>
      </c>
      <c r="G115">
        <v>0</v>
      </c>
      <c r="L115" s="220">
        <f t="shared" si="6"/>
        <v>1</v>
      </c>
      <c r="M115" s="220">
        <f t="shared" si="7"/>
        <v>14</v>
      </c>
      <c r="N115" s="220">
        <f t="shared" si="8"/>
        <v>8000</v>
      </c>
      <c r="O115" s="220">
        <f t="shared" si="9"/>
        <v>8000</v>
      </c>
      <c r="P115" s="220">
        <f t="shared" si="10"/>
        <v>8</v>
      </c>
      <c r="Q115" s="220"/>
      <c r="R115" s="220"/>
      <c r="S115" s="220">
        <f t="shared" si="11"/>
        <v>0</v>
      </c>
    </row>
    <row r="116" spans="1:19" hidden="1">
      <c r="A116" t="s">
        <v>769</v>
      </c>
      <c r="B116" t="s">
        <v>824</v>
      </c>
      <c r="C116" t="s">
        <v>784</v>
      </c>
      <c r="D116" t="s">
        <v>785</v>
      </c>
      <c r="E116">
        <v>0</v>
      </c>
      <c r="F116">
        <v>0</v>
      </c>
      <c r="G116">
        <v>0</v>
      </c>
      <c r="L116" s="220">
        <f t="shared" si="6"/>
        <v>1</v>
      </c>
      <c r="M116" s="220">
        <f t="shared" si="7"/>
        <v>15</v>
      </c>
      <c r="N116" s="220">
        <f t="shared" si="8"/>
        <v>0</v>
      </c>
      <c r="O116" s="220">
        <f t="shared" si="9"/>
        <v>0</v>
      </c>
      <c r="P116" s="220">
        <f t="shared" si="10"/>
        <v>0</v>
      </c>
      <c r="Q116" s="220"/>
      <c r="R116" s="220"/>
      <c r="S116" s="220">
        <f t="shared" si="11"/>
        <v>0</v>
      </c>
    </row>
    <row r="117" spans="1:19" hidden="1">
      <c r="A117" t="s">
        <v>769</v>
      </c>
      <c r="B117" t="s">
        <v>824</v>
      </c>
      <c r="C117" t="s">
        <v>788</v>
      </c>
      <c r="D117" t="s">
        <v>790</v>
      </c>
      <c r="E117">
        <v>0</v>
      </c>
      <c r="F117">
        <v>40399</v>
      </c>
      <c r="G117">
        <v>0</v>
      </c>
      <c r="L117" s="220">
        <f t="shared" si="6"/>
        <v>1</v>
      </c>
      <c r="M117" s="220">
        <f t="shared" si="7"/>
        <v>15</v>
      </c>
      <c r="N117" s="220">
        <f t="shared" si="8"/>
        <v>3000</v>
      </c>
      <c r="O117" s="220">
        <f t="shared" si="9"/>
        <v>3960</v>
      </c>
      <c r="P117" s="220">
        <f t="shared" si="10"/>
        <v>3</v>
      </c>
      <c r="Q117" s="220"/>
      <c r="R117" s="220"/>
      <c r="S117" s="220">
        <f t="shared" si="11"/>
        <v>960</v>
      </c>
    </row>
    <row r="118" spans="1:19" hidden="1">
      <c r="A118" t="s">
        <v>769</v>
      </c>
      <c r="B118" t="s">
        <v>824</v>
      </c>
      <c r="C118" t="s">
        <v>788</v>
      </c>
      <c r="D118" t="s">
        <v>818</v>
      </c>
      <c r="E118">
        <v>40270.370000000003</v>
      </c>
      <c r="F118">
        <v>0</v>
      </c>
      <c r="G118">
        <v>45756.91</v>
      </c>
      <c r="L118" s="220">
        <f t="shared" si="6"/>
        <v>1</v>
      </c>
      <c r="M118" s="220">
        <f t="shared" si="7"/>
        <v>15</v>
      </c>
      <c r="N118" s="220">
        <f t="shared" si="8"/>
        <v>3000</v>
      </c>
      <c r="O118" s="220">
        <f t="shared" si="9"/>
        <v>3980</v>
      </c>
      <c r="P118" s="220">
        <f t="shared" si="10"/>
        <v>3</v>
      </c>
      <c r="Q118" s="220"/>
      <c r="R118" s="220"/>
      <c r="S118" s="220">
        <f t="shared" si="11"/>
        <v>980</v>
      </c>
    </row>
    <row r="119" spans="1:19" hidden="1">
      <c r="A119" t="s">
        <v>769</v>
      </c>
      <c r="B119" t="s">
        <v>824</v>
      </c>
      <c r="C119" t="s">
        <v>792</v>
      </c>
      <c r="D119" t="s">
        <v>792</v>
      </c>
      <c r="E119">
        <v>0</v>
      </c>
      <c r="F119">
        <v>12436</v>
      </c>
      <c r="G119">
        <v>0</v>
      </c>
      <c r="L119" s="220">
        <f t="shared" si="6"/>
        <v>1</v>
      </c>
      <c r="M119" s="220">
        <f t="shared" si="7"/>
        <v>15</v>
      </c>
      <c r="N119" s="220">
        <f t="shared" si="8"/>
        <v>4000</v>
      </c>
      <c r="O119" s="220">
        <f t="shared" si="9"/>
        <v>4000</v>
      </c>
      <c r="P119" s="220">
        <f t="shared" si="10"/>
        <v>4</v>
      </c>
      <c r="Q119" s="220"/>
      <c r="R119" s="220"/>
      <c r="S119" s="220">
        <f t="shared" si="11"/>
        <v>0</v>
      </c>
    </row>
    <row r="120" spans="1:19" hidden="1">
      <c r="A120" t="s">
        <v>769</v>
      </c>
      <c r="B120" t="s">
        <v>824</v>
      </c>
      <c r="C120" t="s">
        <v>792</v>
      </c>
      <c r="D120" t="s">
        <v>800</v>
      </c>
      <c r="E120">
        <v>3528</v>
      </c>
      <c r="F120">
        <v>0</v>
      </c>
      <c r="G120">
        <v>3660.92</v>
      </c>
      <c r="L120" s="220">
        <f t="shared" si="6"/>
        <v>1</v>
      </c>
      <c r="M120" s="220">
        <f t="shared" si="7"/>
        <v>15</v>
      </c>
      <c r="N120" s="220">
        <f t="shared" si="8"/>
        <v>4000</v>
      </c>
      <c r="O120" s="220">
        <f t="shared" si="9"/>
        <v>4310</v>
      </c>
      <c r="P120" s="220">
        <f t="shared" si="10"/>
        <v>4</v>
      </c>
      <c r="Q120" s="220"/>
      <c r="R120" s="220"/>
      <c r="S120" s="220">
        <f t="shared" si="11"/>
        <v>310</v>
      </c>
    </row>
    <row r="121" spans="1:19" hidden="1">
      <c r="A121" t="s">
        <v>769</v>
      </c>
      <c r="B121" t="s">
        <v>824</v>
      </c>
      <c r="C121" t="s">
        <v>792</v>
      </c>
      <c r="D121" t="s">
        <v>801</v>
      </c>
      <c r="E121">
        <v>178.29</v>
      </c>
      <c r="F121">
        <v>0</v>
      </c>
      <c r="G121">
        <v>179.92</v>
      </c>
      <c r="L121" s="220">
        <f t="shared" si="6"/>
        <v>1</v>
      </c>
      <c r="M121" s="220">
        <f t="shared" si="7"/>
        <v>15</v>
      </c>
      <c r="N121" s="220">
        <f t="shared" si="8"/>
        <v>4000</v>
      </c>
      <c r="O121" s="220">
        <f t="shared" si="9"/>
        <v>4320</v>
      </c>
      <c r="P121" s="220">
        <f t="shared" si="10"/>
        <v>4</v>
      </c>
      <c r="Q121" s="220"/>
      <c r="R121" s="220"/>
      <c r="S121" s="220">
        <f t="shared" si="11"/>
        <v>320</v>
      </c>
    </row>
    <row r="122" spans="1:19" hidden="1">
      <c r="A122" t="s">
        <v>769</v>
      </c>
      <c r="B122" t="s">
        <v>824</v>
      </c>
      <c r="C122" t="s">
        <v>792</v>
      </c>
      <c r="D122" t="s">
        <v>802</v>
      </c>
      <c r="E122">
        <v>12.41</v>
      </c>
      <c r="F122">
        <v>0</v>
      </c>
      <c r="G122">
        <v>27.19</v>
      </c>
      <c r="L122" s="220">
        <f t="shared" si="6"/>
        <v>1</v>
      </c>
      <c r="M122" s="220">
        <f t="shared" si="7"/>
        <v>15</v>
      </c>
      <c r="N122" s="220">
        <f t="shared" si="8"/>
        <v>4000</v>
      </c>
      <c r="O122" s="220">
        <f t="shared" si="9"/>
        <v>4330</v>
      </c>
      <c r="P122" s="220">
        <f t="shared" si="10"/>
        <v>4</v>
      </c>
      <c r="Q122" s="220"/>
      <c r="R122" s="220"/>
      <c r="S122" s="220">
        <f t="shared" si="11"/>
        <v>330</v>
      </c>
    </row>
    <row r="123" spans="1:19" hidden="1">
      <c r="A123" t="s">
        <v>769</v>
      </c>
      <c r="B123" t="s">
        <v>824</v>
      </c>
      <c r="C123" t="s">
        <v>792</v>
      </c>
      <c r="D123" t="s">
        <v>803</v>
      </c>
      <c r="E123">
        <v>3012.28</v>
      </c>
      <c r="F123">
        <v>0</v>
      </c>
      <c r="G123">
        <v>3410.27</v>
      </c>
      <c r="L123" s="220">
        <f t="shared" si="6"/>
        <v>1</v>
      </c>
      <c r="M123" s="220">
        <f t="shared" si="7"/>
        <v>15</v>
      </c>
      <c r="N123" s="220">
        <f t="shared" si="8"/>
        <v>4000</v>
      </c>
      <c r="O123" s="220">
        <f t="shared" si="9"/>
        <v>4340</v>
      </c>
      <c r="P123" s="220">
        <f t="shared" si="10"/>
        <v>4</v>
      </c>
      <c r="Q123" s="220"/>
      <c r="R123" s="220"/>
      <c r="S123" s="220">
        <f t="shared" si="11"/>
        <v>340</v>
      </c>
    </row>
    <row r="124" spans="1:19" hidden="1">
      <c r="A124" t="s">
        <v>769</v>
      </c>
      <c r="B124" t="s">
        <v>824</v>
      </c>
      <c r="C124" t="s">
        <v>792</v>
      </c>
      <c r="D124" t="s">
        <v>804</v>
      </c>
      <c r="E124">
        <v>4572.05</v>
      </c>
      <c r="F124">
        <v>0</v>
      </c>
      <c r="G124">
        <v>5211.8500000000004</v>
      </c>
      <c r="L124" s="220">
        <f t="shared" si="6"/>
        <v>1</v>
      </c>
      <c r="M124" s="220">
        <f t="shared" si="7"/>
        <v>15</v>
      </c>
      <c r="N124" s="220">
        <f t="shared" si="8"/>
        <v>4000</v>
      </c>
      <c r="O124" s="220">
        <f t="shared" si="9"/>
        <v>4350</v>
      </c>
      <c r="P124" s="220">
        <f t="shared" si="10"/>
        <v>4</v>
      </c>
      <c r="Q124" s="220"/>
      <c r="R124" s="220"/>
      <c r="S124" s="220">
        <f t="shared" si="11"/>
        <v>350</v>
      </c>
    </row>
    <row r="125" spans="1:19" hidden="1">
      <c r="A125" t="s">
        <v>769</v>
      </c>
      <c r="B125" t="s">
        <v>824</v>
      </c>
      <c r="C125" t="s">
        <v>792</v>
      </c>
      <c r="D125" t="s">
        <v>805</v>
      </c>
      <c r="E125">
        <v>289.77</v>
      </c>
      <c r="F125">
        <v>0</v>
      </c>
      <c r="G125">
        <v>298.22000000000003</v>
      </c>
      <c r="L125" s="220">
        <f t="shared" si="6"/>
        <v>1</v>
      </c>
      <c r="M125" s="220">
        <f t="shared" si="7"/>
        <v>15</v>
      </c>
      <c r="N125" s="220">
        <f t="shared" si="8"/>
        <v>4000</v>
      </c>
      <c r="O125" s="220">
        <f t="shared" si="9"/>
        <v>4360</v>
      </c>
      <c r="P125" s="220">
        <f t="shared" si="10"/>
        <v>4</v>
      </c>
      <c r="Q125" s="220"/>
      <c r="R125" s="220"/>
      <c r="S125" s="220">
        <f t="shared" si="11"/>
        <v>360</v>
      </c>
    </row>
    <row r="126" spans="1:19" hidden="1">
      <c r="A126" t="s">
        <v>769</v>
      </c>
      <c r="B126" t="s">
        <v>824</v>
      </c>
      <c r="C126" t="s">
        <v>792</v>
      </c>
      <c r="D126" t="s">
        <v>806</v>
      </c>
      <c r="E126">
        <v>1309.96</v>
      </c>
      <c r="F126">
        <v>0</v>
      </c>
      <c r="G126">
        <v>1610.56</v>
      </c>
      <c r="L126" s="220">
        <f t="shared" si="6"/>
        <v>1</v>
      </c>
      <c r="M126" s="220">
        <f t="shared" si="7"/>
        <v>15</v>
      </c>
      <c r="N126" s="220">
        <f t="shared" si="8"/>
        <v>4000</v>
      </c>
      <c r="O126" s="220">
        <f t="shared" si="9"/>
        <v>4370</v>
      </c>
      <c r="P126" s="220">
        <f t="shared" si="10"/>
        <v>4</v>
      </c>
      <c r="Q126" s="220"/>
      <c r="R126" s="220"/>
      <c r="S126" s="220">
        <f t="shared" si="11"/>
        <v>370</v>
      </c>
    </row>
    <row r="127" spans="1:19" hidden="1">
      <c r="A127" t="s">
        <v>769</v>
      </c>
      <c r="B127" t="s">
        <v>824</v>
      </c>
      <c r="C127" t="s">
        <v>771</v>
      </c>
      <c r="D127" t="s">
        <v>771</v>
      </c>
      <c r="E127">
        <v>5149.84</v>
      </c>
      <c r="F127">
        <v>6000</v>
      </c>
      <c r="G127">
        <v>5513.37</v>
      </c>
      <c r="L127" s="220">
        <f t="shared" si="6"/>
        <v>1</v>
      </c>
      <c r="M127" s="220">
        <f t="shared" si="7"/>
        <v>15</v>
      </c>
      <c r="N127" s="220">
        <f t="shared" si="8"/>
        <v>5000</v>
      </c>
      <c r="O127" s="220">
        <f t="shared" si="9"/>
        <v>5000</v>
      </c>
      <c r="P127" s="220">
        <f t="shared" si="10"/>
        <v>5</v>
      </c>
      <c r="Q127" s="220"/>
      <c r="R127" s="220"/>
      <c r="S127" s="220">
        <f t="shared" si="11"/>
        <v>0</v>
      </c>
    </row>
    <row r="128" spans="1:19" hidden="1">
      <c r="A128" t="s">
        <v>769</v>
      </c>
      <c r="B128" t="s">
        <v>824</v>
      </c>
      <c r="C128" t="s">
        <v>771</v>
      </c>
      <c r="D128" t="s">
        <v>772</v>
      </c>
      <c r="E128">
        <v>109.25</v>
      </c>
      <c r="F128">
        <v>250</v>
      </c>
      <c r="G128">
        <v>78.13</v>
      </c>
      <c r="L128" s="220">
        <f t="shared" si="6"/>
        <v>1</v>
      </c>
      <c r="M128" s="220">
        <f t="shared" si="7"/>
        <v>15</v>
      </c>
      <c r="N128" s="220">
        <f t="shared" si="8"/>
        <v>5000</v>
      </c>
      <c r="O128" s="220">
        <f t="shared" si="9"/>
        <v>5010</v>
      </c>
      <c r="P128" s="220">
        <f t="shared" si="10"/>
        <v>5</v>
      </c>
      <c r="Q128" s="220"/>
      <c r="R128" s="220"/>
      <c r="S128" s="220">
        <f t="shared" si="11"/>
        <v>10</v>
      </c>
    </row>
    <row r="129" spans="1:19" hidden="1">
      <c r="A129" t="s">
        <v>769</v>
      </c>
      <c r="B129" t="s">
        <v>824</v>
      </c>
      <c r="C129" t="s">
        <v>771</v>
      </c>
      <c r="D129" t="s">
        <v>773</v>
      </c>
      <c r="E129">
        <v>1705.5</v>
      </c>
      <c r="F129">
        <v>1400</v>
      </c>
      <c r="G129">
        <v>1455.15</v>
      </c>
      <c r="L129" s="220">
        <f t="shared" si="6"/>
        <v>1</v>
      </c>
      <c r="M129" s="220">
        <f t="shared" si="7"/>
        <v>15</v>
      </c>
      <c r="N129" s="220">
        <f t="shared" si="8"/>
        <v>5000</v>
      </c>
      <c r="O129" s="220">
        <f t="shared" si="9"/>
        <v>5030</v>
      </c>
      <c r="P129" s="220">
        <f t="shared" si="10"/>
        <v>5</v>
      </c>
      <c r="Q129" s="220"/>
      <c r="R129" s="220"/>
      <c r="S129" s="220">
        <f t="shared" si="11"/>
        <v>30</v>
      </c>
    </row>
    <row r="130" spans="1:19" hidden="1">
      <c r="A130" t="s">
        <v>769</v>
      </c>
      <c r="B130" t="s">
        <v>824</v>
      </c>
      <c r="C130" t="s">
        <v>771</v>
      </c>
      <c r="D130" t="s">
        <v>819</v>
      </c>
      <c r="E130">
        <v>3100.44</v>
      </c>
      <c r="F130">
        <v>5000</v>
      </c>
      <c r="G130">
        <v>379.51</v>
      </c>
      <c r="L130" s="220">
        <f t="shared" si="6"/>
        <v>1</v>
      </c>
      <c r="M130" s="220">
        <f t="shared" si="7"/>
        <v>15</v>
      </c>
      <c r="N130" s="220">
        <f t="shared" si="8"/>
        <v>5000</v>
      </c>
      <c r="O130" s="220">
        <f t="shared" si="9"/>
        <v>5600</v>
      </c>
      <c r="P130" s="220">
        <f t="shared" si="10"/>
        <v>5</v>
      </c>
      <c r="Q130" s="220"/>
      <c r="R130" s="220"/>
      <c r="S130" s="220">
        <f t="shared" si="11"/>
        <v>600</v>
      </c>
    </row>
    <row r="131" spans="1:19" hidden="1">
      <c r="A131" t="s">
        <v>769</v>
      </c>
      <c r="B131" t="s">
        <v>824</v>
      </c>
      <c r="C131" t="s">
        <v>771</v>
      </c>
      <c r="D131" t="s">
        <v>774</v>
      </c>
      <c r="E131">
        <v>0</v>
      </c>
      <c r="F131">
        <v>0</v>
      </c>
      <c r="G131">
        <v>0</v>
      </c>
      <c r="L131" s="220">
        <f t="shared" si="6"/>
        <v>1</v>
      </c>
      <c r="M131" s="220">
        <f t="shared" si="7"/>
        <v>15</v>
      </c>
      <c r="N131" s="220">
        <f t="shared" si="8"/>
        <v>5000</v>
      </c>
      <c r="O131" s="220">
        <f t="shared" si="9"/>
        <v>5900</v>
      </c>
      <c r="P131" s="220">
        <f t="shared" si="10"/>
        <v>5</v>
      </c>
      <c r="Q131" s="220"/>
      <c r="R131" s="220"/>
      <c r="S131" s="220">
        <f t="shared" si="11"/>
        <v>900</v>
      </c>
    </row>
    <row r="132" spans="1:19" hidden="1">
      <c r="A132" t="s">
        <v>769</v>
      </c>
      <c r="B132" t="s">
        <v>824</v>
      </c>
      <c r="C132" t="s">
        <v>775</v>
      </c>
      <c r="D132" t="s">
        <v>776</v>
      </c>
      <c r="E132">
        <v>4400</v>
      </c>
      <c r="F132">
        <v>2500</v>
      </c>
      <c r="G132">
        <v>16781.169999999998</v>
      </c>
      <c r="L132" s="220">
        <f t="shared" si="6"/>
        <v>1</v>
      </c>
      <c r="M132" s="220">
        <f t="shared" si="7"/>
        <v>15</v>
      </c>
      <c r="N132" s="220">
        <f t="shared" si="8"/>
        <v>7000</v>
      </c>
      <c r="O132" s="220">
        <f t="shared" si="9"/>
        <v>7010</v>
      </c>
      <c r="P132" s="220">
        <f t="shared" si="10"/>
        <v>7</v>
      </c>
      <c r="Q132" s="220"/>
      <c r="R132" s="220"/>
      <c r="S132" s="220">
        <f t="shared" si="11"/>
        <v>10</v>
      </c>
    </row>
    <row r="133" spans="1:19" hidden="1">
      <c r="A133" t="s">
        <v>769</v>
      </c>
      <c r="B133" t="s">
        <v>824</v>
      </c>
      <c r="C133" t="s">
        <v>775</v>
      </c>
      <c r="D133" t="s">
        <v>777</v>
      </c>
      <c r="E133">
        <v>2062.48</v>
      </c>
      <c r="F133">
        <v>1300</v>
      </c>
      <c r="G133">
        <v>1610.31</v>
      </c>
      <c r="L133" s="220">
        <f t="shared" ref="L133:L196" si="12">LEFT(A133,2)*1</f>
        <v>1</v>
      </c>
      <c r="M133" s="220">
        <f t="shared" ref="M133:M196" si="13">LEFT(B133,2)*1</f>
        <v>15</v>
      </c>
      <c r="N133" s="220">
        <f t="shared" ref="N133:N196" si="14">LEFT(C133,4)*1</f>
        <v>7000</v>
      </c>
      <c r="O133" s="220">
        <f t="shared" ref="O133:O196" si="15">LEFT(D133,4)*1</f>
        <v>7020</v>
      </c>
      <c r="P133" s="220">
        <f t="shared" ref="P133:P196" si="16">N133/1000*1</f>
        <v>7</v>
      </c>
      <c r="Q133" s="220"/>
      <c r="R133" s="220"/>
      <c r="S133" s="220">
        <f t="shared" ref="S133:S196" si="17">RIGHT(O133,3)*1</f>
        <v>20</v>
      </c>
    </row>
    <row r="134" spans="1:19" hidden="1">
      <c r="A134" t="s">
        <v>769</v>
      </c>
      <c r="B134" t="s">
        <v>824</v>
      </c>
      <c r="C134" t="s">
        <v>775</v>
      </c>
      <c r="D134" t="s">
        <v>807</v>
      </c>
      <c r="E134">
        <v>0</v>
      </c>
      <c r="F134">
        <v>0</v>
      </c>
      <c r="G134">
        <v>0</v>
      </c>
      <c r="L134" s="220">
        <f t="shared" si="12"/>
        <v>1</v>
      </c>
      <c r="M134" s="220">
        <f t="shared" si="13"/>
        <v>15</v>
      </c>
      <c r="N134" s="220">
        <f t="shared" si="14"/>
        <v>7000</v>
      </c>
      <c r="O134" s="220">
        <f t="shared" si="15"/>
        <v>7030</v>
      </c>
      <c r="P134" s="220">
        <f t="shared" si="16"/>
        <v>7</v>
      </c>
      <c r="Q134" s="220"/>
      <c r="R134" s="220"/>
      <c r="S134" s="220">
        <f t="shared" si="17"/>
        <v>30</v>
      </c>
    </row>
    <row r="135" spans="1:19" hidden="1">
      <c r="A135" t="s">
        <v>769</v>
      </c>
      <c r="B135" t="s">
        <v>824</v>
      </c>
      <c r="C135" t="s">
        <v>775</v>
      </c>
      <c r="D135" t="s">
        <v>778</v>
      </c>
      <c r="E135">
        <v>4895</v>
      </c>
      <c r="F135">
        <v>3380</v>
      </c>
      <c r="G135">
        <v>1641.25</v>
      </c>
      <c r="L135" s="220">
        <f t="shared" si="12"/>
        <v>1</v>
      </c>
      <c r="M135" s="220">
        <f t="shared" si="13"/>
        <v>15</v>
      </c>
      <c r="N135" s="220">
        <f t="shared" si="14"/>
        <v>7000</v>
      </c>
      <c r="O135" s="220">
        <f t="shared" si="15"/>
        <v>7070</v>
      </c>
      <c r="P135" s="220">
        <f t="shared" si="16"/>
        <v>7</v>
      </c>
      <c r="Q135" s="220"/>
      <c r="R135" s="220"/>
      <c r="S135" s="220">
        <f t="shared" si="17"/>
        <v>70</v>
      </c>
    </row>
    <row r="136" spans="1:19" hidden="1">
      <c r="A136" t="s">
        <v>769</v>
      </c>
      <c r="B136" t="s">
        <v>824</v>
      </c>
      <c r="C136" t="s">
        <v>775</v>
      </c>
      <c r="D136" t="s">
        <v>808</v>
      </c>
      <c r="E136">
        <v>8238.51</v>
      </c>
      <c r="F136">
        <v>7123</v>
      </c>
      <c r="G136">
        <v>8050.95</v>
      </c>
      <c r="L136" s="220">
        <f t="shared" si="12"/>
        <v>1</v>
      </c>
      <c r="M136" s="220">
        <f t="shared" si="13"/>
        <v>15</v>
      </c>
      <c r="N136" s="220">
        <f t="shared" si="14"/>
        <v>7000</v>
      </c>
      <c r="O136" s="220">
        <f t="shared" si="15"/>
        <v>7080</v>
      </c>
      <c r="P136" s="220">
        <f t="shared" si="16"/>
        <v>7</v>
      </c>
      <c r="Q136" s="220"/>
      <c r="R136" s="220"/>
      <c r="S136" s="220">
        <f t="shared" si="17"/>
        <v>80</v>
      </c>
    </row>
    <row r="137" spans="1:19" hidden="1">
      <c r="A137" t="s">
        <v>769</v>
      </c>
      <c r="B137" t="s">
        <v>824</v>
      </c>
      <c r="C137" t="s">
        <v>775</v>
      </c>
      <c r="D137" t="s">
        <v>779</v>
      </c>
      <c r="E137">
        <v>2470.09</v>
      </c>
      <c r="F137">
        <v>7000</v>
      </c>
      <c r="G137">
        <v>2667.45</v>
      </c>
      <c r="L137" s="220">
        <f t="shared" si="12"/>
        <v>1</v>
      </c>
      <c r="M137" s="220">
        <f t="shared" si="13"/>
        <v>15</v>
      </c>
      <c r="N137" s="220">
        <f t="shared" si="14"/>
        <v>7000</v>
      </c>
      <c r="O137" s="220">
        <f t="shared" si="15"/>
        <v>7100</v>
      </c>
      <c r="P137" s="220">
        <f t="shared" si="16"/>
        <v>7</v>
      </c>
      <c r="Q137" s="220"/>
      <c r="R137" s="220"/>
      <c r="S137" s="220">
        <f t="shared" si="17"/>
        <v>100</v>
      </c>
    </row>
    <row r="138" spans="1:19" hidden="1">
      <c r="A138" t="s">
        <v>769</v>
      </c>
      <c r="B138" t="s">
        <v>824</v>
      </c>
      <c r="C138" t="s">
        <v>775</v>
      </c>
      <c r="D138" t="s">
        <v>809</v>
      </c>
      <c r="E138">
        <v>111.64</v>
      </c>
      <c r="F138">
        <v>100</v>
      </c>
      <c r="G138">
        <v>135.65</v>
      </c>
      <c r="L138" s="220">
        <f t="shared" si="12"/>
        <v>1</v>
      </c>
      <c r="M138" s="220">
        <f t="shared" si="13"/>
        <v>15</v>
      </c>
      <c r="N138" s="220">
        <f t="shared" si="14"/>
        <v>7000</v>
      </c>
      <c r="O138" s="220">
        <f t="shared" si="15"/>
        <v>7500</v>
      </c>
      <c r="P138" s="220">
        <f t="shared" si="16"/>
        <v>7</v>
      </c>
      <c r="Q138" s="220"/>
      <c r="R138" s="220"/>
      <c r="S138" s="220">
        <f t="shared" si="17"/>
        <v>500</v>
      </c>
    </row>
    <row r="139" spans="1:19" hidden="1">
      <c r="A139" t="s">
        <v>769</v>
      </c>
      <c r="B139" t="s">
        <v>824</v>
      </c>
      <c r="C139" t="s">
        <v>775</v>
      </c>
      <c r="D139" t="s">
        <v>781</v>
      </c>
      <c r="E139">
        <v>2616.2199999999998</v>
      </c>
      <c r="F139">
        <v>1900</v>
      </c>
      <c r="G139">
        <v>3953.02</v>
      </c>
      <c r="L139" s="220">
        <f t="shared" si="12"/>
        <v>1</v>
      </c>
      <c r="M139" s="220">
        <f t="shared" si="13"/>
        <v>15</v>
      </c>
      <c r="N139" s="220">
        <f t="shared" si="14"/>
        <v>7000</v>
      </c>
      <c r="O139" s="220">
        <f t="shared" si="15"/>
        <v>7800</v>
      </c>
      <c r="P139" s="220">
        <f t="shared" si="16"/>
        <v>7</v>
      </c>
      <c r="Q139" s="220"/>
      <c r="R139" s="220"/>
      <c r="S139" s="220">
        <f t="shared" si="17"/>
        <v>800</v>
      </c>
    </row>
    <row r="140" spans="1:19" hidden="1">
      <c r="A140" t="s">
        <v>769</v>
      </c>
      <c r="B140" t="s">
        <v>824</v>
      </c>
      <c r="C140" t="s">
        <v>775</v>
      </c>
      <c r="D140" t="s">
        <v>810</v>
      </c>
      <c r="E140">
        <v>3753</v>
      </c>
      <c r="F140">
        <v>2000</v>
      </c>
      <c r="G140">
        <v>0</v>
      </c>
      <c r="L140" s="220">
        <f t="shared" si="12"/>
        <v>1</v>
      </c>
      <c r="M140" s="220">
        <f t="shared" si="13"/>
        <v>15</v>
      </c>
      <c r="N140" s="220">
        <f t="shared" si="14"/>
        <v>7000</v>
      </c>
      <c r="O140" s="220">
        <f t="shared" si="15"/>
        <v>7840</v>
      </c>
      <c r="P140" s="220">
        <f t="shared" si="16"/>
        <v>7</v>
      </c>
      <c r="Q140" s="220"/>
      <c r="R140" s="220"/>
      <c r="S140" s="220">
        <f t="shared" si="17"/>
        <v>840</v>
      </c>
    </row>
    <row r="141" spans="1:19" hidden="1">
      <c r="A141" t="s">
        <v>769</v>
      </c>
      <c r="B141" t="s">
        <v>824</v>
      </c>
      <c r="C141" t="s">
        <v>782</v>
      </c>
      <c r="D141" t="s">
        <v>782</v>
      </c>
      <c r="E141">
        <v>2685.52</v>
      </c>
      <c r="F141">
        <v>15000</v>
      </c>
      <c r="G141">
        <v>5689.3</v>
      </c>
      <c r="L141" s="220">
        <f t="shared" si="12"/>
        <v>1</v>
      </c>
      <c r="M141" s="220">
        <f t="shared" si="13"/>
        <v>15</v>
      </c>
      <c r="N141" s="220">
        <f t="shared" si="14"/>
        <v>8000</v>
      </c>
      <c r="O141" s="220">
        <f t="shared" si="15"/>
        <v>8000</v>
      </c>
      <c r="P141" s="220">
        <f t="shared" si="16"/>
        <v>8</v>
      </c>
      <c r="Q141" s="220"/>
      <c r="R141" s="220"/>
      <c r="S141" s="220">
        <f t="shared" si="17"/>
        <v>0</v>
      </c>
    </row>
    <row r="142" spans="1:19" hidden="1">
      <c r="A142" t="s">
        <v>769</v>
      </c>
      <c r="B142" t="s">
        <v>825</v>
      </c>
      <c r="C142" t="s">
        <v>771</v>
      </c>
      <c r="D142" t="s">
        <v>772</v>
      </c>
      <c r="E142">
        <v>0</v>
      </c>
      <c r="F142">
        <v>200</v>
      </c>
      <c r="G142">
        <v>0</v>
      </c>
      <c r="L142" s="220">
        <f t="shared" si="12"/>
        <v>1</v>
      </c>
      <c r="M142" s="220">
        <f t="shared" si="13"/>
        <v>16</v>
      </c>
      <c r="N142" s="220">
        <f t="shared" si="14"/>
        <v>5000</v>
      </c>
      <c r="O142" s="220">
        <f t="shared" si="15"/>
        <v>5010</v>
      </c>
      <c r="P142" s="220">
        <f t="shared" si="16"/>
        <v>5</v>
      </c>
      <c r="Q142" s="220"/>
      <c r="R142" s="220"/>
      <c r="S142" s="220">
        <f t="shared" si="17"/>
        <v>10</v>
      </c>
    </row>
    <row r="143" spans="1:19" hidden="1">
      <c r="A143" t="s">
        <v>769</v>
      </c>
      <c r="B143" t="s">
        <v>825</v>
      </c>
      <c r="C143" t="s">
        <v>771</v>
      </c>
      <c r="D143" t="s">
        <v>773</v>
      </c>
      <c r="E143">
        <v>0</v>
      </c>
      <c r="F143">
        <v>150</v>
      </c>
      <c r="G143">
        <v>15.3</v>
      </c>
      <c r="L143" s="220">
        <f t="shared" si="12"/>
        <v>1</v>
      </c>
      <c r="M143" s="220">
        <f t="shared" si="13"/>
        <v>16</v>
      </c>
      <c r="N143" s="220">
        <f t="shared" si="14"/>
        <v>5000</v>
      </c>
      <c r="O143" s="220">
        <f t="shared" si="15"/>
        <v>5030</v>
      </c>
      <c r="P143" s="220">
        <f t="shared" si="16"/>
        <v>5</v>
      </c>
      <c r="Q143" s="220"/>
      <c r="R143" s="220"/>
      <c r="S143" s="220">
        <f t="shared" si="17"/>
        <v>30</v>
      </c>
    </row>
    <row r="144" spans="1:19" hidden="1">
      <c r="A144" t="s">
        <v>769</v>
      </c>
      <c r="B144" t="s">
        <v>826</v>
      </c>
      <c r="C144" t="s">
        <v>788</v>
      </c>
      <c r="D144" t="s">
        <v>814</v>
      </c>
      <c r="E144">
        <v>0</v>
      </c>
      <c r="F144">
        <v>500</v>
      </c>
      <c r="G144">
        <v>0</v>
      </c>
      <c r="L144" s="220">
        <f t="shared" si="12"/>
        <v>1</v>
      </c>
      <c r="M144" s="220">
        <f t="shared" si="13"/>
        <v>17</v>
      </c>
      <c r="N144" s="220">
        <f t="shared" si="14"/>
        <v>3000</v>
      </c>
      <c r="O144" s="220">
        <f t="shared" si="15"/>
        <v>3490</v>
      </c>
      <c r="P144" s="220">
        <f t="shared" si="16"/>
        <v>3</v>
      </c>
      <c r="Q144" s="220"/>
      <c r="R144" s="220"/>
      <c r="S144" s="220">
        <f t="shared" si="17"/>
        <v>490</v>
      </c>
    </row>
    <row r="145" spans="1:19" hidden="1">
      <c r="A145" t="s">
        <v>769</v>
      </c>
      <c r="B145" t="s">
        <v>826</v>
      </c>
      <c r="C145" t="s">
        <v>788</v>
      </c>
      <c r="D145" t="s">
        <v>815</v>
      </c>
      <c r="E145">
        <v>0</v>
      </c>
      <c r="F145">
        <v>0</v>
      </c>
      <c r="G145">
        <v>0</v>
      </c>
      <c r="L145" s="220">
        <f t="shared" si="12"/>
        <v>1</v>
      </c>
      <c r="M145" s="220">
        <f t="shared" si="13"/>
        <v>17</v>
      </c>
      <c r="N145" s="220">
        <f t="shared" si="14"/>
        <v>3000</v>
      </c>
      <c r="O145" s="220">
        <f t="shared" si="15"/>
        <v>3690</v>
      </c>
      <c r="P145" s="220">
        <f t="shared" si="16"/>
        <v>3</v>
      </c>
      <c r="Q145" s="220"/>
      <c r="R145" s="220"/>
      <c r="S145" s="220">
        <f t="shared" si="17"/>
        <v>690</v>
      </c>
    </row>
    <row r="146" spans="1:19" hidden="1">
      <c r="A146" t="s">
        <v>769</v>
      </c>
      <c r="B146" t="s">
        <v>826</v>
      </c>
      <c r="C146" t="s">
        <v>792</v>
      </c>
      <c r="D146" t="s">
        <v>792</v>
      </c>
      <c r="E146">
        <v>0</v>
      </c>
      <c r="F146">
        <v>179</v>
      </c>
      <c r="G146">
        <v>0</v>
      </c>
      <c r="L146" s="220">
        <f t="shared" si="12"/>
        <v>1</v>
      </c>
      <c r="M146" s="220">
        <f t="shared" si="13"/>
        <v>17</v>
      </c>
      <c r="N146" s="220">
        <f t="shared" si="14"/>
        <v>4000</v>
      </c>
      <c r="O146" s="220">
        <f t="shared" si="15"/>
        <v>4000</v>
      </c>
      <c r="P146" s="220">
        <f t="shared" si="16"/>
        <v>4</v>
      </c>
      <c r="Q146" s="220"/>
      <c r="R146" s="220"/>
      <c r="S146" s="220">
        <f t="shared" si="17"/>
        <v>0</v>
      </c>
    </row>
    <row r="147" spans="1:19" hidden="1">
      <c r="A147" t="s">
        <v>769</v>
      </c>
      <c r="B147" t="s">
        <v>826</v>
      </c>
      <c r="C147" t="s">
        <v>792</v>
      </c>
      <c r="D147" t="s">
        <v>801</v>
      </c>
      <c r="E147">
        <v>0</v>
      </c>
      <c r="F147">
        <v>0</v>
      </c>
      <c r="G147">
        <v>0</v>
      </c>
      <c r="L147" s="220">
        <f t="shared" si="12"/>
        <v>1</v>
      </c>
      <c r="M147" s="220">
        <f t="shared" si="13"/>
        <v>17</v>
      </c>
      <c r="N147" s="220">
        <f t="shared" si="14"/>
        <v>4000</v>
      </c>
      <c r="O147" s="220">
        <f t="shared" si="15"/>
        <v>4320</v>
      </c>
      <c r="P147" s="220">
        <f t="shared" si="16"/>
        <v>4</v>
      </c>
      <c r="Q147" s="220"/>
      <c r="R147" s="220"/>
      <c r="S147" s="220">
        <f t="shared" si="17"/>
        <v>320</v>
      </c>
    </row>
    <row r="148" spans="1:19" hidden="1">
      <c r="A148" t="s">
        <v>769</v>
      </c>
      <c r="B148" t="s">
        <v>826</v>
      </c>
      <c r="C148" t="s">
        <v>792</v>
      </c>
      <c r="D148" t="s">
        <v>802</v>
      </c>
      <c r="E148">
        <v>0</v>
      </c>
      <c r="F148">
        <v>0</v>
      </c>
      <c r="G148">
        <v>0</v>
      </c>
      <c r="L148" s="220">
        <f t="shared" si="12"/>
        <v>1</v>
      </c>
      <c r="M148" s="220">
        <f t="shared" si="13"/>
        <v>17</v>
      </c>
      <c r="N148" s="220">
        <f t="shared" si="14"/>
        <v>4000</v>
      </c>
      <c r="O148" s="220">
        <f t="shared" si="15"/>
        <v>4330</v>
      </c>
      <c r="P148" s="220">
        <f t="shared" si="16"/>
        <v>4</v>
      </c>
      <c r="Q148" s="220"/>
      <c r="R148" s="220"/>
      <c r="S148" s="220">
        <f t="shared" si="17"/>
        <v>330</v>
      </c>
    </row>
    <row r="149" spans="1:19" hidden="1">
      <c r="A149" t="s">
        <v>769</v>
      </c>
      <c r="B149" t="s">
        <v>826</v>
      </c>
      <c r="C149" t="s">
        <v>792</v>
      </c>
      <c r="D149" t="s">
        <v>803</v>
      </c>
      <c r="E149">
        <v>0</v>
      </c>
      <c r="F149">
        <v>0</v>
      </c>
      <c r="G149">
        <v>0</v>
      </c>
      <c r="L149" s="220">
        <f t="shared" si="12"/>
        <v>1</v>
      </c>
      <c r="M149" s="220">
        <f t="shared" si="13"/>
        <v>17</v>
      </c>
      <c r="N149" s="220">
        <f t="shared" si="14"/>
        <v>4000</v>
      </c>
      <c r="O149" s="220">
        <f t="shared" si="15"/>
        <v>4340</v>
      </c>
      <c r="P149" s="220">
        <f t="shared" si="16"/>
        <v>4</v>
      </c>
      <c r="Q149" s="220"/>
      <c r="R149" s="220"/>
      <c r="S149" s="220">
        <f t="shared" si="17"/>
        <v>340</v>
      </c>
    </row>
    <row r="150" spans="1:19" hidden="1">
      <c r="A150" t="s">
        <v>769</v>
      </c>
      <c r="B150" t="s">
        <v>826</v>
      </c>
      <c r="C150" t="s">
        <v>771</v>
      </c>
      <c r="D150" t="s">
        <v>771</v>
      </c>
      <c r="E150">
        <v>315.5</v>
      </c>
      <c r="F150">
        <v>2000</v>
      </c>
      <c r="G150">
        <v>235.57</v>
      </c>
      <c r="L150" s="220">
        <f t="shared" si="12"/>
        <v>1</v>
      </c>
      <c r="M150" s="220">
        <f t="shared" si="13"/>
        <v>17</v>
      </c>
      <c r="N150" s="220">
        <f t="shared" si="14"/>
        <v>5000</v>
      </c>
      <c r="O150" s="220">
        <f t="shared" si="15"/>
        <v>5000</v>
      </c>
      <c r="P150" s="220">
        <f t="shared" si="16"/>
        <v>5</v>
      </c>
      <c r="Q150" s="220"/>
      <c r="R150" s="220"/>
      <c r="S150" s="220">
        <f t="shared" si="17"/>
        <v>0</v>
      </c>
    </row>
    <row r="151" spans="1:19" hidden="1">
      <c r="A151" t="s">
        <v>769</v>
      </c>
      <c r="B151" t="s">
        <v>826</v>
      </c>
      <c r="C151" t="s">
        <v>771</v>
      </c>
      <c r="D151" t="s">
        <v>772</v>
      </c>
      <c r="E151">
        <v>722.96</v>
      </c>
      <c r="F151">
        <v>1600</v>
      </c>
      <c r="G151">
        <v>3322.26</v>
      </c>
      <c r="L151" s="220">
        <f t="shared" si="12"/>
        <v>1</v>
      </c>
      <c r="M151" s="220">
        <f t="shared" si="13"/>
        <v>17</v>
      </c>
      <c r="N151" s="220">
        <f t="shared" si="14"/>
        <v>5000</v>
      </c>
      <c r="O151" s="220">
        <f t="shared" si="15"/>
        <v>5010</v>
      </c>
      <c r="P151" s="220">
        <f t="shared" si="16"/>
        <v>5</v>
      </c>
      <c r="Q151" s="220"/>
      <c r="R151" s="220"/>
      <c r="S151" s="220">
        <f t="shared" si="17"/>
        <v>10</v>
      </c>
    </row>
    <row r="152" spans="1:19" hidden="1">
      <c r="A152" t="s">
        <v>769</v>
      </c>
      <c r="B152" t="s">
        <v>826</v>
      </c>
      <c r="C152" t="s">
        <v>771</v>
      </c>
      <c r="D152" t="s">
        <v>773</v>
      </c>
      <c r="E152">
        <v>524.9</v>
      </c>
      <c r="F152">
        <v>100</v>
      </c>
      <c r="G152">
        <v>-40.19</v>
      </c>
      <c r="L152" s="220">
        <f t="shared" si="12"/>
        <v>1</v>
      </c>
      <c r="M152" s="220">
        <f t="shared" si="13"/>
        <v>17</v>
      </c>
      <c r="N152" s="220">
        <f t="shared" si="14"/>
        <v>5000</v>
      </c>
      <c r="O152" s="220">
        <f t="shared" si="15"/>
        <v>5030</v>
      </c>
      <c r="P152" s="220">
        <f t="shared" si="16"/>
        <v>5</v>
      </c>
      <c r="Q152" s="220"/>
      <c r="R152" s="220"/>
      <c r="S152" s="220">
        <f t="shared" si="17"/>
        <v>30</v>
      </c>
    </row>
    <row r="153" spans="1:19" hidden="1">
      <c r="A153" t="s">
        <v>769</v>
      </c>
      <c r="B153" t="s">
        <v>826</v>
      </c>
      <c r="C153" t="s">
        <v>775</v>
      </c>
      <c r="D153" t="s">
        <v>776</v>
      </c>
      <c r="E153">
        <v>6000</v>
      </c>
      <c r="F153">
        <v>0</v>
      </c>
      <c r="G153">
        <v>35425.11</v>
      </c>
      <c r="L153" s="220">
        <f t="shared" si="12"/>
        <v>1</v>
      </c>
      <c r="M153" s="220">
        <f t="shared" si="13"/>
        <v>17</v>
      </c>
      <c r="N153" s="220">
        <f t="shared" si="14"/>
        <v>7000</v>
      </c>
      <c r="O153" s="220">
        <f t="shared" si="15"/>
        <v>7010</v>
      </c>
      <c r="P153" s="220">
        <f t="shared" si="16"/>
        <v>7</v>
      </c>
      <c r="Q153" s="220"/>
      <c r="R153" s="220"/>
      <c r="S153" s="220">
        <f t="shared" si="17"/>
        <v>10</v>
      </c>
    </row>
    <row r="154" spans="1:19" hidden="1">
      <c r="A154" t="s">
        <v>769</v>
      </c>
      <c r="B154" t="s">
        <v>826</v>
      </c>
      <c r="C154" t="s">
        <v>775</v>
      </c>
      <c r="D154" t="s">
        <v>777</v>
      </c>
      <c r="E154">
        <v>0</v>
      </c>
      <c r="F154">
        <v>300</v>
      </c>
      <c r="G154">
        <v>0</v>
      </c>
      <c r="L154" s="220">
        <f t="shared" si="12"/>
        <v>1</v>
      </c>
      <c r="M154" s="220">
        <f t="shared" si="13"/>
        <v>17</v>
      </c>
      <c r="N154" s="220">
        <f t="shared" si="14"/>
        <v>7000</v>
      </c>
      <c r="O154" s="220">
        <f t="shared" si="15"/>
        <v>7020</v>
      </c>
      <c r="P154" s="220">
        <f t="shared" si="16"/>
        <v>7</v>
      </c>
      <c r="Q154" s="220"/>
      <c r="R154" s="220"/>
      <c r="S154" s="220">
        <f t="shared" si="17"/>
        <v>20</v>
      </c>
    </row>
    <row r="155" spans="1:19" hidden="1">
      <c r="A155" t="s">
        <v>769</v>
      </c>
      <c r="B155" t="s">
        <v>826</v>
      </c>
      <c r="C155" t="s">
        <v>775</v>
      </c>
      <c r="D155" t="s">
        <v>807</v>
      </c>
      <c r="E155">
        <v>3420.65</v>
      </c>
      <c r="F155">
        <v>3000</v>
      </c>
      <c r="G155">
        <v>1905.68</v>
      </c>
      <c r="L155" s="220">
        <f t="shared" si="12"/>
        <v>1</v>
      </c>
      <c r="M155" s="220">
        <f t="shared" si="13"/>
        <v>17</v>
      </c>
      <c r="N155" s="220">
        <f t="shared" si="14"/>
        <v>7000</v>
      </c>
      <c r="O155" s="220">
        <f t="shared" si="15"/>
        <v>7030</v>
      </c>
      <c r="P155" s="220">
        <f t="shared" si="16"/>
        <v>7</v>
      </c>
      <c r="Q155" s="220"/>
      <c r="R155" s="220"/>
      <c r="S155" s="220">
        <f t="shared" si="17"/>
        <v>30</v>
      </c>
    </row>
    <row r="156" spans="1:19" hidden="1">
      <c r="A156" t="s">
        <v>769</v>
      </c>
      <c r="B156" t="s">
        <v>826</v>
      </c>
      <c r="C156" t="s">
        <v>775</v>
      </c>
      <c r="D156" t="s">
        <v>778</v>
      </c>
      <c r="E156">
        <v>3176.25</v>
      </c>
      <c r="F156">
        <v>4875</v>
      </c>
      <c r="G156">
        <v>3347.5</v>
      </c>
      <c r="L156" s="220">
        <f t="shared" si="12"/>
        <v>1</v>
      </c>
      <c r="M156" s="220">
        <f t="shared" si="13"/>
        <v>17</v>
      </c>
      <c r="N156" s="220">
        <f t="shared" si="14"/>
        <v>7000</v>
      </c>
      <c r="O156" s="220">
        <f t="shared" si="15"/>
        <v>7070</v>
      </c>
      <c r="P156" s="220">
        <f t="shared" si="16"/>
        <v>7</v>
      </c>
      <c r="Q156" s="220"/>
      <c r="R156" s="220"/>
      <c r="S156" s="220">
        <f t="shared" si="17"/>
        <v>70</v>
      </c>
    </row>
    <row r="157" spans="1:19" hidden="1">
      <c r="A157" t="s">
        <v>769</v>
      </c>
      <c r="B157" t="s">
        <v>826</v>
      </c>
      <c r="C157" t="s">
        <v>775</v>
      </c>
      <c r="D157" t="s">
        <v>827</v>
      </c>
      <c r="E157">
        <v>0</v>
      </c>
      <c r="F157">
        <v>0</v>
      </c>
      <c r="G157">
        <v>0</v>
      </c>
      <c r="L157" s="220">
        <f t="shared" si="12"/>
        <v>1</v>
      </c>
      <c r="M157" s="220">
        <f t="shared" si="13"/>
        <v>17</v>
      </c>
      <c r="N157" s="220">
        <f t="shared" si="14"/>
        <v>7000</v>
      </c>
      <c r="O157" s="220">
        <f t="shared" si="15"/>
        <v>7090</v>
      </c>
      <c r="P157" s="220">
        <f t="shared" si="16"/>
        <v>7</v>
      </c>
      <c r="Q157" s="220"/>
      <c r="R157" s="220"/>
      <c r="S157" s="220">
        <f t="shared" si="17"/>
        <v>90</v>
      </c>
    </row>
    <row r="158" spans="1:19" hidden="1">
      <c r="A158" t="s">
        <v>769</v>
      </c>
      <c r="B158" t="s">
        <v>826</v>
      </c>
      <c r="C158" t="s">
        <v>775</v>
      </c>
      <c r="D158" t="s">
        <v>779</v>
      </c>
      <c r="E158">
        <v>0</v>
      </c>
      <c r="F158">
        <v>200</v>
      </c>
      <c r="G158">
        <v>0</v>
      </c>
      <c r="L158" s="220">
        <f t="shared" si="12"/>
        <v>1</v>
      </c>
      <c r="M158" s="220">
        <f t="shared" si="13"/>
        <v>17</v>
      </c>
      <c r="N158" s="220">
        <f t="shared" si="14"/>
        <v>7000</v>
      </c>
      <c r="O158" s="220">
        <f t="shared" si="15"/>
        <v>7100</v>
      </c>
      <c r="P158" s="220">
        <f t="shared" si="16"/>
        <v>7</v>
      </c>
      <c r="Q158" s="220"/>
      <c r="R158" s="220"/>
      <c r="S158" s="220">
        <f t="shared" si="17"/>
        <v>100</v>
      </c>
    </row>
    <row r="159" spans="1:19" hidden="1">
      <c r="A159" t="s">
        <v>769</v>
      </c>
      <c r="B159" t="s">
        <v>826</v>
      </c>
      <c r="C159" t="s">
        <v>775</v>
      </c>
      <c r="D159" t="s">
        <v>781</v>
      </c>
      <c r="E159">
        <v>674.35</v>
      </c>
      <c r="F159">
        <v>7000</v>
      </c>
      <c r="G159">
        <v>8456.58</v>
      </c>
      <c r="L159" s="220">
        <f t="shared" si="12"/>
        <v>1</v>
      </c>
      <c r="M159" s="220">
        <f t="shared" si="13"/>
        <v>17</v>
      </c>
      <c r="N159" s="220">
        <f t="shared" si="14"/>
        <v>7000</v>
      </c>
      <c r="O159" s="220">
        <f t="shared" si="15"/>
        <v>7800</v>
      </c>
      <c r="P159" s="220">
        <f t="shared" si="16"/>
        <v>7</v>
      </c>
      <c r="Q159" s="220"/>
      <c r="R159" s="220"/>
      <c r="S159" s="220">
        <f t="shared" si="17"/>
        <v>800</v>
      </c>
    </row>
    <row r="160" spans="1:19" hidden="1">
      <c r="A160" t="s">
        <v>769</v>
      </c>
      <c r="B160" t="s">
        <v>826</v>
      </c>
      <c r="C160" t="s">
        <v>782</v>
      </c>
      <c r="D160" t="s">
        <v>782</v>
      </c>
      <c r="E160">
        <v>2.7</v>
      </c>
      <c r="F160">
        <v>600</v>
      </c>
      <c r="G160">
        <v>0</v>
      </c>
      <c r="L160" s="220">
        <f t="shared" si="12"/>
        <v>1</v>
      </c>
      <c r="M160" s="220">
        <f t="shared" si="13"/>
        <v>17</v>
      </c>
      <c r="N160" s="220">
        <f t="shared" si="14"/>
        <v>8000</v>
      </c>
      <c r="O160" s="220">
        <f t="shared" si="15"/>
        <v>8000</v>
      </c>
      <c r="P160" s="220">
        <f t="shared" si="16"/>
        <v>8</v>
      </c>
      <c r="Q160" s="220"/>
      <c r="R160" s="220"/>
      <c r="S160" s="220">
        <f t="shared" si="17"/>
        <v>0</v>
      </c>
    </row>
    <row r="161" spans="1:19" hidden="1">
      <c r="A161" t="s">
        <v>769</v>
      </c>
      <c r="B161" t="s">
        <v>828</v>
      </c>
      <c r="C161" t="s">
        <v>784</v>
      </c>
      <c r="D161" t="s">
        <v>785</v>
      </c>
      <c r="E161">
        <v>0</v>
      </c>
      <c r="F161">
        <v>0</v>
      </c>
      <c r="G161">
        <v>0</v>
      </c>
      <c r="L161" s="220">
        <f t="shared" si="12"/>
        <v>1</v>
      </c>
      <c r="M161" s="220">
        <f t="shared" si="13"/>
        <v>23</v>
      </c>
      <c r="N161" s="220">
        <f t="shared" si="14"/>
        <v>0</v>
      </c>
      <c r="O161" s="220">
        <f t="shared" si="15"/>
        <v>0</v>
      </c>
      <c r="P161" s="220">
        <f t="shared" si="16"/>
        <v>0</v>
      </c>
      <c r="Q161" s="220"/>
      <c r="R161" s="220"/>
      <c r="S161" s="220">
        <f t="shared" si="17"/>
        <v>0</v>
      </c>
    </row>
    <row r="162" spans="1:19" hidden="1">
      <c r="A162" t="s">
        <v>769</v>
      </c>
      <c r="B162" t="s">
        <v>828</v>
      </c>
      <c r="C162" t="s">
        <v>788</v>
      </c>
      <c r="D162" t="s">
        <v>789</v>
      </c>
      <c r="E162">
        <v>19843.740000000002</v>
      </c>
      <c r="F162">
        <v>20140</v>
      </c>
      <c r="G162">
        <v>20207.54</v>
      </c>
      <c r="L162" s="220">
        <f t="shared" si="12"/>
        <v>1</v>
      </c>
      <c r="M162" s="220">
        <f t="shared" si="13"/>
        <v>23</v>
      </c>
      <c r="N162" s="220">
        <f t="shared" si="14"/>
        <v>3000</v>
      </c>
      <c r="O162" s="220">
        <f t="shared" si="15"/>
        <v>3940</v>
      </c>
      <c r="P162" s="220">
        <f t="shared" si="16"/>
        <v>3</v>
      </c>
      <c r="Q162" s="220"/>
      <c r="R162" s="220"/>
      <c r="S162" s="220">
        <f t="shared" si="17"/>
        <v>940</v>
      </c>
    </row>
    <row r="163" spans="1:19" hidden="1">
      <c r="A163" t="s">
        <v>769</v>
      </c>
      <c r="B163" t="s">
        <v>828</v>
      </c>
      <c r="C163" t="s">
        <v>792</v>
      </c>
      <c r="D163" t="s">
        <v>792</v>
      </c>
      <c r="E163">
        <v>0</v>
      </c>
      <c r="F163">
        <v>9041</v>
      </c>
      <c r="G163">
        <v>0</v>
      </c>
      <c r="L163" s="220">
        <f t="shared" si="12"/>
        <v>1</v>
      </c>
      <c r="M163" s="220">
        <f t="shared" si="13"/>
        <v>23</v>
      </c>
      <c r="N163" s="220">
        <f t="shared" si="14"/>
        <v>4000</v>
      </c>
      <c r="O163" s="220">
        <f t="shared" si="15"/>
        <v>4000</v>
      </c>
      <c r="P163" s="220">
        <f t="shared" si="16"/>
        <v>4</v>
      </c>
      <c r="Q163" s="220"/>
      <c r="R163" s="220"/>
      <c r="S163" s="220">
        <f t="shared" si="17"/>
        <v>0</v>
      </c>
    </row>
    <row r="164" spans="1:19" hidden="1">
      <c r="A164" t="s">
        <v>769</v>
      </c>
      <c r="B164" t="s">
        <v>828</v>
      </c>
      <c r="C164" t="s">
        <v>792</v>
      </c>
      <c r="D164" t="s">
        <v>800</v>
      </c>
      <c r="E164">
        <v>4032</v>
      </c>
      <c r="F164">
        <v>0</v>
      </c>
      <c r="G164">
        <v>4262.3999999999996</v>
      </c>
      <c r="L164" s="220">
        <f t="shared" si="12"/>
        <v>1</v>
      </c>
      <c r="M164" s="220">
        <f t="shared" si="13"/>
        <v>23</v>
      </c>
      <c r="N164" s="220">
        <f t="shared" si="14"/>
        <v>4000</v>
      </c>
      <c r="O164" s="220">
        <f t="shared" si="15"/>
        <v>4310</v>
      </c>
      <c r="P164" s="220">
        <f t="shared" si="16"/>
        <v>4</v>
      </c>
      <c r="Q164" s="220"/>
      <c r="R164" s="220"/>
      <c r="S164" s="220">
        <f t="shared" si="17"/>
        <v>310</v>
      </c>
    </row>
    <row r="165" spans="1:19" hidden="1">
      <c r="A165" t="s">
        <v>769</v>
      </c>
      <c r="B165" t="s">
        <v>828</v>
      </c>
      <c r="C165" t="s">
        <v>792</v>
      </c>
      <c r="D165" t="s">
        <v>801</v>
      </c>
      <c r="E165">
        <v>197.49</v>
      </c>
      <c r="F165">
        <v>0</v>
      </c>
      <c r="G165">
        <v>199.59</v>
      </c>
      <c r="L165" s="220">
        <f t="shared" si="12"/>
        <v>1</v>
      </c>
      <c r="M165" s="220">
        <f t="shared" si="13"/>
        <v>23</v>
      </c>
      <c r="N165" s="220">
        <f t="shared" si="14"/>
        <v>4000</v>
      </c>
      <c r="O165" s="220">
        <f t="shared" si="15"/>
        <v>4320</v>
      </c>
      <c r="P165" s="220">
        <f t="shared" si="16"/>
        <v>4</v>
      </c>
      <c r="Q165" s="220"/>
      <c r="R165" s="220"/>
      <c r="S165" s="220">
        <f t="shared" si="17"/>
        <v>320</v>
      </c>
    </row>
    <row r="166" spans="1:19" hidden="1">
      <c r="A166" t="s">
        <v>769</v>
      </c>
      <c r="B166" t="s">
        <v>828</v>
      </c>
      <c r="C166" t="s">
        <v>792</v>
      </c>
      <c r="D166" t="s">
        <v>802</v>
      </c>
      <c r="E166">
        <v>12.47</v>
      </c>
      <c r="F166">
        <v>0</v>
      </c>
      <c r="G166">
        <v>26.25</v>
      </c>
      <c r="L166" s="220">
        <f t="shared" si="12"/>
        <v>1</v>
      </c>
      <c r="M166" s="220">
        <f t="shared" si="13"/>
        <v>23</v>
      </c>
      <c r="N166" s="220">
        <f t="shared" si="14"/>
        <v>4000</v>
      </c>
      <c r="O166" s="220">
        <f t="shared" si="15"/>
        <v>4330</v>
      </c>
      <c r="P166" s="220">
        <f t="shared" si="16"/>
        <v>4</v>
      </c>
      <c r="Q166" s="220"/>
      <c r="R166" s="220"/>
      <c r="S166" s="220">
        <f t="shared" si="17"/>
        <v>330</v>
      </c>
    </row>
    <row r="167" spans="1:19" hidden="1">
      <c r="A167" t="s">
        <v>769</v>
      </c>
      <c r="B167" t="s">
        <v>828</v>
      </c>
      <c r="C167" t="s">
        <v>792</v>
      </c>
      <c r="D167" t="s">
        <v>803</v>
      </c>
      <c r="E167">
        <v>1420.63</v>
      </c>
      <c r="F167">
        <v>0</v>
      </c>
      <c r="G167">
        <v>1441.34</v>
      </c>
      <c r="L167" s="220">
        <f t="shared" si="12"/>
        <v>1</v>
      </c>
      <c r="M167" s="220">
        <f t="shared" si="13"/>
        <v>23</v>
      </c>
      <c r="N167" s="220">
        <f t="shared" si="14"/>
        <v>4000</v>
      </c>
      <c r="O167" s="220">
        <f t="shared" si="15"/>
        <v>4340</v>
      </c>
      <c r="P167" s="220">
        <f t="shared" si="16"/>
        <v>4</v>
      </c>
      <c r="Q167" s="220"/>
      <c r="R167" s="220"/>
      <c r="S167" s="220">
        <f t="shared" si="17"/>
        <v>340</v>
      </c>
    </row>
    <row r="168" spans="1:19" hidden="1">
      <c r="A168" t="s">
        <v>769</v>
      </c>
      <c r="B168" t="s">
        <v>828</v>
      </c>
      <c r="C168" t="s">
        <v>792</v>
      </c>
      <c r="D168" t="s">
        <v>804</v>
      </c>
      <c r="E168">
        <v>2297.02</v>
      </c>
      <c r="F168">
        <v>0</v>
      </c>
      <c r="G168">
        <v>2340.04</v>
      </c>
      <c r="L168" s="220">
        <f t="shared" si="12"/>
        <v>1</v>
      </c>
      <c r="M168" s="220">
        <f t="shared" si="13"/>
        <v>23</v>
      </c>
      <c r="N168" s="220">
        <f t="shared" si="14"/>
        <v>4000</v>
      </c>
      <c r="O168" s="220">
        <f t="shared" si="15"/>
        <v>4350</v>
      </c>
      <c r="P168" s="220">
        <f t="shared" si="16"/>
        <v>4</v>
      </c>
      <c r="Q168" s="220"/>
      <c r="R168" s="220"/>
      <c r="S168" s="220">
        <f t="shared" si="17"/>
        <v>350</v>
      </c>
    </row>
    <row r="169" spans="1:19" hidden="1">
      <c r="A169" t="s">
        <v>769</v>
      </c>
      <c r="B169" t="s">
        <v>828</v>
      </c>
      <c r="C169" t="s">
        <v>792</v>
      </c>
      <c r="D169" t="s">
        <v>805</v>
      </c>
      <c r="E169">
        <v>145.65</v>
      </c>
      <c r="F169">
        <v>0</v>
      </c>
      <c r="G169">
        <v>141.46</v>
      </c>
      <c r="L169" s="220">
        <f t="shared" si="12"/>
        <v>1</v>
      </c>
      <c r="M169" s="220">
        <f t="shared" si="13"/>
        <v>23</v>
      </c>
      <c r="N169" s="220">
        <f t="shared" si="14"/>
        <v>4000</v>
      </c>
      <c r="O169" s="220">
        <f t="shared" si="15"/>
        <v>4360</v>
      </c>
      <c r="P169" s="220">
        <f t="shared" si="16"/>
        <v>4</v>
      </c>
      <c r="Q169" s="220"/>
      <c r="R169" s="220"/>
      <c r="S169" s="220">
        <f t="shared" si="17"/>
        <v>360</v>
      </c>
    </row>
    <row r="170" spans="1:19" hidden="1">
      <c r="A170" t="s">
        <v>769</v>
      </c>
      <c r="B170" t="s">
        <v>828</v>
      </c>
      <c r="C170" t="s">
        <v>792</v>
      </c>
      <c r="D170" t="s">
        <v>806</v>
      </c>
      <c r="E170">
        <v>657.09</v>
      </c>
      <c r="F170">
        <v>0</v>
      </c>
      <c r="G170">
        <v>763.82</v>
      </c>
      <c r="L170" s="220">
        <f t="shared" si="12"/>
        <v>1</v>
      </c>
      <c r="M170" s="220">
        <f t="shared" si="13"/>
        <v>23</v>
      </c>
      <c r="N170" s="220">
        <f t="shared" si="14"/>
        <v>4000</v>
      </c>
      <c r="O170" s="220">
        <f t="shared" si="15"/>
        <v>4370</v>
      </c>
      <c r="P170" s="220">
        <f t="shared" si="16"/>
        <v>4</v>
      </c>
      <c r="Q170" s="220"/>
      <c r="R170" s="220"/>
      <c r="S170" s="220">
        <f t="shared" si="17"/>
        <v>370</v>
      </c>
    </row>
    <row r="171" spans="1:19" hidden="1">
      <c r="A171" t="s">
        <v>769</v>
      </c>
      <c r="B171" t="s">
        <v>828</v>
      </c>
      <c r="C171" t="s">
        <v>771</v>
      </c>
      <c r="D171" t="s">
        <v>771</v>
      </c>
      <c r="E171">
        <v>127.75</v>
      </c>
      <c r="F171">
        <v>200</v>
      </c>
      <c r="G171">
        <v>0</v>
      </c>
      <c r="L171" s="220">
        <f t="shared" si="12"/>
        <v>1</v>
      </c>
      <c r="M171" s="220">
        <f t="shared" si="13"/>
        <v>23</v>
      </c>
      <c r="N171" s="220">
        <f t="shared" si="14"/>
        <v>5000</v>
      </c>
      <c r="O171" s="220">
        <f t="shared" si="15"/>
        <v>5000</v>
      </c>
      <c r="P171" s="220">
        <f t="shared" si="16"/>
        <v>5</v>
      </c>
      <c r="Q171" s="220"/>
      <c r="R171" s="220"/>
      <c r="S171" s="220">
        <f t="shared" si="17"/>
        <v>0</v>
      </c>
    </row>
    <row r="172" spans="1:19" hidden="1">
      <c r="A172" t="s">
        <v>769</v>
      </c>
      <c r="B172" t="s">
        <v>828</v>
      </c>
      <c r="C172" t="s">
        <v>771</v>
      </c>
      <c r="D172" t="s">
        <v>772</v>
      </c>
      <c r="E172">
        <v>147.36000000000001</v>
      </c>
      <c r="F172">
        <v>500</v>
      </c>
      <c r="G172">
        <v>58.38</v>
      </c>
      <c r="L172" s="220">
        <f t="shared" si="12"/>
        <v>1</v>
      </c>
      <c r="M172" s="220">
        <f t="shared" si="13"/>
        <v>23</v>
      </c>
      <c r="N172" s="220">
        <f t="shared" si="14"/>
        <v>5000</v>
      </c>
      <c r="O172" s="220">
        <f t="shared" si="15"/>
        <v>5010</v>
      </c>
      <c r="P172" s="220">
        <f t="shared" si="16"/>
        <v>5</v>
      </c>
      <c r="Q172" s="220"/>
      <c r="R172" s="220"/>
      <c r="S172" s="220">
        <f t="shared" si="17"/>
        <v>10</v>
      </c>
    </row>
    <row r="173" spans="1:19" hidden="1">
      <c r="A173" t="s">
        <v>769</v>
      </c>
      <c r="B173" t="s">
        <v>828</v>
      </c>
      <c r="C173" t="s">
        <v>771</v>
      </c>
      <c r="D173" t="s">
        <v>773</v>
      </c>
      <c r="E173">
        <v>88.1</v>
      </c>
      <c r="F173">
        <v>100</v>
      </c>
      <c r="G173">
        <v>90.9</v>
      </c>
      <c r="L173" s="220">
        <f t="shared" si="12"/>
        <v>1</v>
      </c>
      <c r="M173" s="220">
        <f t="shared" si="13"/>
        <v>23</v>
      </c>
      <c r="N173" s="220">
        <f t="shared" si="14"/>
        <v>5000</v>
      </c>
      <c r="O173" s="220">
        <f t="shared" si="15"/>
        <v>5030</v>
      </c>
      <c r="P173" s="220">
        <f t="shared" si="16"/>
        <v>5</v>
      </c>
      <c r="Q173" s="220"/>
      <c r="R173" s="220"/>
      <c r="S173" s="220">
        <f t="shared" si="17"/>
        <v>30</v>
      </c>
    </row>
    <row r="174" spans="1:19" hidden="1">
      <c r="A174" t="s">
        <v>769</v>
      </c>
      <c r="B174" t="s">
        <v>828</v>
      </c>
      <c r="C174" t="s">
        <v>775</v>
      </c>
      <c r="D174" t="s">
        <v>778</v>
      </c>
      <c r="E174">
        <v>68.75</v>
      </c>
      <c r="F174">
        <v>0</v>
      </c>
      <c r="G174">
        <v>81.25</v>
      </c>
      <c r="L174" s="220">
        <f t="shared" si="12"/>
        <v>1</v>
      </c>
      <c r="M174" s="220">
        <f t="shared" si="13"/>
        <v>23</v>
      </c>
      <c r="N174" s="220">
        <f t="shared" si="14"/>
        <v>7000</v>
      </c>
      <c r="O174" s="220">
        <f t="shared" si="15"/>
        <v>7070</v>
      </c>
      <c r="P174" s="220">
        <f t="shared" si="16"/>
        <v>7</v>
      </c>
      <c r="Q174" s="220"/>
      <c r="R174" s="220"/>
      <c r="S174" s="220">
        <f t="shared" si="17"/>
        <v>70</v>
      </c>
    </row>
    <row r="175" spans="1:19" hidden="1">
      <c r="A175" t="s">
        <v>769</v>
      </c>
      <c r="B175" t="s">
        <v>828</v>
      </c>
      <c r="C175" t="s">
        <v>775</v>
      </c>
      <c r="D175" t="s">
        <v>808</v>
      </c>
      <c r="E175">
        <v>7954.32</v>
      </c>
      <c r="F175">
        <v>6801</v>
      </c>
      <c r="G175">
        <v>7596.68</v>
      </c>
      <c r="L175" s="220">
        <f t="shared" si="12"/>
        <v>1</v>
      </c>
      <c r="M175" s="220">
        <f t="shared" si="13"/>
        <v>23</v>
      </c>
      <c r="N175" s="220">
        <f t="shared" si="14"/>
        <v>7000</v>
      </c>
      <c r="O175" s="220">
        <f t="shared" si="15"/>
        <v>7080</v>
      </c>
      <c r="P175" s="220">
        <f t="shared" si="16"/>
        <v>7</v>
      </c>
      <c r="Q175" s="220"/>
      <c r="R175" s="220"/>
      <c r="S175" s="220">
        <f t="shared" si="17"/>
        <v>80</v>
      </c>
    </row>
    <row r="176" spans="1:19" hidden="1">
      <c r="A176" t="s">
        <v>769</v>
      </c>
      <c r="B176" t="s">
        <v>828</v>
      </c>
      <c r="C176" t="s">
        <v>775</v>
      </c>
      <c r="D176" t="s">
        <v>779</v>
      </c>
      <c r="E176">
        <v>467.5</v>
      </c>
      <c r="F176">
        <v>100</v>
      </c>
      <c r="G176">
        <v>535</v>
      </c>
      <c r="L176" s="220">
        <f t="shared" si="12"/>
        <v>1</v>
      </c>
      <c r="M176" s="220">
        <f t="shared" si="13"/>
        <v>23</v>
      </c>
      <c r="N176" s="220">
        <f t="shared" si="14"/>
        <v>7000</v>
      </c>
      <c r="O176" s="220">
        <f t="shared" si="15"/>
        <v>7100</v>
      </c>
      <c r="P176" s="220">
        <f t="shared" si="16"/>
        <v>7</v>
      </c>
      <c r="Q176" s="220"/>
      <c r="R176" s="220"/>
      <c r="S176" s="220">
        <f t="shared" si="17"/>
        <v>100</v>
      </c>
    </row>
    <row r="177" spans="1:19" hidden="1">
      <c r="A177" t="s">
        <v>769</v>
      </c>
      <c r="B177" t="s">
        <v>828</v>
      </c>
      <c r="C177" t="s">
        <v>775</v>
      </c>
      <c r="D177" t="s">
        <v>809</v>
      </c>
      <c r="E177">
        <v>127.61</v>
      </c>
      <c r="F177">
        <v>0</v>
      </c>
      <c r="G177">
        <v>111.83</v>
      </c>
      <c r="L177" s="220">
        <f t="shared" si="12"/>
        <v>1</v>
      </c>
      <c r="M177" s="220">
        <f t="shared" si="13"/>
        <v>23</v>
      </c>
      <c r="N177" s="220">
        <f t="shared" si="14"/>
        <v>7000</v>
      </c>
      <c r="O177" s="220">
        <f t="shared" si="15"/>
        <v>7500</v>
      </c>
      <c r="P177" s="220">
        <f t="shared" si="16"/>
        <v>7</v>
      </c>
      <c r="Q177" s="220"/>
      <c r="R177" s="220"/>
      <c r="S177" s="220">
        <f t="shared" si="17"/>
        <v>500</v>
      </c>
    </row>
    <row r="178" spans="1:19" hidden="1">
      <c r="A178" t="s">
        <v>769</v>
      </c>
      <c r="B178" t="s">
        <v>828</v>
      </c>
      <c r="C178" t="s">
        <v>775</v>
      </c>
      <c r="D178" t="s">
        <v>781</v>
      </c>
      <c r="E178">
        <v>59.51</v>
      </c>
      <c r="F178">
        <v>100</v>
      </c>
      <c r="G178">
        <v>66.069999999999993</v>
      </c>
      <c r="L178" s="220">
        <f t="shared" si="12"/>
        <v>1</v>
      </c>
      <c r="M178" s="220">
        <f t="shared" si="13"/>
        <v>23</v>
      </c>
      <c r="N178" s="220">
        <f t="shared" si="14"/>
        <v>7000</v>
      </c>
      <c r="O178" s="220">
        <f t="shared" si="15"/>
        <v>7800</v>
      </c>
      <c r="P178" s="220">
        <f t="shared" si="16"/>
        <v>7</v>
      </c>
      <c r="Q178" s="220"/>
      <c r="R178" s="220"/>
      <c r="S178" s="220">
        <f t="shared" si="17"/>
        <v>800</v>
      </c>
    </row>
    <row r="179" spans="1:19" hidden="1">
      <c r="A179" t="s">
        <v>769</v>
      </c>
      <c r="B179" t="s">
        <v>828</v>
      </c>
      <c r="C179" t="s">
        <v>782</v>
      </c>
      <c r="D179" t="s">
        <v>782</v>
      </c>
      <c r="E179">
        <v>1904.21</v>
      </c>
      <c r="F179">
        <v>800</v>
      </c>
      <c r="G179">
        <v>447.97</v>
      </c>
      <c r="L179" s="220">
        <f t="shared" si="12"/>
        <v>1</v>
      </c>
      <c r="M179" s="220">
        <f t="shared" si="13"/>
        <v>23</v>
      </c>
      <c r="N179" s="220">
        <f t="shared" si="14"/>
        <v>8000</v>
      </c>
      <c r="O179" s="220">
        <f t="shared" si="15"/>
        <v>8000</v>
      </c>
      <c r="P179" s="220">
        <f t="shared" si="16"/>
        <v>8</v>
      </c>
      <c r="Q179" s="220"/>
      <c r="R179" s="220"/>
      <c r="S179" s="220">
        <f t="shared" si="17"/>
        <v>0</v>
      </c>
    </row>
    <row r="180" spans="1:19" hidden="1">
      <c r="A180" t="s">
        <v>769</v>
      </c>
      <c r="B180" t="s">
        <v>750</v>
      </c>
      <c r="C180" t="s">
        <v>784</v>
      </c>
      <c r="D180" t="s">
        <v>785</v>
      </c>
      <c r="E180">
        <v>0</v>
      </c>
      <c r="F180">
        <v>0</v>
      </c>
      <c r="G180">
        <v>0</v>
      </c>
      <c r="L180" s="220">
        <f t="shared" si="12"/>
        <v>1</v>
      </c>
      <c r="M180" s="220">
        <f t="shared" si="13"/>
        <v>98</v>
      </c>
      <c r="N180" s="220">
        <f t="shared" si="14"/>
        <v>0</v>
      </c>
      <c r="O180" s="220">
        <f t="shared" si="15"/>
        <v>0</v>
      </c>
      <c r="P180" s="220">
        <f t="shared" si="16"/>
        <v>0</v>
      </c>
      <c r="Q180" s="220"/>
      <c r="R180" s="220"/>
      <c r="S180" s="220">
        <f t="shared" si="17"/>
        <v>0</v>
      </c>
    </row>
    <row r="181" spans="1:19" hidden="1">
      <c r="A181" t="s">
        <v>769</v>
      </c>
      <c r="B181" t="s">
        <v>750</v>
      </c>
      <c r="C181" t="s">
        <v>788</v>
      </c>
      <c r="D181" t="s">
        <v>789</v>
      </c>
      <c r="E181">
        <v>0</v>
      </c>
      <c r="F181">
        <v>0</v>
      </c>
      <c r="G181">
        <v>0</v>
      </c>
      <c r="L181" s="220">
        <f t="shared" si="12"/>
        <v>1</v>
      </c>
      <c r="M181" s="220">
        <f t="shared" si="13"/>
        <v>98</v>
      </c>
      <c r="N181" s="220">
        <f t="shared" si="14"/>
        <v>3000</v>
      </c>
      <c r="O181" s="220">
        <f t="shared" si="15"/>
        <v>3940</v>
      </c>
      <c r="P181" s="220">
        <f t="shared" si="16"/>
        <v>3</v>
      </c>
      <c r="Q181" s="220"/>
      <c r="R181" s="220"/>
      <c r="S181" s="220">
        <f t="shared" si="17"/>
        <v>940</v>
      </c>
    </row>
    <row r="182" spans="1:19" hidden="1">
      <c r="A182" t="s">
        <v>769</v>
      </c>
      <c r="B182" t="s">
        <v>750</v>
      </c>
      <c r="C182" t="s">
        <v>788</v>
      </c>
      <c r="D182" t="s">
        <v>790</v>
      </c>
      <c r="E182">
        <v>0</v>
      </c>
      <c r="F182">
        <v>0</v>
      </c>
      <c r="G182">
        <v>0</v>
      </c>
      <c r="L182" s="220">
        <f t="shared" si="12"/>
        <v>1</v>
      </c>
      <c r="M182" s="220">
        <f t="shared" si="13"/>
        <v>98</v>
      </c>
      <c r="N182" s="220">
        <f t="shared" si="14"/>
        <v>3000</v>
      </c>
      <c r="O182" s="220">
        <f t="shared" si="15"/>
        <v>3960</v>
      </c>
      <c r="P182" s="220">
        <f t="shared" si="16"/>
        <v>3</v>
      </c>
      <c r="Q182" s="220"/>
      <c r="R182" s="220"/>
      <c r="S182" s="220">
        <f t="shared" si="17"/>
        <v>960</v>
      </c>
    </row>
    <row r="183" spans="1:19" hidden="1">
      <c r="A183" t="s">
        <v>769</v>
      </c>
      <c r="B183" t="s">
        <v>750</v>
      </c>
      <c r="C183" t="s">
        <v>788</v>
      </c>
      <c r="D183" t="s">
        <v>791</v>
      </c>
      <c r="E183">
        <v>30874.53</v>
      </c>
      <c r="F183">
        <v>36703</v>
      </c>
      <c r="G183">
        <v>32168.58</v>
      </c>
      <c r="L183" s="220">
        <f t="shared" si="12"/>
        <v>1</v>
      </c>
      <c r="M183" s="220">
        <f t="shared" si="13"/>
        <v>98</v>
      </c>
      <c r="N183" s="220">
        <f t="shared" si="14"/>
        <v>3000</v>
      </c>
      <c r="O183" s="220">
        <f t="shared" si="15"/>
        <v>3990</v>
      </c>
      <c r="P183" s="220">
        <f t="shared" si="16"/>
        <v>3</v>
      </c>
      <c r="Q183" s="220"/>
      <c r="R183" s="220"/>
      <c r="S183" s="220">
        <f t="shared" si="17"/>
        <v>990</v>
      </c>
    </row>
    <row r="184" spans="1:19" hidden="1">
      <c r="A184" t="s">
        <v>769</v>
      </c>
      <c r="B184" t="s">
        <v>750</v>
      </c>
      <c r="C184" t="s">
        <v>792</v>
      </c>
      <c r="D184" t="s">
        <v>792</v>
      </c>
      <c r="E184">
        <v>-1804.15</v>
      </c>
      <c r="F184">
        <v>10967</v>
      </c>
      <c r="G184">
        <v>-1525.83</v>
      </c>
      <c r="L184" s="220">
        <f t="shared" si="12"/>
        <v>1</v>
      </c>
      <c r="M184" s="220">
        <f t="shared" si="13"/>
        <v>98</v>
      </c>
      <c r="N184" s="220">
        <f t="shared" si="14"/>
        <v>4000</v>
      </c>
      <c r="O184" s="220">
        <f t="shared" si="15"/>
        <v>4000</v>
      </c>
      <c r="P184" s="220">
        <f t="shared" si="16"/>
        <v>4</v>
      </c>
      <c r="Q184" s="220"/>
      <c r="R184" s="220"/>
      <c r="S184" s="220">
        <f t="shared" si="17"/>
        <v>0</v>
      </c>
    </row>
    <row r="185" spans="1:19" hidden="1">
      <c r="A185" t="s">
        <v>769</v>
      </c>
      <c r="B185" t="s">
        <v>750</v>
      </c>
      <c r="C185" t="s">
        <v>792</v>
      </c>
      <c r="D185" t="s">
        <v>800</v>
      </c>
      <c r="E185">
        <v>2165.52</v>
      </c>
      <c r="F185">
        <v>0</v>
      </c>
      <c r="G185">
        <v>2493.48</v>
      </c>
      <c r="L185" s="220">
        <f t="shared" si="12"/>
        <v>1</v>
      </c>
      <c r="M185" s="220">
        <f t="shared" si="13"/>
        <v>98</v>
      </c>
      <c r="N185" s="220">
        <f t="shared" si="14"/>
        <v>4000</v>
      </c>
      <c r="O185" s="220">
        <f t="shared" si="15"/>
        <v>4310</v>
      </c>
      <c r="P185" s="220">
        <f t="shared" si="16"/>
        <v>4</v>
      </c>
      <c r="Q185" s="220"/>
      <c r="R185" s="220"/>
      <c r="S185" s="220">
        <f t="shared" si="17"/>
        <v>310</v>
      </c>
    </row>
    <row r="186" spans="1:19" hidden="1">
      <c r="A186" t="s">
        <v>769</v>
      </c>
      <c r="B186" t="s">
        <v>750</v>
      </c>
      <c r="C186" t="s">
        <v>792</v>
      </c>
      <c r="D186" t="s">
        <v>801</v>
      </c>
      <c r="E186">
        <v>123.82</v>
      </c>
      <c r="F186">
        <v>0</v>
      </c>
      <c r="G186">
        <v>124.05</v>
      </c>
      <c r="L186" s="220">
        <f t="shared" si="12"/>
        <v>1</v>
      </c>
      <c r="M186" s="220">
        <f t="shared" si="13"/>
        <v>98</v>
      </c>
      <c r="N186" s="220">
        <f t="shared" si="14"/>
        <v>4000</v>
      </c>
      <c r="O186" s="220">
        <f t="shared" si="15"/>
        <v>4320</v>
      </c>
      <c r="P186" s="220">
        <f t="shared" si="16"/>
        <v>4</v>
      </c>
      <c r="Q186" s="220"/>
      <c r="R186" s="220"/>
      <c r="S186" s="220">
        <f t="shared" si="17"/>
        <v>320</v>
      </c>
    </row>
    <row r="187" spans="1:19" hidden="1">
      <c r="A187" t="s">
        <v>769</v>
      </c>
      <c r="B187" t="s">
        <v>750</v>
      </c>
      <c r="C187" t="s">
        <v>792</v>
      </c>
      <c r="D187" t="s">
        <v>802</v>
      </c>
      <c r="E187">
        <v>13.48</v>
      </c>
      <c r="F187">
        <v>0</v>
      </c>
      <c r="G187">
        <v>23.26</v>
      </c>
      <c r="L187" s="220">
        <f t="shared" si="12"/>
        <v>1</v>
      </c>
      <c r="M187" s="220">
        <f t="shared" si="13"/>
        <v>98</v>
      </c>
      <c r="N187" s="220">
        <f t="shared" si="14"/>
        <v>4000</v>
      </c>
      <c r="O187" s="220">
        <f t="shared" si="15"/>
        <v>4330</v>
      </c>
      <c r="P187" s="220">
        <f t="shared" si="16"/>
        <v>4</v>
      </c>
      <c r="Q187" s="220"/>
      <c r="R187" s="220"/>
      <c r="S187" s="220">
        <f t="shared" si="17"/>
        <v>330</v>
      </c>
    </row>
    <row r="188" spans="1:19" hidden="1">
      <c r="A188" t="s">
        <v>769</v>
      </c>
      <c r="B188" t="s">
        <v>750</v>
      </c>
      <c r="C188" t="s">
        <v>792</v>
      </c>
      <c r="D188" t="s">
        <v>803</v>
      </c>
      <c r="E188">
        <v>2168.1</v>
      </c>
      <c r="F188">
        <v>0</v>
      </c>
      <c r="G188">
        <v>2800.17</v>
      </c>
      <c r="L188" s="220">
        <f t="shared" si="12"/>
        <v>1</v>
      </c>
      <c r="M188" s="220">
        <f t="shared" si="13"/>
        <v>98</v>
      </c>
      <c r="N188" s="220">
        <f t="shared" si="14"/>
        <v>4000</v>
      </c>
      <c r="O188" s="220">
        <f t="shared" si="15"/>
        <v>4340</v>
      </c>
      <c r="P188" s="220">
        <f t="shared" si="16"/>
        <v>4</v>
      </c>
      <c r="Q188" s="220"/>
      <c r="R188" s="220"/>
      <c r="S188" s="220">
        <f t="shared" si="17"/>
        <v>340</v>
      </c>
    </row>
    <row r="189" spans="1:19" hidden="1">
      <c r="A189" t="s">
        <v>769</v>
      </c>
      <c r="B189" t="s">
        <v>750</v>
      </c>
      <c r="C189" t="s">
        <v>792</v>
      </c>
      <c r="D189" t="s">
        <v>804</v>
      </c>
      <c r="E189">
        <v>4051.46</v>
      </c>
      <c r="F189">
        <v>0</v>
      </c>
      <c r="G189">
        <v>4598.54</v>
      </c>
      <c r="L189" s="220">
        <f t="shared" si="12"/>
        <v>1</v>
      </c>
      <c r="M189" s="220">
        <f t="shared" si="13"/>
        <v>98</v>
      </c>
      <c r="N189" s="220">
        <f t="shared" si="14"/>
        <v>4000</v>
      </c>
      <c r="O189" s="220">
        <f t="shared" si="15"/>
        <v>4350</v>
      </c>
      <c r="P189" s="220">
        <f t="shared" si="16"/>
        <v>4</v>
      </c>
      <c r="Q189" s="220"/>
      <c r="R189" s="220"/>
      <c r="S189" s="220">
        <f t="shared" si="17"/>
        <v>350</v>
      </c>
    </row>
    <row r="190" spans="1:19" hidden="1">
      <c r="A190" t="s">
        <v>769</v>
      </c>
      <c r="B190" t="s">
        <v>750</v>
      </c>
      <c r="C190" t="s">
        <v>792</v>
      </c>
      <c r="D190" t="s">
        <v>805</v>
      </c>
      <c r="E190">
        <v>251.39</v>
      </c>
      <c r="F190">
        <v>0</v>
      </c>
      <c r="G190">
        <v>245.2</v>
      </c>
      <c r="L190" s="220">
        <f t="shared" si="12"/>
        <v>1</v>
      </c>
      <c r="M190" s="220">
        <f t="shared" si="13"/>
        <v>98</v>
      </c>
      <c r="N190" s="220">
        <f t="shared" si="14"/>
        <v>4000</v>
      </c>
      <c r="O190" s="220">
        <f t="shared" si="15"/>
        <v>4360</v>
      </c>
      <c r="P190" s="220">
        <f t="shared" si="16"/>
        <v>4</v>
      </c>
      <c r="Q190" s="220"/>
      <c r="R190" s="220"/>
      <c r="S190" s="220">
        <f t="shared" si="17"/>
        <v>360</v>
      </c>
    </row>
    <row r="191" spans="1:19" hidden="1">
      <c r="A191" t="s">
        <v>769</v>
      </c>
      <c r="B191" t="s">
        <v>750</v>
      </c>
      <c r="C191" t="s">
        <v>792</v>
      </c>
      <c r="D191" t="s">
        <v>806</v>
      </c>
      <c r="E191">
        <v>1133.19</v>
      </c>
      <c r="F191">
        <v>0</v>
      </c>
      <c r="G191">
        <v>1323.86</v>
      </c>
      <c r="L191" s="220">
        <f t="shared" si="12"/>
        <v>1</v>
      </c>
      <c r="M191" s="220">
        <f t="shared" si="13"/>
        <v>98</v>
      </c>
      <c r="N191" s="220">
        <f t="shared" si="14"/>
        <v>4000</v>
      </c>
      <c r="O191" s="220">
        <f t="shared" si="15"/>
        <v>4370</v>
      </c>
      <c r="P191" s="220">
        <f t="shared" si="16"/>
        <v>4</v>
      </c>
      <c r="Q191" s="220"/>
      <c r="R191" s="220"/>
      <c r="S191" s="220">
        <f t="shared" si="17"/>
        <v>370</v>
      </c>
    </row>
    <row r="192" spans="1:19" hidden="1">
      <c r="A192" t="s">
        <v>769</v>
      </c>
      <c r="B192" t="s">
        <v>750</v>
      </c>
      <c r="C192" t="s">
        <v>771</v>
      </c>
      <c r="D192" t="s">
        <v>771</v>
      </c>
      <c r="E192">
        <v>637.91</v>
      </c>
      <c r="F192">
        <v>725</v>
      </c>
      <c r="G192">
        <v>625.75</v>
      </c>
      <c r="L192" s="220">
        <f t="shared" si="12"/>
        <v>1</v>
      </c>
      <c r="M192" s="220">
        <f t="shared" si="13"/>
        <v>98</v>
      </c>
      <c r="N192" s="220">
        <f t="shared" si="14"/>
        <v>5000</v>
      </c>
      <c r="O192" s="220">
        <f t="shared" si="15"/>
        <v>5000</v>
      </c>
      <c r="P192" s="220">
        <f t="shared" si="16"/>
        <v>5</v>
      </c>
      <c r="Q192" s="220"/>
      <c r="R192" s="220"/>
      <c r="S192" s="220">
        <f t="shared" si="17"/>
        <v>0</v>
      </c>
    </row>
    <row r="193" spans="1:19" hidden="1">
      <c r="A193" t="s">
        <v>769</v>
      </c>
      <c r="B193" t="s">
        <v>750</v>
      </c>
      <c r="C193" t="s">
        <v>771</v>
      </c>
      <c r="D193" t="s">
        <v>772</v>
      </c>
      <c r="E193">
        <v>45.01</v>
      </c>
      <c r="F193">
        <v>60</v>
      </c>
      <c r="G193">
        <v>4.1399999999999997</v>
      </c>
      <c r="L193" s="220">
        <f t="shared" si="12"/>
        <v>1</v>
      </c>
      <c r="M193" s="220">
        <f t="shared" si="13"/>
        <v>98</v>
      </c>
      <c r="N193" s="220">
        <f t="shared" si="14"/>
        <v>5000</v>
      </c>
      <c r="O193" s="220">
        <f t="shared" si="15"/>
        <v>5010</v>
      </c>
      <c r="P193" s="220">
        <f t="shared" si="16"/>
        <v>5</v>
      </c>
      <c r="Q193" s="220"/>
      <c r="R193" s="220"/>
      <c r="S193" s="220">
        <f t="shared" si="17"/>
        <v>10</v>
      </c>
    </row>
    <row r="194" spans="1:19" hidden="1">
      <c r="A194" t="s">
        <v>769</v>
      </c>
      <c r="B194" t="s">
        <v>750</v>
      </c>
      <c r="C194" t="s">
        <v>771</v>
      </c>
      <c r="D194" t="s">
        <v>773</v>
      </c>
      <c r="E194">
        <v>314.35000000000002</v>
      </c>
      <c r="F194">
        <v>600</v>
      </c>
      <c r="G194">
        <v>274.64999999999998</v>
      </c>
      <c r="L194" s="220">
        <f t="shared" si="12"/>
        <v>1</v>
      </c>
      <c r="M194" s="220">
        <f t="shared" si="13"/>
        <v>98</v>
      </c>
      <c r="N194" s="220">
        <f t="shared" si="14"/>
        <v>5000</v>
      </c>
      <c r="O194" s="220">
        <f t="shared" si="15"/>
        <v>5030</v>
      </c>
      <c r="P194" s="220">
        <f t="shared" si="16"/>
        <v>5</v>
      </c>
      <c r="Q194" s="220"/>
      <c r="R194" s="220"/>
      <c r="S194" s="220">
        <f t="shared" si="17"/>
        <v>30</v>
      </c>
    </row>
    <row r="195" spans="1:19" hidden="1">
      <c r="A195" t="s">
        <v>769</v>
      </c>
      <c r="B195" t="s">
        <v>750</v>
      </c>
      <c r="C195" t="s">
        <v>771</v>
      </c>
      <c r="D195" t="s">
        <v>774</v>
      </c>
      <c r="E195">
        <v>0</v>
      </c>
      <c r="F195">
        <v>0</v>
      </c>
      <c r="G195">
        <v>0</v>
      </c>
      <c r="L195" s="220">
        <f t="shared" si="12"/>
        <v>1</v>
      </c>
      <c r="M195" s="220">
        <f t="shared" si="13"/>
        <v>98</v>
      </c>
      <c r="N195" s="220">
        <f t="shared" si="14"/>
        <v>5000</v>
      </c>
      <c r="O195" s="220">
        <f t="shared" si="15"/>
        <v>5900</v>
      </c>
      <c r="P195" s="220">
        <f t="shared" si="16"/>
        <v>5</v>
      </c>
      <c r="Q195" s="220"/>
      <c r="R195" s="220"/>
      <c r="S195" s="220">
        <f t="shared" si="17"/>
        <v>900</v>
      </c>
    </row>
    <row r="196" spans="1:19" hidden="1">
      <c r="A196" t="s">
        <v>769</v>
      </c>
      <c r="B196" t="s">
        <v>750</v>
      </c>
      <c r="C196" t="s">
        <v>775</v>
      </c>
      <c r="D196" t="s">
        <v>776</v>
      </c>
      <c r="E196">
        <v>0</v>
      </c>
      <c r="F196">
        <v>13000</v>
      </c>
      <c r="G196">
        <v>0</v>
      </c>
      <c r="L196" s="220">
        <f t="shared" si="12"/>
        <v>1</v>
      </c>
      <c r="M196" s="220">
        <f t="shared" si="13"/>
        <v>98</v>
      </c>
      <c r="N196" s="220">
        <f t="shared" si="14"/>
        <v>7000</v>
      </c>
      <c r="O196" s="220">
        <f t="shared" si="15"/>
        <v>7010</v>
      </c>
      <c r="P196" s="220">
        <f t="shared" si="16"/>
        <v>7</v>
      </c>
      <c r="Q196" s="220"/>
      <c r="R196" s="220"/>
      <c r="S196" s="220">
        <f t="shared" si="17"/>
        <v>10</v>
      </c>
    </row>
    <row r="197" spans="1:19" hidden="1">
      <c r="A197" t="s">
        <v>769</v>
      </c>
      <c r="B197" t="s">
        <v>750</v>
      </c>
      <c r="C197" t="s">
        <v>775</v>
      </c>
      <c r="D197" t="s">
        <v>777</v>
      </c>
      <c r="E197">
        <v>0</v>
      </c>
      <c r="F197">
        <v>100</v>
      </c>
      <c r="G197">
        <v>0</v>
      </c>
      <c r="L197" s="220">
        <f t="shared" ref="L197:L260" si="18">LEFT(A197,2)*1</f>
        <v>1</v>
      </c>
      <c r="M197" s="220">
        <f t="shared" ref="M197:M260" si="19">LEFT(B197,2)*1</f>
        <v>98</v>
      </c>
      <c r="N197" s="220">
        <f t="shared" ref="N197:N260" si="20">LEFT(C197,4)*1</f>
        <v>7000</v>
      </c>
      <c r="O197" s="220">
        <f t="shared" ref="O197:O260" si="21">LEFT(D197,4)*1</f>
        <v>7020</v>
      </c>
      <c r="P197" s="220">
        <f t="shared" ref="P197:P260" si="22">N197/1000*1</f>
        <v>7</v>
      </c>
      <c r="Q197" s="220"/>
      <c r="R197" s="220"/>
      <c r="S197" s="220">
        <f t="shared" ref="S197:S260" si="23">RIGHT(O197,3)*1</f>
        <v>20</v>
      </c>
    </row>
    <row r="198" spans="1:19" hidden="1">
      <c r="A198" t="s">
        <v>769</v>
      </c>
      <c r="B198" t="s">
        <v>750</v>
      </c>
      <c r="C198" t="s">
        <v>775</v>
      </c>
      <c r="D198" t="s">
        <v>778</v>
      </c>
      <c r="E198">
        <v>1870</v>
      </c>
      <c r="F198">
        <v>65</v>
      </c>
      <c r="G198">
        <v>97.5</v>
      </c>
      <c r="L198" s="220">
        <f t="shared" si="18"/>
        <v>1</v>
      </c>
      <c r="M198" s="220">
        <f t="shared" si="19"/>
        <v>98</v>
      </c>
      <c r="N198" s="220">
        <f t="shared" si="20"/>
        <v>7000</v>
      </c>
      <c r="O198" s="220">
        <f t="shared" si="21"/>
        <v>7070</v>
      </c>
      <c r="P198" s="220">
        <f t="shared" si="22"/>
        <v>7</v>
      </c>
      <c r="Q198" s="220"/>
      <c r="R198" s="220"/>
      <c r="S198" s="220">
        <f t="shared" si="23"/>
        <v>70</v>
      </c>
    </row>
    <row r="199" spans="1:19" hidden="1">
      <c r="A199" t="s">
        <v>769</v>
      </c>
      <c r="B199" t="s">
        <v>750</v>
      </c>
      <c r="C199" t="s">
        <v>775</v>
      </c>
      <c r="D199" t="s">
        <v>808</v>
      </c>
      <c r="E199">
        <v>5876.9</v>
      </c>
      <c r="F199">
        <v>5102</v>
      </c>
      <c r="G199">
        <v>5635.15</v>
      </c>
      <c r="L199" s="220">
        <f t="shared" si="18"/>
        <v>1</v>
      </c>
      <c r="M199" s="220">
        <f t="shared" si="19"/>
        <v>98</v>
      </c>
      <c r="N199" s="220">
        <f t="shared" si="20"/>
        <v>7000</v>
      </c>
      <c r="O199" s="220">
        <f t="shared" si="21"/>
        <v>7080</v>
      </c>
      <c r="P199" s="220">
        <f t="shared" si="22"/>
        <v>7</v>
      </c>
      <c r="Q199" s="220"/>
      <c r="R199" s="220"/>
      <c r="S199" s="220">
        <f t="shared" si="23"/>
        <v>80</v>
      </c>
    </row>
    <row r="200" spans="1:19" hidden="1">
      <c r="A200" t="s">
        <v>769</v>
      </c>
      <c r="B200" t="s">
        <v>750</v>
      </c>
      <c r="C200" t="s">
        <v>775</v>
      </c>
      <c r="D200" t="s">
        <v>779</v>
      </c>
      <c r="E200">
        <v>3660.51</v>
      </c>
      <c r="F200">
        <v>5000</v>
      </c>
      <c r="G200">
        <v>7143.21</v>
      </c>
      <c r="L200" s="220">
        <f t="shared" si="18"/>
        <v>1</v>
      </c>
      <c r="M200" s="220">
        <f t="shared" si="19"/>
        <v>98</v>
      </c>
      <c r="N200" s="220">
        <f t="shared" si="20"/>
        <v>7000</v>
      </c>
      <c r="O200" s="220">
        <f t="shared" si="21"/>
        <v>7100</v>
      </c>
      <c r="P200" s="220">
        <f t="shared" si="22"/>
        <v>7</v>
      </c>
      <c r="Q200" s="220"/>
      <c r="R200" s="220"/>
      <c r="S200" s="220">
        <f t="shared" si="23"/>
        <v>100</v>
      </c>
    </row>
    <row r="201" spans="1:19" hidden="1">
      <c r="A201" t="s">
        <v>769</v>
      </c>
      <c r="B201" t="s">
        <v>750</v>
      </c>
      <c r="C201" t="s">
        <v>775</v>
      </c>
      <c r="D201" t="s">
        <v>780</v>
      </c>
      <c r="E201">
        <v>3084.62</v>
      </c>
      <c r="F201">
        <v>0</v>
      </c>
      <c r="G201">
        <v>0</v>
      </c>
      <c r="L201" s="220">
        <f t="shared" si="18"/>
        <v>1</v>
      </c>
      <c r="M201" s="220">
        <f t="shared" si="19"/>
        <v>98</v>
      </c>
      <c r="N201" s="220">
        <f t="shared" si="20"/>
        <v>7000</v>
      </c>
      <c r="O201" s="220">
        <f t="shared" si="21"/>
        <v>7300</v>
      </c>
      <c r="P201" s="220">
        <f t="shared" si="22"/>
        <v>7</v>
      </c>
      <c r="Q201" s="220"/>
      <c r="R201" s="220"/>
      <c r="S201" s="220">
        <f t="shared" si="23"/>
        <v>300</v>
      </c>
    </row>
    <row r="202" spans="1:19" hidden="1">
      <c r="A202" t="s">
        <v>769</v>
      </c>
      <c r="B202" t="s">
        <v>750</v>
      </c>
      <c r="C202" t="s">
        <v>775</v>
      </c>
      <c r="D202" t="s">
        <v>809</v>
      </c>
      <c r="E202">
        <v>196.58</v>
      </c>
      <c r="F202">
        <v>100</v>
      </c>
      <c r="G202">
        <v>201.16</v>
      </c>
      <c r="L202" s="220">
        <f t="shared" si="18"/>
        <v>1</v>
      </c>
      <c r="M202" s="220">
        <f t="shared" si="19"/>
        <v>98</v>
      </c>
      <c r="N202" s="220">
        <f t="shared" si="20"/>
        <v>7000</v>
      </c>
      <c r="O202" s="220">
        <f t="shared" si="21"/>
        <v>7500</v>
      </c>
      <c r="P202" s="220">
        <f t="shared" si="22"/>
        <v>7</v>
      </c>
      <c r="Q202" s="220"/>
      <c r="R202" s="220"/>
      <c r="S202" s="220">
        <f t="shared" si="23"/>
        <v>500</v>
      </c>
    </row>
    <row r="203" spans="1:19" hidden="1">
      <c r="A203" t="s">
        <v>769</v>
      </c>
      <c r="B203" t="s">
        <v>750</v>
      </c>
      <c r="C203" t="s">
        <v>775</v>
      </c>
      <c r="D203" t="s">
        <v>781</v>
      </c>
      <c r="E203">
        <v>266.48</v>
      </c>
      <c r="F203">
        <v>500</v>
      </c>
      <c r="G203">
        <v>680.25</v>
      </c>
      <c r="L203" s="220">
        <f t="shared" si="18"/>
        <v>1</v>
      </c>
      <c r="M203" s="220">
        <f t="shared" si="19"/>
        <v>98</v>
      </c>
      <c r="N203" s="220">
        <f t="shared" si="20"/>
        <v>7000</v>
      </c>
      <c r="O203" s="220">
        <f t="shared" si="21"/>
        <v>7800</v>
      </c>
      <c r="P203" s="220">
        <f t="shared" si="22"/>
        <v>7</v>
      </c>
      <c r="Q203" s="220"/>
      <c r="R203" s="220"/>
      <c r="S203" s="220">
        <f t="shared" si="23"/>
        <v>800</v>
      </c>
    </row>
    <row r="204" spans="1:19" hidden="1">
      <c r="A204" t="s">
        <v>769</v>
      </c>
      <c r="B204" t="s">
        <v>750</v>
      </c>
      <c r="C204" t="s">
        <v>782</v>
      </c>
      <c r="D204" t="s">
        <v>782</v>
      </c>
      <c r="E204">
        <v>10907.77</v>
      </c>
      <c r="F204">
        <v>15000</v>
      </c>
      <c r="G204">
        <v>17398.14</v>
      </c>
      <c r="L204" s="220">
        <f t="shared" si="18"/>
        <v>1</v>
      </c>
      <c r="M204" s="220">
        <f t="shared" si="19"/>
        <v>98</v>
      </c>
      <c r="N204" s="220">
        <f t="shared" si="20"/>
        <v>8000</v>
      </c>
      <c r="O204" s="220">
        <f t="shared" si="21"/>
        <v>8000</v>
      </c>
      <c r="P204" s="220">
        <f t="shared" si="22"/>
        <v>8</v>
      </c>
      <c r="Q204" s="220"/>
      <c r="R204" s="220"/>
      <c r="S204" s="220">
        <f t="shared" si="23"/>
        <v>0</v>
      </c>
    </row>
    <row r="205" spans="1:19" hidden="1">
      <c r="A205" t="s">
        <v>829</v>
      </c>
      <c r="B205" t="s">
        <v>743</v>
      </c>
      <c r="C205" t="s">
        <v>788</v>
      </c>
      <c r="D205" t="s">
        <v>814</v>
      </c>
      <c r="E205">
        <v>0</v>
      </c>
      <c r="F205">
        <v>0</v>
      </c>
      <c r="G205">
        <v>0</v>
      </c>
      <c r="L205" s="220">
        <f t="shared" si="18"/>
        <v>2</v>
      </c>
      <c r="M205" s="220">
        <f t="shared" si="19"/>
        <v>60</v>
      </c>
      <c r="N205" s="220">
        <f t="shared" si="20"/>
        <v>3000</v>
      </c>
      <c r="O205" s="220">
        <f t="shared" si="21"/>
        <v>3490</v>
      </c>
      <c r="P205" s="220">
        <f t="shared" si="22"/>
        <v>3</v>
      </c>
      <c r="Q205" s="220"/>
      <c r="R205" s="220"/>
      <c r="S205" s="220">
        <f t="shared" si="23"/>
        <v>490</v>
      </c>
    </row>
    <row r="206" spans="1:19" hidden="1">
      <c r="A206" t="s">
        <v>829</v>
      </c>
      <c r="B206" t="s">
        <v>743</v>
      </c>
      <c r="C206" t="s">
        <v>788</v>
      </c>
      <c r="D206" t="s">
        <v>830</v>
      </c>
      <c r="E206">
        <v>44275</v>
      </c>
      <c r="F206">
        <v>46583</v>
      </c>
      <c r="G206">
        <v>48957.66</v>
      </c>
      <c r="L206" s="220">
        <f t="shared" si="18"/>
        <v>2</v>
      </c>
      <c r="M206" s="220">
        <f t="shared" si="19"/>
        <v>60</v>
      </c>
      <c r="N206" s="220">
        <f t="shared" si="20"/>
        <v>3000</v>
      </c>
      <c r="O206" s="220">
        <f t="shared" si="21"/>
        <v>3920</v>
      </c>
      <c r="P206" s="220">
        <f t="shared" si="22"/>
        <v>3</v>
      </c>
      <c r="Q206" s="220"/>
      <c r="R206" s="220"/>
      <c r="S206" s="220">
        <f t="shared" si="23"/>
        <v>920</v>
      </c>
    </row>
    <row r="207" spans="1:19" hidden="1">
      <c r="A207" t="s">
        <v>829</v>
      </c>
      <c r="B207" t="s">
        <v>743</v>
      </c>
      <c r="C207" t="s">
        <v>788</v>
      </c>
      <c r="D207" t="s">
        <v>789</v>
      </c>
      <c r="E207">
        <v>11427.31</v>
      </c>
      <c r="F207">
        <v>15843</v>
      </c>
      <c r="G207">
        <v>11703.43</v>
      </c>
      <c r="L207" s="220">
        <f t="shared" si="18"/>
        <v>2</v>
      </c>
      <c r="M207" s="220">
        <f t="shared" si="19"/>
        <v>60</v>
      </c>
      <c r="N207" s="220">
        <f t="shared" si="20"/>
        <v>3000</v>
      </c>
      <c r="O207" s="220">
        <f t="shared" si="21"/>
        <v>3940</v>
      </c>
      <c r="P207" s="220">
        <f t="shared" si="22"/>
        <v>3</v>
      </c>
      <c r="Q207" s="220"/>
      <c r="R207" s="220"/>
      <c r="S207" s="220">
        <f t="shared" si="23"/>
        <v>940</v>
      </c>
    </row>
    <row r="208" spans="1:19" hidden="1">
      <c r="A208" t="s">
        <v>829</v>
      </c>
      <c r="B208" t="s">
        <v>743</v>
      </c>
      <c r="C208" t="s">
        <v>792</v>
      </c>
      <c r="D208" t="s">
        <v>792</v>
      </c>
      <c r="E208">
        <v>0</v>
      </c>
      <c r="F208">
        <v>30925</v>
      </c>
      <c r="G208">
        <v>0</v>
      </c>
      <c r="L208" s="220">
        <f t="shared" si="18"/>
        <v>2</v>
      </c>
      <c r="M208" s="220">
        <f t="shared" si="19"/>
        <v>60</v>
      </c>
      <c r="N208" s="220">
        <f t="shared" si="20"/>
        <v>4000</v>
      </c>
      <c r="O208" s="220">
        <f t="shared" si="21"/>
        <v>4000</v>
      </c>
      <c r="P208" s="220">
        <f t="shared" si="22"/>
        <v>4</v>
      </c>
      <c r="Q208" s="220"/>
      <c r="R208" s="220"/>
      <c r="S208" s="220">
        <f t="shared" si="23"/>
        <v>0</v>
      </c>
    </row>
    <row r="209" spans="1:19" hidden="1">
      <c r="A209" t="s">
        <v>829</v>
      </c>
      <c r="B209" t="s">
        <v>743</v>
      </c>
      <c r="C209" t="s">
        <v>792</v>
      </c>
      <c r="D209" t="s">
        <v>800</v>
      </c>
      <c r="E209">
        <v>13095.6</v>
      </c>
      <c r="F209">
        <v>0</v>
      </c>
      <c r="G209">
        <v>13648.56</v>
      </c>
      <c r="L209" s="220">
        <f t="shared" si="18"/>
        <v>2</v>
      </c>
      <c r="M209" s="220">
        <f t="shared" si="19"/>
        <v>60</v>
      </c>
      <c r="N209" s="220">
        <f t="shared" si="20"/>
        <v>4000</v>
      </c>
      <c r="O209" s="220">
        <f t="shared" si="21"/>
        <v>4310</v>
      </c>
      <c r="P209" s="220">
        <f t="shared" si="22"/>
        <v>4</v>
      </c>
      <c r="Q209" s="220"/>
      <c r="R209" s="220"/>
      <c r="S209" s="220">
        <f t="shared" si="23"/>
        <v>310</v>
      </c>
    </row>
    <row r="210" spans="1:19" hidden="1">
      <c r="A210" t="s">
        <v>829</v>
      </c>
      <c r="B210" t="s">
        <v>743</v>
      </c>
      <c r="C210" t="s">
        <v>792</v>
      </c>
      <c r="D210" t="s">
        <v>801</v>
      </c>
      <c r="E210">
        <v>1908.01</v>
      </c>
      <c r="F210">
        <v>0</v>
      </c>
      <c r="G210">
        <v>1830.82</v>
      </c>
      <c r="L210" s="220">
        <f t="shared" si="18"/>
        <v>2</v>
      </c>
      <c r="M210" s="220">
        <f t="shared" si="19"/>
        <v>60</v>
      </c>
      <c r="N210" s="220">
        <f t="shared" si="20"/>
        <v>4000</v>
      </c>
      <c r="O210" s="220">
        <f t="shared" si="21"/>
        <v>4320</v>
      </c>
      <c r="P210" s="220">
        <f t="shared" si="22"/>
        <v>4</v>
      </c>
      <c r="Q210" s="220"/>
      <c r="R210" s="220"/>
      <c r="S210" s="220">
        <f t="shared" si="23"/>
        <v>320</v>
      </c>
    </row>
    <row r="211" spans="1:19" hidden="1">
      <c r="A211" t="s">
        <v>829</v>
      </c>
      <c r="B211" t="s">
        <v>743</v>
      </c>
      <c r="C211" t="s">
        <v>792</v>
      </c>
      <c r="D211" t="s">
        <v>802</v>
      </c>
      <c r="E211">
        <v>39.32</v>
      </c>
      <c r="F211">
        <v>0</v>
      </c>
      <c r="G211">
        <v>86.98</v>
      </c>
      <c r="L211" s="220">
        <f t="shared" si="18"/>
        <v>2</v>
      </c>
      <c r="M211" s="220">
        <f t="shared" si="19"/>
        <v>60</v>
      </c>
      <c r="N211" s="220">
        <f t="shared" si="20"/>
        <v>4000</v>
      </c>
      <c r="O211" s="220">
        <f t="shared" si="21"/>
        <v>4330</v>
      </c>
      <c r="P211" s="220">
        <f t="shared" si="22"/>
        <v>4</v>
      </c>
      <c r="Q211" s="220"/>
      <c r="R211" s="220"/>
      <c r="S211" s="220">
        <f t="shared" si="23"/>
        <v>330</v>
      </c>
    </row>
    <row r="212" spans="1:19" hidden="1">
      <c r="A212" t="s">
        <v>829</v>
      </c>
      <c r="B212" t="s">
        <v>743</v>
      </c>
      <c r="C212" t="s">
        <v>792</v>
      </c>
      <c r="D212" t="s">
        <v>803</v>
      </c>
      <c r="E212">
        <v>3812.6</v>
      </c>
      <c r="F212">
        <v>0</v>
      </c>
      <c r="G212">
        <v>4338.87</v>
      </c>
      <c r="L212" s="220">
        <f t="shared" si="18"/>
        <v>2</v>
      </c>
      <c r="M212" s="220">
        <f t="shared" si="19"/>
        <v>60</v>
      </c>
      <c r="N212" s="220">
        <f t="shared" si="20"/>
        <v>4000</v>
      </c>
      <c r="O212" s="220">
        <f t="shared" si="21"/>
        <v>4340</v>
      </c>
      <c r="P212" s="220">
        <f t="shared" si="22"/>
        <v>4</v>
      </c>
      <c r="Q212" s="220"/>
      <c r="R212" s="220"/>
      <c r="S212" s="220">
        <f t="shared" si="23"/>
        <v>340</v>
      </c>
    </row>
    <row r="213" spans="1:19" hidden="1">
      <c r="A213" t="s">
        <v>829</v>
      </c>
      <c r="B213" t="s">
        <v>743</v>
      </c>
      <c r="C213" t="s">
        <v>792</v>
      </c>
      <c r="D213" t="s">
        <v>804</v>
      </c>
      <c r="E213">
        <v>6391.92</v>
      </c>
      <c r="F213">
        <v>0</v>
      </c>
      <c r="G213">
        <v>6969.02</v>
      </c>
      <c r="L213" s="220">
        <f t="shared" si="18"/>
        <v>2</v>
      </c>
      <c r="M213" s="220">
        <f t="shared" si="19"/>
        <v>60</v>
      </c>
      <c r="N213" s="220">
        <f t="shared" si="20"/>
        <v>4000</v>
      </c>
      <c r="O213" s="220">
        <f t="shared" si="21"/>
        <v>4350</v>
      </c>
      <c r="P213" s="220">
        <f t="shared" si="22"/>
        <v>4</v>
      </c>
      <c r="Q213" s="220"/>
      <c r="R213" s="220"/>
      <c r="S213" s="220">
        <f t="shared" si="23"/>
        <v>350</v>
      </c>
    </row>
    <row r="214" spans="1:19" hidden="1">
      <c r="A214" t="s">
        <v>829</v>
      </c>
      <c r="B214" t="s">
        <v>743</v>
      </c>
      <c r="C214" t="s">
        <v>792</v>
      </c>
      <c r="D214" t="s">
        <v>805</v>
      </c>
      <c r="E214">
        <v>407.7</v>
      </c>
      <c r="F214">
        <v>0</v>
      </c>
      <c r="G214">
        <v>419.21</v>
      </c>
      <c r="L214" s="220">
        <f t="shared" si="18"/>
        <v>2</v>
      </c>
      <c r="M214" s="220">
        <f t="shared" si="19"/>
        <v>60</v>
      </c>
      <c r="N214" s="220">
        <f t="shared" si="20"/>
        <v>4000</v>
      </c>
      <c r="O214" s="220">
        <f t="shared" si="21"/>
        <v>4360</v>
      </c>
      <c r="P214" s="220">
        <f t="shared" si="22"/>
        <v>4</v>
      </c>
      <c r="Q214" s="220"/>
      <c r="R214" s="220"/>
      <c r="S214" s="220">
        <f t="shared" si="23"/>
        <v>360</v>
      </c>
    </row>
    <row r="215" spans="1:19" hidden="1">
      <c r="A215" t="s">
        <v>829</v>
      </c>
      <c r="B215" t="s">
        <v>743</v>
      </c>
      <c r="C215" t="s">
        <v>792</v>
      </c>
      <c r="D215" t="s">
        <v>806</v>
      </c>
      <c r="E215">
        <v>1810.83</v>
      </c>
      <c r="F215">
        <v>0</v>
      </c>
      <c r="G215">
        <v>2264.0700000000002</v>
      </c>
      <c r="L215" s="220">
        <f t="shared" si="18"/>
        <v>2</v>
      </c>
      <c r="M215" s="220">
        <f t="shared" si="19"/>
        <v>60</v>
      </c>
      <c r="N215" s="220">
        <f t="shared" si="20"/>
        <v>4000</v>
      </c>
      <c r="O215" s="220">
        <f t="shared" si="21"/>
        <v>4370</v>
      </c>
      <c r="P215" s="220">
        <f t="shared" si="22"/>
        <v>4</v>
      </c>
      <c r="Q215" s="220"/>
      <c r="R215" s="220"/>
      <c r="S215" s="220">
        <f t="shared" si="23"/>
        <v>370</v>
      </c>
    </row>
    <row r="216" spans="1:19" hidden="1">
      <c r="A216" t="s">
        <v>829</v>
      </c>
      <c r="B216" t="s">
        <v>743</v>
      </c>
      <c r="C216" t="s">
        <v>771</v>
      </c>
      <c r="D216" t="s">
        <v>771</v>
      </c>
      <c r="E216">
        <v>67159.16</v>
      </c>
      <c r="F216">
        <v>45210</v>
      </c>
      <c r="G216">
        <v>101554.7</v>
      </c>
      <c r="L216" s="220">
        <f t="shared" si="18"/>
        <v>2</v>
      </c>
      <c r="M216" s="220">
        <f t="shared" si="19"/>
        <v>60</v>
      </c>
      <c r="N216" s="220">
        <f t="shared" si="20"/>
        <v>5000</v>
      </c>
      <c r="O216" s="220">
        <f t="shared" si="21"/>
        <v>5000</v>
      </c>
      <c r="P216" s="220">
        <f t="shared" si="22"/>
        <v>5</v>
      </c>
      <c r="Q216" s="220"/>
      <c r="R216" s="220"/>
      <c r="S216" s="220">
        <f t="shared" si="23"/>
        <v>0</v>
      </c>
    </row>
    <row r="217" spans="1:19" hidden="1">
      <c r="A217" t="s">
        <v>829</v>
      </c>
      <c r="B217" t="s">
        <v>743</v>
      </c>
      <c r="C217" t="s">
        <v>771</v>
      </c>
      <c r="D217" t="s">
        <v>772</v>
      </c>
      <c r="E217">
        <v>1365.8</v>
      </c>
      <c r="F217">
        <v>2000</v>
      </c>
      <c r="G217">
        <v>-283.48</v>
      </c>
      <c r="L217" s="220">
        <f t="shared" si="18"/>
        <v>2</v>
      </c>
      <c r="M217" s="220">
        <f t="shared" si="19"/>
        <v>60</v>
      </c>
      <c r="N217" s="220">
        <f t="shared" si="20"/>
        <v>5000</v>
      </c>
      <c r="O217" s="220">
        <f t="shared" si="21"/>
        <v>5010</v>
      </c>
      <c r="P217" s="220">
        <f t="shared" si="22"/>
        <v>5</v>
      </c>
      <c r="Q217" s="220"/>
      <c r="R217" s="220"/>
      <c r="S217" s="220">
        <f t="shared" si="23"/>
        <v>10</v>
      </c>
    </row>
    <row r="218" spans="1:19" hidden="1">
      <c r="A218" t="s">
        <v>829</v>
      </c>
      <c r="B218" t="s">
        <v>743</v>
      </c>
      <c r="C218" t="s">
        <v>771</v>
      </c>
      <c r="D218" t="s">
        <v>773</v>
      </c>
      <c r="E218">
        <v>11099.97</v>
      </c>
      <c r="F218">
        <v>10100</v>
      </c>
      <c r="G218">
        <v>8235.0400000000009</v>
      </c>
      <c r="L218" s="220">
        <f t="shared" si="18"/>
        <v>2</v>
      </c>
      <c r="M218" s="220">
        <f t="shared" si="19"/>
        <v>60</v>
      </c>
      <c r="N218" s="220">
        <f t="shared" si="20"/>
        <v>5000</v>
      </c>
      <c r="O218" s="220">
        <f t="shared" si="21"/>
        <v>5030</v>
      </c>
      <c r="P218" s="220">
        <f t="shared" si="22"/>
        <v>5</v>
      </c>
      <c r="Q218" s="220"/>
      <c r="R218" s="220"/>
      <c r="S218" s="220">
        <f t="shared" si="23"/>
        <v>30</v>
      </c>
    </row>
    <row r="219" spans="1:19" hidden="1">
      <c r="A219" t="s">
        <v>829</v>
      </c>
      <c r="B219" t="s">
        <v>743</v>
      </c>
      <c r="C219" t="s">
        <v>771</v>
      </c>
      <c r="D219" t="s">
        <v>831</v>
      </c>
      <c r="E219">
        <v>0</v>
      </c>
      <c r="F219">
        <v>0</v>
      </c>
      <c r="G219">
        <v>598.62</v>
      </c>
      <c r="L219" s="220">
        <f t="shared" si="18"/>
        <v>2</v>
      </c>
      <c r="M219" s="220">
        <f t="shared" si="19"/>
        <v>60</v>
      </c>
      <c r="N219" s="220">
        <f t="shared" si="20"/>
        <v>5000</v>
      </c>
      <c r="O219" s="220">
        <f t="shared" si="21"/>
        <v>5031</v>
      </c>
      <c r="P219" s="220">
        <f t="shared" si="22"/>
        <v>5</v>
      </c>
      <c r="Q219" s="220"/>
      <c r="R219" s="220"/>
      <c r="S219" s="220">
        <f t="shared" si="23"/>
        <v>31</v>
      </c>
    </row>
    <row r="220" spans="1:19" hidden="1">
      <c r="A220" t="s">
        <v>829</v>
      </c>
      <c r="B220" t="s">
        <v>743</v>
      </c>
      <c r="C220" t="s">
        <v>771</v>
      </c>
      <c r="D220" t="s">
        <v>832</v>
      </c>
      <c r="E220">
        <v>9319.01</v>
      </c>
      <c r="F220">
        <v>11500</v>
      </c>
      <c r="G220">
        <v>8664.7800000000007</v>
      </c>
      <c r="L220" s="220">
        <f t="shared" si="18"/>
        <v>2</v>
      </c>
      <c r="M220" s="220">
        <f t="shared" si="19"/>
        <v>60</v>
      </c>
      <c r="N220" s="220">
        <f t="shared" si="20"/>
        <v>5000</v>
      </c>
      <c r="O220" s="220">
        <f t="shared" si="21"/>
        <v>5040</v>
      </c>
      <c r="P220" s="220">
        <f t="shared" si="22"/>
        <v>5</v>
      </c>
      <c r="Q220" s="220"/>
      <c r="R220" s="220"/>
      <c r="S220" s="220">
        <f t="shared" si="23"/>
        <v>40</v>
      </c>
    </row>
    <row r="221" spans="1:19" hidden="1">
      <c r="A221" t="s">
        <v>829</v>
      </c>
      <c r="B221" t="s">
        <v>743</v>
      </c>
      <c r="C221" t="s">
        <v>771</v>
      </c>
      <c r="D221" t="s">
        <v>833</v>
      </c>
      <c r="E221">
        <v>0</v>
      </c>
      <c r="F221">
        <v>0</v>
      </c>
      <c r="G221">
        <v>0</v>
      </c>
      <c r="L221" s="220">
        <f t="shared" si="18"/>
        <v>2</v>
      </c>
      <c r="M221" s="220">
        <f t="shared" si="19"/>
        <v>60</v>
      </c>
      <c r="N221" s="220">
        <f t="shared" si="20"/>
        <v>5000</v>
      </c>
      <c r="O221" s="220">
        <f t="shared" si="21"/>
        <v>5060</v>
      </c>
      <c r="P221" s="220">
        <f t="shared" si="22"/>
        <v>5</v>
      </c>
      <c r="Q221" s="220"/>
      <c r="R221" s="220"/>
      <c r="S221" s="220">
        <f t="shared" si="23"/>
        <v>60</v>
      </c>
    </row>
    <row r="222" spans="1:19" hidden="1">
      <c r="A222" t="s">
        <v>829</v>
      </c>
      <c r="B222" t="s">
        <v>743</v>
      </c>
      <c r="C222" t="s">
        <v>771</v>
      </c>
      <c r="D222" t="s">
        <v>834</v>
      </c>
      <c r="E222">
        <v>0</v>
      </c>
      <c r="F222">
        <v>0</v>
      </c>
      <c r="G222">
        <v>0</v>
      </c>
      <c r="L222" s="220">
        <f t="shared" si="18"/>
        <v>2</v>
      </c>
      <c r="M222" s="220">
        <f t="shared" si="19"/>
        <v>60</v>
      </c>
      <c r="N222" s="220">
        <f t="shared" si="20"/>
        <v>5000</v>
      </c>
      <c r="O222" s="220">
        <f t="shared" si="21"/>
        <v>5070</v>
      </c>
      <c r="P222" s="220">
        <f t="shared" si="22"/>
        <v>5</v>
      </c>
      <c r="Q222" s="220"/>
      <c r="R222" s="220"/>
      <c r="S222" s="220">
        <f t="shared" si="23"/>
        <v>70</v>
      </c>
    </row>
    <row r="223" spans="1:19" hidden="1">
      <c r="A223" t="s">
        <v>829</v>
      </c>
      <c r="B223" t="s">
        <v>743</v>
      </c>
      <c r="C223" t="s">
        <v>771</v>
      </c>
      <c r="D223" t="s">
        <v>820</v>
      </c>
      <c r="E223">
        <v>4508.9399999999996</v>
      </c>
      <c r="F223">
        <v>5000</v>
      </c>
      <c r="G223">
        <v>4153.26</v>
      </c>
      <c r="L223" s="220">
        <f t="shared" si="18"/>
        <v>2</v>
      </c>
      <c r="M223" s="220">
        <f t="shared" si="19"/>
        <v>60</v>
      </c>
      <c r="N223" s="220">
        <f t="shared" si="20"/>
        <v>5000</v>
      </c>
      <c r="O223" s="220">
        <f t="shared" si="21"/>
        <v>5700</v>
      </c>
      <c r="P223" s="220">
        <f t="shared" si="22"/>
        <v>5</v>
      </c>
      <c r="Q223" s="220"/>
      <c r="R223" s="220"/>
      <c r="S223" s="220">
        <f t="shared" si="23"/>
        <v>700</v>
      </c>
    </row>
    <row r="224" spans="1:19" hidden="1">
      <c r="A224" t="s">
        <v>829</v>
      </c>
      <c r="B224" t="s">
        <v>743</v>
      </c>
      <c r="C224" t="s">
        <v>771</v>
      </c>
      <c r="D224" t="s">
        <v>774</v>
      </c>
      <c r="E224">
        <v>79354.929999999993</v>
      </c>
      <c r="F224">
        <v>102500</v>
      </c>
      <c r="G224">
        <v>36817.67</v>
      </c>
      <c r="L224" s="220">
        <f t="shared" si="18"/>
        <v>2</v>
      </c>
      <c r="M224" s="220">
        <f t="shared" si="19"/>
        <v>60</v>
      </c>
      <c r="N224" s="220">
        <f t="shared" si="20"/>
        <v>5000</v>
      </c>
      <c r="O224" s="220">
        <f t="shared" si="21"/>
        <v>5900</v>
      </c>
      <c r="P224" s="220">
        <f t="shared" si="22"/>
        <v>5</v>
      </c>
      <c r="Q224" s="220"/>
      <c r="R224" s="220"/>
      <c r="S224" s="220">
        <f t="shared" si="23"/>
        <v>900</v>
      </c>
    </row>
    <row r="225" spans="1:19" hidden="1">
      <c r="A225" t="s">
        <v>829</v>
      </c>
      <c r="B225" t="s">
        <v>743</v>
      </c>
      <c r="C225" t="s">
        <v>775</v>
      </c>
      <c r="D225" t="s">
        <v>776</v>
      </c>
      <c r="E225">
        <v>113778.99</v>
      </c>
      <c r="F225">
        <v>31840</v>
      </c>
      <c r="G225">
        <v>87410.01</v>
      </c>
      <c r="L225" s="220">
        <f t="shared" si="18"/>
        <v>2</v>
      </c>
      <c r="M225" s="220">
        <f t="shared" si="19"/>
        <v>60</v>
      </c>
      <c r="N225" s="220">
        <f t="shared" si="20"/>
        <v>7000</v>
      </c>
      <c r="O225" s="220">
        <f t="shared" si="21"/>
        <v>7010</v>
      </c>
      <c r="P225" s="220">
        <f t="shared" si="22"/>
        <v>7</v>
      </c>
      <c r="Q225" s="220"/>
      <c r="R225" s="220"/>
      <c r="S225" s="220">
        <f t="shared" si="23"/>
        <v>10</v>
      </c>
    </row>
    <row r="226" spans="1:19" hidden="1">
      <c r="A226" t="s">
        <v>829</v>
      </c>
      <c r="B226" t="s">
        <v>743</v>
      </c>
      <c r="C226" t="s">
        <v>775</v>
      </c>
      <c r="D226" t="s">
        <v>777</v>
      </c>
      <c r="E226">
        <v>69355</v>
      </c>
      <c r="F226">
        <v>64020</v>
      </c>
      <c r="G226">
        <v>58685</v>
      </c>
      <c r="L226" s="220">
        <f t="shared" si="18"/>
        <v>2</v>
      </c>
      <c r="M226" s="220">
        <f t="shared" si="19"/>
        <v>60</v>
      </c>
      <c r="N226" s="220">
        <f t="shared" si="20"/>
        <v>7000</v>
      </c>
      <c r="O226" s="220">
        <f t="shared" si="21"/>
        <v>7020</v>
      </c>
      <c r="P226" s="220">
        <f t="shared" si="22"/>
        <v>7</v>
      </c>
      <c r="Q226" s="220"/>
      <c r="R226" s="220"/>
      <c r="S226" s="220">
        <f t="shared" si="23"/>
        <v>20</v>
      </c>
    </row>
    <row r="227" spans="1:19" hidden="1">
      <c r="A227" t="s">
        <v>829</v>
      </c>
      <c r="B227" t="s">
        <v>743</v>
      </c>
      <c r="C227" t="s">
        <v>775</v>
      </c>
      <c r="D227" t="s">
        <v>778</v>
      </c>
      <c r="E227">
        <v>39833.75</v>
      </c>
      <c r="F227">
        <v>50765</v>
      </c>
      <c r="G227">
        <v>30387.5</v>
      </c>
      <c r="L227" s="220">
        <f t="shared" si="18"/>
        <v>2</v>
      </c>
      <c r="M227" s="220">
        <f t="shared" si="19"/>
        <v>60</v>
      </c>
      <c r="N227" s="220">
        <f t="shared" si="20"/>
        <v>7000</v>
      </c>
      <c r="O227" s="220">
        <f t="shared" si="21"/>
        <v>7070</v>
      </c>
      <c r="P227" s="220">
        <f t="shared" si="22"/>
        <v>7</v>
      </c>
      <c r="Q227" s="220"/>
      <c r="R227" s="220"/>
      <c r="S227" s="220">
        <f t="shared" si="23"/>
        <v>70</v>
      </c>
    </row>
    <row r="228" spans="1:19" hidden="1">
      <c r="A228" t="s">
        <v>829</v>
      </c>
      <c r="B228" t="s">
        <v>743</v>
      </c>
      <c r="C228" t="s">
        <v>775</v>
      </c>
      <c r="D228" t="s">
        <v>808</v>
      </c>
      <c r="E228">
        <v>0</v>
      </c>
      <c r="F228">
        <v>0</v>
      </c>
      <c r="G228">
        <v>0</v>
      </c>
      <c r="L228" s="220">
        <f t="shared" si="18"/>
        <v>2</v>
      </c>
      <c r="M228" s="220">
        <f t="shared" si="19"/>
        <v>60</v>
      </c>
      <c r="N228" s="220">
        <f t="shared" si="20"/>
        <v>7000</v>
      </c>
      <c r="O228" s="220">
        <f t="shared" si="21"/>
        <v>7080</v>
      </c>
      <c r="P228" s="220">
        <f t="shared" si="22"/>
        <v>7</v>
      </c>
      <c r="Q228" s="220"/>
      <c r="R228" s="220"/>
      <c r="S228" s="220">
        <f t="shared" si="23"/>
        <v>80</v>
      </c>
    </row>
    <row r="229" spans="1:19" hidden="1">
      <c r="A229" t="s">
        <v>829</v>
      </c>
      <c r="B229" t="s">
        <v>743</v>
      </c>
      <c r="C229" t="s">
        <v>775</v>
      </c>
      <c r="D229" t="s">
        <v>779</v>
      </c>
      <c r="E229">
        <v>925</v>
      </c>
      <c r="F229">
        <v>900</v>
      </c>
      <c r="G229">
        <v>455</v>
      </c>
      <c r="L229" s="220">
        <f t="shared" si="18"/>
        <v>2</v>
      </c>
      <c r="M229" s="220">
        <f t="shared" si="19"/>
        <v>60</v>
      </c>
      <c r="N229" s="220">
        <f t="shared" si="20"/>
        <v>7000</v>
      </c>
      <c r="O229" s="220">
        <f t="shared" si="21"/>
        <v>7100</v>
      </c>
      <c r="P229" s="220">
        <f t="shared" si="22"/>
        <v>7</v>
      </c>
      <c r="Q229" s="220"/>
      <c r="R229" s="220"/>
      <c r="S229" s="220">
        <f t="shared" si="23"/>
        <v>100</v>
      </c>
    </row>
    <row r="230" spans="1:19" hidden="1">
      <c r="A230" t="s">
        <v>829</v>
      </c>
      <c r="B230" t="s">
        <v>743</v>
      </c>
      <c r="C230" t="s">
        <v>775</v>
      </c>
      <c r="D230" t="s">
        <v>780</v>
      </c>
      <c r="E230">
        <v>0</v>
      </c>
      <c r="F230">
        <v>0</v>
      </c>
      <c r="G230">
        <v>1161.72</v>
      </c>
      <c r="L230" s="220">
        <f t="shared" si="18"/>
        <v>2</v>
      </c>
      <c r="M230" s="220">
        <f t="shared" si="19"/>
        <v>60</v>
      </c>
      <c r="N230" s="220">
        <f t="shared" si="20"/>
        <v>7000</v>
      </c>
      <c r="O230" s="220">
        <f t="shared" si="21"/>
        <v>7300</v>
      </c>
      <c r="P230" s="220">
        <f t="shared" si="22"/>
        <v>7</v>
      </c>
      <c r="Q230" s="220"/>
      <c r="R230" s="220"/>
      <c r="S230" s="220">
        <f t="shared" si="23"/>
        <v>300</v>
      </c>
    </row>
    <row r="231" spans="1:19" hidden="1">
      <c r="A231" t="s">
        <v>829</v>
      </c>
      <c r="B231" t="s">
        <v>743</v>
      </c>
      <c r="C231" t="s">
        <v>775</v>
      </c>
      <c r="D231" t="s">
        <v>835</v>
      </c>
      <c r="E231">
        <v>44968.23</v>
      </c>
      <c r="F231">
        <v>56994</v>
      </c>
      <c r="G231">
        <v>40062.01</v>
      </c>
      <c r="L231" s="220">
        <f t="shared" si="18"/>
        <v>2</v>
      </c>
      <c r="M231" s="220">
        <f t="shared" si="19"/>
        <v>60</v>
      </c>
      <c r="N231" s="220">
        <f t="shared" si="20"/>
        <v>7000</v>
      </c>
      <c r="O231" s="220">
        <f t="shared" si="21"/>
        <v>7400</v>
      </c>
      <c r="P231" s="220">
        <f t="shared" si="22"/>
        <v>7</v>
      </c>
      <c r="Q231" s="220"/>
      <c r="R231" s="220"/>
      <c r="S231" s="220">
        <f t="shared" si="23"/>
        <v>400</v>
      </c>
    </row>
    <row r="232" spans="1:19" hidden="1">
      <c r="A232" t="s">
        <v>829</v>
      </c>
      <c r="B232" t="s">
        <v>743</v>
      </c>
      <c r="C232" t="s">
        <v>775</v>
      </c>
      <c r="D232" t="s">
        <v>809</v>
      </c>
      <c r="E232">
        <v>6722.02</v>
      </c>
      <c r="F232">
        <v>50</v>
      </c>
      <c r="G232">
        <v>2669.63</v>
      </c>
      <c r="L232" s="220">
        <f t="shared" si="18"/>
        <v>2</v>
      </c>
      <c r="M232" s="220">
        <f t="shared" si="19"/>
        <v>60</v>
      </c>
      <c r="N232" s="220">
        <f t="shared" si="20"/>
        <v>7000</v>
      </c>
      <c r="O232" s="220">
        <f t="shared" si="21"/>
        <v>7500</v>
      </c>
      <c r="P232" s="220">
        <f t="shared" si="22"/>
        <v>7</v>
      </c>
      <c r="Q232" s="220"/>
      <c r="R232" s="220"/>
      <c r="S232" s="220">
        <f t="shared" si="23"/>
        <v>500</v>
      </c>
    </row>
    <row r="233" spans="1:19" hidden="1">
      <c r="A233" t="s">
        <v>829</v>
      </c>
      <c r="B233" t="s">
        <v>743</v>
      </c>
      <c r="C233" t="s">
        <v>775</v>
      </c>
      <c r="D233" t="s">
        <v>836</v>
      </c>
      <c r="E233">
        <v>16300.98</v>
      </c>
      <c r="F233">
        <v>16850</v>
      </c>
      <c r="G233">
        <v>15612.01</v>
      </c>
      <c r="L233" s="220">
        <f t="shared" si="18"/>
        <v>2</v>
      </c>
      <c r="M233" s="220">
        <f t="shared" si="19"/>
        <v>60</v>
      </c>
      <c r="N233" s="220">
        <f t="shared" si="20"/>
        <v>7000</v>
      </c>
      <c r="O233" s="220">
        <f t="shared" si="21"/>
        <v>7520</v>
      </c>
      <c r="P233" s="220">
        <f t="shared" si="22"/>
        <v>7</v>
      </c>
      <c r="Q233" s="220"/>
      <c r="R233" s="220"/>
      <c r="S233" s="220">
        <f t="shared" si="23"/>
        <v>520</v>
      </c>
    </row>
    <row r="234" spans="1:19" hidden="1">
      <c r="A234" t="s">
        <v>829</v>
      </c>
      <c r="B234" t="s">
        <v>743</v>
      </c>
      <c r="C234" t="s">
        <v>775</v>
      </c>
      <c r="D234" t="s">
        <v>837</v>
      </c>
      <c r="E234">
        <v>0</v>
      </c>
      <c r="F234">
        <v>0</v>
      </c>
      <c r="G234">
        <v>160.30000000000001</v>
      </c>
      <c r="L234" s="220">
        <f t="shared" si="18"/>
        <v>2</v>
      </c>
      <c r="M234" s="220">
        <f t="shared" si="19"/>
        <v>60</v>
      </c>
      <c r="N234" s="220">
        <f t="shared" si="20"/>
        <v>7000</v>
      </c>
      <c r="O234" s="220">
        <f t="shared" si="21"/>
        <v>7530</v>
      </c>
      <c r="P234" s="220">
        <f t="shared" si="22"/>
        <v>7</v>
      </c>
      <c r="Q234" s="220"/>
      <c r="R234" s="220"/>
      <c r="S234" s="220">
        <f t="shared" si="23"/>
        <v>530</v>
      </c>
    </row>
    <row r="235" spans="1:19" hidden="1">
      <c r="A235" t="s">
        <v>829</v>
      </c>
      <c r="B235" t="s">
        <v>743</v>
      </c>
      <c r="C235" t="s">
        <v>775</v>
      </c>
      <c r="D235" t="s">
        <v>838</v>
      </c>
      <c r="E235">
        <v>50685.43</v>
      </c>
      <c r="F235">
        <v>46000</v>
      </c>
      <c r="G235">
        <v>56223.9</v>
      </c>
      <c r="L235" s="220">
        <f t="shared" si="18"/>
        <v>2</v>
      </c>
      <c r="M235" s="220">
        <f t="shared" si="19"/>
        <v>60</v>
      </c>
      <c r="N235" s="220">
        <f t="shared" si="20"/>
        <v>7000</v>
      </c>
      <c r="O235" s="220">
        <f t="shared" si="21"/>
        <v>7550</v>
      </c>
      <c r="P235" s="220">
        <f t="shared" si="22"/>
        <v>7</v>
      </c>
      <c r="Q235" s="220"/>
      <c r="R235" s="220"/>
      <c r="S235" s="220">
        <f t="shared" si="23"/>
        <v>550</v>
      </c>
    </row>
    <row r="236" spans="1:19" hidden="1">
      <c r="A236" t="s">
        <v>829</v>
      </c>
      <c r="B236" t="s">
        <v>743</v>
      </c>
      <c r="C236" t="s">
        <v>775</v>
      </c>
      <c r="D236" t="s">
        <v>781</v>
      </c>
      <c r="E236">
        <v>27985.97</v>
      </c>
      <c r="F236">
        <v>64293</v>
      </c>
      <c r="G236">
        <v>41298.57</v>
      </c>
      <c r="L236" s="220">
        <f t="shared" si="18"/>
        <v>2</v>
      </c>
      <c r="M236" s="220">
        <f t="shared" si="19"/>
        <v>60</v>
      </c>
      <c r="N236" s="220">
        <f t="shared" si="20"/>
        <v>7000</v>
      </c>
      <c r="O236" s="220">
        <f t="shared" si="21"/>
        <v>7800</v>
      </c>
      <c r="P236" s="220">
        <f t="shared" si="22"/>
        <v>7</v>
      </c>
      <c r="Q236" s="220"/>
      <c r="R236" s="220"/>
      <c r="S236" s="220">
        <f t="shared" si="23"/>
        <v>800</v>
      </c>
    </row>
    <row r="237" spans="1:19" hidden="1">
      <c r="A237" t="s">
        <v>829</v>
      </c>
      <c r="B237" t="s">
        <v>743</v>
      </c>
      <c r="C237" t="s">
        <v>775</v>
      </c>
      <c r="D237" t="s">
        <v>839</v>
      </c>
      <c r="E237">
        <v>5719.61</v>
      </c>
      <c r="F237">
        <v>0</v>
      </c>
      <c r="G237">
        <v>0</v>
      </c>
      <c r="L237" s="220">
        <f t="shared" si="18"/>
        <v>2</v>
      </c>
      <c r="M237" s="220">
        <f t="shared" si="19"/>
        <v>60</v>
      </c>
      <c r="N237" s="220">
        <f t="shared" si="20"/>
        <v>7000</v>
      </c>
      <c r="O237" s="220">
        <f t="shared" si="21"/>
        <v>7830</v>
      </c>
      <c r="P237" s="220">
        <f t="shared" si="22"/>
        <v>7</v>
      </c>
      <c r="Q237" s="220"/>
      <c r="R237" s="220"/>
      <c r="S237" s="220">
        <f t="shared" si="23"/>
        <v>830</v>
      </c>
    </row>
    <row r="238" spans="1:19" hidden="1">
      <c r="A238" t="s">
        <v>829</v>
      </c>
      <c r="B238" t="s">
        <v>743</v>
      </c>
      <c r="C238" t="s">
        <v>775</v>
      </c>
      <c r="D238" t="s">
        <v>810</v>
      </c>
      <c r="E238">
        <v>0</v>
      </c>
      <c r="F238">
        <v>0</v>
      </c>
      <c r="G238">
        <v>1900</v>
      </c>
      <c r="L238" s="220">
        <f t="shared" si="18"/>
        <v>2</v>
      </c>
      <c r="M238" s="220">
        <f t="shared" si="19"/>
        <v>60</v>
      </c>
      <c r="N238" s="220">
        <f t="shared" si="20"/>
        <v>7000</v>
      </c>
      <c r="O238" s="220">
        <f t="shared" si="21"/>
        <v>7840</v>
      </c>
      <c r="P238" s="220">
        <f t="shared" si="22"/>
        <v>7</v>
      </c>
      <c r="Q238" s="220"/>
      <c r="R238" s="220"/>
      <c r="S238" s="220">
        <f t="shared" si="23"/>
        <v>840</v>
      </c>
    </row>
    <row r="239" spans="1:19" hidden="1">
      <c r="A239" t="s">
        <v>829</v>
      </c>
      <c r="B239" t="s">
        <v>743</v>
      </c>
      <c r="C239" t="s">
        <v>775</v>
      </c>
      <c r="D239" t="s">
        <v>840</v>
      </c>
      <c r="E239">
        <v>0</v>
      </c>
      <c r="F239">
        <v>0</v>
      </c>
      <c r="G239">
        <v>0</v>
      </c>
      <c r="L239" s="220">
        <f t="shared" si="18"/>
        <v>2</v>
      </c>
      <c r="M239" s="220">
        <f t="shared" si="19"/>
        <v>60</v>
      </c>
      <c r="N239" s="220">
        <f t="shared" si="20"/>
        <v>7000</v>
      </c>
      <c r="O239" s="220">
        <f t="shared" si="21"/>
        <v>7960</v>
      </c>
      <c r="P239" s="220">
        <f t="shared" si="22"/>
        <v>7</v>
      </c>
      <c r="Q239" s="220"/>
      <c r="R239" s="220"/>
      <c r="S239" s="220">
        <f t="shared" si="23"/>
        <v>960</v>
      </c>
    </row>
    <row r="240" spans="1:19" hidden="1">
      <c r="A240" t="s">
        <v>829</v>
      </c>
      <c r="B240" t="s">
        <v>743</v>
      </c>
      <c r="C240" t="s">
        <v>775</v>
      </c>
      <c r="D240" t="s">
        <v>841</v>
      </c>
      <c r="E240">
        <v>-632669.48</v>
      </c>
      <c r="F240">
        <v>0</v>
      </c>
      <c r="G240">
        <v>-582870.66</v>
      </c>
      <c r="L240" s="220">
        <f t="shared" si="18"/>
        <v>2</v>
      </c>
      <c r="M240" s="220">
        <f t="shared" si="19"/>
        <v>60</v>
      </c>
      <c r="N240" s="220">
        <f t="shared" si="20"/>
        <v>7000</v>
      </c>
      <c r="O240" s="220">
        <f t="shared" si="21"/>
        <v>7999</v>
      </c>
      <c r="P240" s="220">
        <f t="shared" si="22"/>
        <v>7</v>
      </c>
      <c r="Q240" s="220"/>
      <c r="R240" s="220"/>
      <c r="S240" s="220">
        <f t="shared" si="23"/>
        <v>999</v>
      </c>
    </row>
    <row r="241" spans="1:19" hidden="1">
      <c r="A241" t="s">
        <v>829</v>
      </c>
      <c r="B241" t="s">
        <v>743</v>
      </c>
      <c r="C241" t="s">
        <v>782</v>
      </c>
      <c r="D241" t="s">
        <v>782</v>
      </c>
      <c r="E241">
        <v>778.09</v>
      </c>
      <c r="F241">
        <v>900</v>
      </c>
      <c r="G241">
        <v>865.2</v>
      </c>
      <c r="L241" s="220">
        <f t="shared" si="18"/>
        <v>2</v>
      </c>
      <c r="M241" s="220">
        <f t="shared" si="19"/>
        <v>60</v>
      </c>
      <c r="N241" s="220">
        <f t="shared" si="20"/>
        <v>8000</v>
      </c>
      <c r="O241" s="220">
        <f t="shared" si="21"/>
        <v>8000</v>
      </c>
      <c r="P241" s="220">
        <f t="shared" si="22"/>
        <v>8</v>
      </c>
      <c r="Q241" s="220"/>
      <c r="R241" s="220"/>
      <c r="S241" s="220">
        <f t="shared" si="23"/>
        <v>0</v>
      </c>
    </row>
    <row r="242" spans="1:19" hidden="1">
      <c r="A242" t="s">
        <v>829</v>
      </c>
      <c r="B242" t="s">
        <v>743</v>
      </c>
      <c r="C242" t="s">
        <v>842</v>
      </c>
      <c r="D242" t="s">
        <v>843</v>
      </c>
      <c r="E242">
        <v>0</v>
      </c>
      <c r="F242">
        <v>0</v>
      </c>
      <c r="G242">
        <v>0</v>
      </c>
      <c r="L242" s="220">
        <f t="shared" si="18"/>
        <v>2</v>
      </c>
      <c r="M242" s="220">
        <f t="shared" si="19"/>
        <v>60</v>
      </c>
      <c r="N242" s="220">
        <f t="shared" si="20"/>
        <v>9000</v>
      </c>
      <c r="O242" s="220">
        <f t="shared" si="21"/>
        <v>9010</v>
      </c>
      <c r="P242" s="220">
        <f t="shared" si="22"/>
        <v>9</v>
      </c>
      <c r="Q242" s="220"/>
      <c r="R242" s="220"/>
      <c r="S242" s="220">
        <f t="shared" si="23"/>
        <v>10</v>
      </c>
    </row>
    <row r="243" spans="1:19" hidden="1">
      <c r="A243" t="s">
        <v>829</v>
      </c>
      <c r="B243" t="s">
        <v>743</v>
      </c>
      <c r="C243" t="s">
        <v>842</v>
      </c>
      <c r="D243" t="s">
        <v>844</v>
      </c>
      <c r="E243">
        <v>0</v>
      </c>
      <c r="F243">
        <v>0</v>
      </c>
      <c r="G243">
        <v>0</v>
      </c>
      <c r="L243" s="220">
        <f t="shared" si="18"/>
        <v>2</v>
      </c>
      <c r="M243" s="220">
        <f t="shared" si="19"/>
        <v>60</v>
      </c>
      <c r="N243" s="220">
        <f t="shared" si="20"/>
        <v>9000</v>
      </c>
      <c r="O243" s="220">
        <f t="shared" si="21"/>
        <v>9020</v>
      </c>
      <c r="P243" s="220">
        <f t="shared" si="22"/>
        <v>9</v>
      </c>
      <c r="Q243" s="220"/>
      <c r="R243" s="220"/>
      <c r="S243" s="220">
        <f t="shared" si="23"/>
        <v>20</v>
      </c>
    </row>
    <row r="244" spans="1:19" hidden="1">
      <c r="A244" t="s">
        <v>829</v>
      </c>
      <c r="B244" t="s">
        <v>747</v>
      </c>
      <c r="C244" t="s">
        <v>784</v>
      </c>
      <c r="D244" t="s">
        <v>785</v>
      </c>
      <c r="E244">
        <v>0</v>
      </c>
      <c r="F244">
        <v>0</v>
      </c>
      <c r="G244">
        <v>0</v>
      </c>
      <c r="L244" s="220">
        <f t="shared" si="18"/>
        <v>2</v>
      </c>
      <c r="M244" s="220">
        <f t="shared" si="19"/>
        <v>75</v>
      </c>
      <c r="N244" s="220">
        <f t="shared" si="20"/>
        <v>0</v>
      </c>
      <c r="O244" s="220">
        <f t="shared" si="21"/>
        <v>0</v>
      </c>
      <c r="P244" s="220">
        <f t="shared" si="22"/>
        <v>0</v>
      </c>
      <c r="Q244" s="220"/>
      <c r="R244" s="220"/>
      <c r="S244" s="220">
        <f t="shared" si="23"/>
        <v>0</v>
      </c>
    </row>
    <row r="245" spans="1:19" hidden="1">
      <c r="A245" t="s">
        <v>829</v>
      </c>
      <c r="B245" t="s">
        <v>747</v>
      </c>
      <c r="C245" t="s">
        <v>771</v>
      </c>
      <c r="D245" t="s">
        <v>772</v>
      </c>
      <c r="E245">
        <v>0</v>
      </c>
      <c r="F245">
        <v>0</v>
      </c>
      <c r="G245">
        <v>0</v>
      </c>
      <c r="L245" s="220">
        <f t="shared" si="18"/>
        <v>2</v>
      </c>
      <c r="M245" s="220">
        <f t="shared" si="19"/>
        <v>75</v>
      </c>
      <c r="N245" s="220">
        <f t="shared" si="20"/>
        <v>5000</v>
      </c>
      <c r="O245" s="220">
        <f t="shared" si="21"/>
        <v>5010</v>
      </c>
      <c r="P245" s="220">
        <f t="shared" si="22"/>
        <v>5</v>
      </c>
      <c r="Q245" s="220"/>
      <c r="R245" s="220"/>
      <c r="S245" s="220">
        <f t="shared" si="23"/>
        <v>10</v>
      </c>
    </row>
    <row r="246" spans="1:19" hidden="1">
      <c r="A246" t="s">
        <v>829</v>
      </c>
      <c r="B246" t="s">
        <v>747</v>
      </c>
      <c r="C246" t="s">
        <v>775</v>
      </c>
      <c r="D246" t="s">
        <v>778</v>
      </c>
      <c r="E246">
        <v>0</v>
      </c>
      <c r="F246">
        <v>650</v>
      </c>
      <c r="G246">
        <v>0</v>
      </c>
      <c r="L246" s="220">
        <f t="shared" si="18"/>
        <v>2</v>
      </c>
      <c r="M246" s="220">
        <f t="shared" si="19"/>
        <v>75</v>
      </c>
      <c r="N246" s="220">
        <f t="shared" si="20"/>
        <v>7000</v>
      </c>
      <c r="O246" s="220">
        <f t="shared" si="21"/>
        <v>7070</v>
      </c>
      <c r="P246" s="220">
        <f t="shared" si="22"/>
        <v>7</v>
      </c>
      <c r="Q246" s="220"/>
      <c r="R246" s="220"/>
      <c r="S246" s="220">
        <f t="shared" si="23"/>
        <v>70</v>
      </c>
    </row>
    <row r="247" spans="1:19" hidden="1">
      <c r="A247" t="s">
        <v>829</v>
      </c>
      <c r="B247" t="s">
        <v>747</v>
      </c>
      <c r="C247" t="s">
        <v>775</v>
      </c>
      <c r="D247" t="s">
        <v>808</v>
      </c>
      <c r="E247">
        <v>456</v>
      </c>
      <c r="F247">
        <v>418</v>
      </c>
      <c r="G247">
        <v>438</v>
      </c>
      <c r="L247" s="220">
        <f t="shared" si="18"/>
        <v>2</v>
      </c>
      <c r="M247" s="220">
        <f t="shared" si="19"/>
        <v>75</v>
      </c>
      <c r="N247" s="220">
        <f t="shared" si="20"/>
        <v>7000</v>
      </c>
      <c r="O247" s="220">
        <f t="shared" si="21"/>
        <v>7080</v>
      </c>
      <c r="P247" s="220">
        <f t="shared" si="22"/>
        <v>7</v>
      </c>
      <c r="Q247" s="220"/>
      <c r="R247" s="220"/>
      <c r="S247" s="220">
        <f t="shared" si="23"/>
        <v>80</v>
      </c>
    </row>
    <row r="248" spans="1:19" hidden="1">
      <c r="A248" t="s">
        <v>829</v>
      </c>
      <c r="B248" t="s">
        <v>747</v>
      </c>
      <c r="C248" t="s">
        <v>775</v>
      </c>
      <c r="D248" t="s">
        <v>779</v>
      </c>
      <c r="E248">
        <v>14</v>
      </c>
      <c r="F248">
        <v>0</v>
      </c>
      <c r="G248">
        <v>0</v>
      </c>
      <c r="L248" s="220">
        <f t="shared" si="18"/>
        <v>2</v>
      </c>
      <c r="M248" s="220">
        <f t="shared" si="19"/>
        <v>75</v>
      </c>
      <c r="N248" s="220">
        <f t="shared" si="20"/>
        <v>7000</v>
      </c>
      <c r="O248" s="220">
        <f t="shared" si="21"/>
        <v>7100</v>
      </c>
      <c r="P248" s="220">
        <f t="shared" si="22"/>
        <v>7</v>
      </c>
      <c r="Q248" s="220"/>
      <c r="R248" s="220"/>
      <c r="S248" s="220">
        <f t="shared" si="23"/>
        <v>100</v>
      </c>
    </row>
    <row r="249" spans="1:19" hidden="1">
      <c r="A249" t="s">
        <v>829</v>
      </c>
      <c r="B249" t="s">
        <v>747</v>
      </c>
      <c r="C249" t="s">
        <v>775</v>
      </c>
      <c r="D249" t="s">
        <v>835</v>
      </c>
      <c r="E249">
        <v>8870.83</v>
      </c>
      <c r="F249">
        <v>8000</v>
      </c>
      <c r="G249">
        <v>11491.79</v>
      </c>
      <c r="L249" s="220">
        <f t="shared" si="18"/>
        <v>2</v>
      </c>
      <c r="M249" s="220">
        <f t="shared" si="19"/>
        <v>75</v>
      </c>
      <c r="N249" s="220">
        <f t="shared" si="20"/>
        <v>7000</v>
      </c>
      <c r="O249" s="220">
        <f t="shared" si="21"/>
        <v>7400</v>
      </c>
      <c r="P249" s="220">
        <f t="shared" si="22"/>
        <v>7</v>
      </c>
      <c r="Q249" s="220"/>
      <c r="R249" s="220"/>
      <c r="S249" s="220">
        <f t="shared" si="23"/>
        <v>400</v>
      </c>
    </row>
    <row r="250" spans="1:19" hidden="1">
      <c r="A250" t="s">
        <v>829</v>
      </c>
      <c r="B250" t="s">
        <v>747</v>
      </c>
      <c r="C250" t="s">
        <v>775</v>
      </c>
      <c r="D250" t="s">
        <v>845</v>
      </c>
      <c r="E250">
        <v>22681.77</v>
      </c>
      <c r="F250">
        <v>26000</v>
      </c>
      <c r="G250">
        <v>18679.05</v>
      </c>
      <c r="L250" s="220">
        <f t="shared" si="18"/>
        <v>2</v>
      </c>
      <c r="M250" s="220">
        <f t="shared" si="19"/>
        <v>75</v>
      </c>
      <c r="N250" s="220">
        <f t="shared" si="20"/>
        <v>7000</v>
      </c>
      <c r="O250" s="220">
        <f t="shared" si="21"/>
        <v>7450</v>
      </c>
      <c r="P250" s="220">
        <f t="shared" si="22"/>
        <v>7</v>
      </c>
      <c r="Q250" s="220"/>
      <c r="R250" s="220"/>
      <c r="S250" s="220">
        <f t="shared" si="23"/>
        <v>450</v>
      </c>
    </row>
    <row r="251" spans="1:19" hidden="1">
      <c r="A251" t="s">
        <v>829</v>
      </c>
      <c r="B251" t="s">
        <v>747</v>
      </c>
      <c r="C251" t="s">
        <v>775</v>
      </c>
      <c r="D251" t="s">
        <v>836</v>
      </c>
      <c r="E251">
        <v>10001.030000000001</v>
      </c>
      <c r="F251">
        <v>10500</v>
      </c>
      <c r="G251">
        <v>11720.64</v>
      </c>
      <c r="L251" s="220">
        <f t="shared" si="18"/>
        <v>2</v>
      </c>
      <c r="M251" s="220">
        <f t="shared" si="19"/>
        <v>75</v>
      </c>
      <c r="N251" s="220">
        <f t="shared" si="20"/>
        <v>7000</v>
      </c>
      <c r="O251" s="220">
        <f t="shared" si="21"/>
        <v>7520</v>
      </c>
      <c r="P251" s="220">
        <f t="shared" si="22"/>
        <v>7</v>
      </c>
      <c r="Q251" s="220"/>
      <c r="R251" s="220"/>
      <c r="S251" s="220">
        <f t="shared" si="23"/>
        <v>520</v>
      </c>
    </row>
    <row r="252" spans="1:19" hidden="1">
      <c r="A252" t="s">
        <v>829</v>
      </c>
      <c r="B252" t="s">
        <v>747</v>
      </c>
      <c r="C252" t="s">
        <v>775</v>
      </c>
      <c r="D252" t="s">
        <v>781</v>
      </c>
      <c r="E252">
        <v>3955.21</v>
      </c>
      <c r="F252">
        <v>0</v>
      </c>
      <c r="G252">
        <v>3197.35</v>
      </c>
      <c r="L252" s="220">
        <f t="shared" si="18"/>
        <v>2</v>
      </c>
      <c r="M252" s="220">
        <f t="shared" si="19"/>
        <v>75</v>
      </c>
      <c r="N252" s="220">
        <f t="shared" si="20"/>
        <v>7000</v>
      </c>
      <c r="O252" s="220">
        <f t="shared" si="21"/>
        <v>7800</v>
      </c>
      <c r="P252" s="220">
        <f t="shared" si="22"/>
        <v>7</v>
      </c>
      <c r="Q252" s="220"/>
      <c r="R252" s="220"/>
      <c r="S252" s="220">
        <f t="shared" si="23"/>
        <v>800</v>
      </c>
    </row>
    <row r="253" spans="1:19" hidden="1">
      <c r="A253" t="s">
        <v>829</v>
      </c>
      <c r="B253" t="s">
        <v>747</v>
      </c>
      <c r="C253" t="s">
        <v>775</v>
      </c>
      <c r="D253" t="s">
        <v>841</v>
      </c>
      <c r="E253">
        <v>-84640.639999999999</v>
      </c>
      <c r="F253">
        <v>0</v>
      </c>
      <c r="G253">
        <v>-68488.83</v>
      </c>
      <c r="L253" s="220">
        <f t="shared" si="18"/>
        <v>2</v>
      </c>
      <c r="M253" s="220">
        <f t="shared" si="19"/>
        <v>75</v>
      </c>
      <c r="N253" s="220">
        <f t="shared" si="20"/>
        <v>7000</v>
      </c>
      <c r="O253" s="220">
        <f t="shared" si="21"/>
        <v>7999</v>
      </c>
      <c r="P253" s="220">
        <f t="shared" si="22"/>
        <v>7</v>
      </c>
      <c r="Q253" s="220"/>
      <c r="R253" s="220"/>
      <c r="S253" s="220">
        <f t="shared" si="23"/>
        <v>999</v>
      </c>
    </row>
    <row r="254" spans="1:19" hidden="1">
      <c r="A254" t="s">
        <v>829</v>
      </c>
      <c r="B254" t="s">
        <v>747</v>
      </c>
      <c r="C254" t="s">
        <v>842</v>
      </c>
      <c r="D254" t="s">
        <v>843</v>
      </c>
      <c r="E254">
        <v>48569.38</v>
      </c>
      <c r="F254">
        <v>30000</v>
      </c>
      <c r="G254">
        <v>22962</v>
      </c>
      <c r="L254" s="220">
        <f t="shared" si="18"/>
        <v>2</v>
      </c>
      <c r="M254" s="220">
        <f t="shared" si="19"/>
        <v>75</v>
      </c>
      <c r="N254" s="220">
        <f t="shared" si="20"/>
        <v>9000</v>
      </c>
      <c r="O254" s="220">
        <f t="shared" si="21"/>
        <v>9010</v>
      </c>
      <c r="P254" s="220">
        <f t="shared" si="22"/>
        <v>9</v>
      </c>
      <c r="Q254" s="220"/>
      <c r="R254" s="220"/>
      <c r="S254" s="220">
        <f t="shared" si="23"/>
        <v>10</v>
      </c>
    </row>
    <row r="255" spans="1:19" hidden="1">
      <c r="A255" t="s">
        <v>829</v>
      </c>
      <c r="B255" t="s">
        <v>846</v>
      </c>
      <c r="C255" t="s">
        <v>775</v>
      </c>
      <c r="D255" t="s">
        <v>781</v>
      </c>
      <c r="E255">
        <v>122675.27</v>
      </c>
      <c r="F255">
        <v>123131</v>
      </c>
      <c r="G255">
        <v>115704.04</v>
      </c>
      <c r="L255" s="220">
        <f t="shared" si="18"/>
        <v>2</v>
      </c>
      <c r="M255" s="220">
        <f t="shared" si="19"/>
        <v>83</v>
      </c>
      <c r="N255" s="220">
        <f t="shared" si="20"/>
        <v>7000</v>
      </c>
      <c r="O255" s="220">
        <f t="shared" si="21"/>
        <v>7800</v>
      </c>
      <c r="P255" s="220">
        <f t="shared" si="22"/>
        <v>7</v>
      </c>
      <c r="Q255" s="220"/>
      <c r="R255" s="220"/>
      <c r="S255" s="220">
        <f t="shared" si="23"/>
        <v>800</v>
      </c>
    </row>
    <row r="256" spans="1:19" hidden="1">
      <c r="A256" t="s">
        <v>829</v>
      </c>
      <c r="B256" t="s">
        <v>847</v>
      </c>
      <c r="C256" t="s">
        <v>775</v>
      </c>
      <c r="D256" t="s">
        <v>781</v>
      </c>
      <c r="E256">
        <v>0</v>
      </c>
      <c r="F256">
        <v>0</v>
      </c>
      <c r="G256">
        <v>0</v>
      </c>
      <c r="L256" s="220">
        <f t="shared" si="18"/>
        <v>2</v>
      </c>
      <c r="M256" s="220">
        <f t="shared" si="19"/>
        <v>84</v>
      </c>
      <c r="N256" s="220">
        <f t="shared" si="20"/>
        <v>7000</v>
      </c>
      <c r="O256" s="220">
        <f t="shared" si="21"/>
        <v>7800</v>
      </c>
      <c r="P256" s="220">
        <f t="shared" si="22"/>
        <v>7</v>
      </c>
      <c r="Q256" s="220"/>
      <c r="R256" s="220"/>
      <c r="S256" s="220">
        <f t="shared" si="23"/>
        <v>800</v>
      </c>
    </row>
    <row r="257" spans="1:19" hidden="1">
      <c r="A257" t="s">
        <v>829</v>
      </c>
      <c r="B257" t="s">
        <v>749</v>
      </c>
      <c r="C257" t="s">
        <v>842</v>
      </c>
      <c r="D257" t="s">
        <v>843</v>
      </c>
      <c r="E257">
        <v>198942</v>
      </c>
      <c r="F257">
        <v>193600</v>
      </c>
      <c r="G257">
        <v>198942</v>
      </c>
      <c r="L257" s="220">
        <f t="shared" si="18"/>
        <v>2</v>
      </c>
      <c r="M257" s="220">
        <f t="shared" si="19"/>
        <v>89</v>
      </c>
      <c r="N257" s="220">
        <f t="shared" si="20"/>
        <v>9000</v>
      </c>
      <c r="O257" s="220">
        <f t="shared" si="21"/>
        <v>9010</v>
      </c>
      <c r="P257" s="220">
        <f t="shared" si="22"/>
        <v>9</v>
      </c>
      <c r="Q257" s="220"/>
      <c r="R257" s="220"/>
      <c r="S257" s="220">
        <f t="shared" si="23"/>
        <v>10</v>
      </c>
    </row>
    <row r="258" spans="1:19" hidden="1">
      <c r="A258" t="s">
        <v>829</v>
      </c>
      <c r="B258" t="s">
        <v>750</v>
      </c>
      <c r="C258" t="s">
        <v>784</v>
      </c>
      <c r="D258" t="s">
        <v>785</v>
      </c>
      <c r="E258">
        <v>0</v>
      </c>
      <c r="F258">
        <v>0</v>
      </c>
      <c r="G258">
        <v>0</v>
      </c>
      <c r="L258" s="220">
        <f t="shared" si="18"/>
        <v>2</v>
      </c>
      <c r="M258" s="220">
        <f t="shared" si="19"/>
        <v>98</v>
      </c>
      <c r="N258" s="220">
        <f t="shared" si="20"/>
        <v>0</v>
      </c>
      <c r="O258" s="220">
        <f t="shared" si="21"/>
        <v>0</v>
      </c>
      <c r="P258" s="220">
        <f t="shared" si="22"/>
        <v>0</v>
      </c>
      <c r="Q258" s="220"/>
      <c r="R258" s="220"/>
      <c r="S258" s="220">
        <f t="shared" si="23"/>
        <v>0</v>
      </c>
    </row>
    <row r="259" spans="1:19" hidden="1">
      <c r="A259" t="s">
        <v>829</v>
      </c>
      <c r="B259" t="s">
        <v>750</v>
      </c>
      <c r="C259" t="s">
        <v>786</v>
      </c>
      <c r="D259" t="s">
        <v>786</v>
      </c>
      <c r="E259">
        <v>0</v>
      </c>
      <c r="F259">
        <v>0</v>
      </c>
      <c r="G259">
        <v>0</v>
      </c>
      <c r="L259" s="220">
        <f t="shared" si="18"/>
        <v>2</v>
      </c>
      <c r="M259" s="220">
        <f t="shared" si="19"/>
        <v>98</v>
      </c>
      <c r="N259" s="220">
        <f t="shared" si="20"/>
        <v>2000</v>
      </c>
      <c r="O259" s="220">
        <f t="shared" si="21"/>
        <v>2000</v>
      </c>
      <c r="P259" s="220">
        <f t="shared" si="22"/>
        <v>2</v>
      </c>
      <c r="Q259" s="220"/>
      <c r="R259" s="220"/>
      <c r="S259" s="220">
        <f t="shared" si="23"/>
        <v>0</v>
      </c>
    </row>
    <row r="260" spans="1:19" hidden="1">
      <c r="A260" t="s">
        <v>829</v>
      </c>
      <c r="B260" t="s">
        <v>750</v>
      </c>
      <c r="C260" t="s">
        <v>788</v>
      </c>
      <c r="D260" t="s">
        <v>788</v>
      </c>
      <c r="E260">
        <v>2822</v>
      </c>
      <c r="F260">
        <v>0</v>
      </c>
      <c r="G260">
        <v>22624</v>
      </c>
      <c r="L260" s="220">
        <f t="shared" si="18"/>
        <v>2</v>
      </c>
      <c r="M260" s="220">
        <f t="shared" si="19"/>
        <v>98</v>
      </c>
      <c r="N260" s="220">
        <f t="shared" si="20"/>
        <v>3000</v>
      </c>
      <c r="O260" s="220">
        <f t="shared" si="21"/>
        <v>3000</v>
      </c>
      <c r="P260" s="220">
        <f t="shared" si="22"/>
        <v>3</v>
      </c>
      <c r="Q260" s="220"/>
      <c r="R260" s="220"/>
      <c r="S260" s="220">
        <f t="shared" si="23"/>
        <v>0</v>
      </c>
    </row>
    <row r="261" spans="1:19" hidden="1">
      <c r="A261" t="s">
        <v>829</v>
      </c>
      <c r="B261" t="s">
        <v>750</v>
      </c>
      <c r="C261" t="s">
        <v>788</v>
      </c>
      <c r="D261" t="s">
        <v>814</v>
      </c>
      <c r="E261">
        <v>0</v>
      </c>
      <c r="F261">
        <v>0</v>
      </c>
      <c r="G261">
        <v>0</v>
      </c>
      <c r="L261" s="220">
        <f t="shared" ref="L261:L324" si="24">LEFT(A261,2)*1</f>
        <v>2</v>
      </c>
      <c r="M261" s="220">
        <f t="shared" ref="M261:M324" si="25">LEFT(B261,2)*1</f>
        <v>98</v>
      </c>
      <c r="N261" s="220">
        <f t="shared" ref="N261:N324" si="26">LEFT(C261,4)*1</f>
        <v>3000</v>
      </c>
      <c r="O261" s="220">
        <f t="shared" ref="O261:O324" si="27">LEFT(D261,4)*1</f>
        <v>3490</v>
      </c>
      <c r="P261" s="220">
        <f t="shared" ref="P261:P324" si="28">N261/1000*1</f>
        <v>3</v>
      </c>
      <c r="Q261" s="220"/>
      <c r="R261" s="220"/>
      <c r="S261" s="220">
        <f t="shared" ref="S261:S324" si="29">RIGHT(O261,3)*1</f>
        <v>490</v>
      </c>
    </row>
    <row r="262" spans="1:19" hidden="1">
      <c r="A262" t="s">
        <v>829</v>
      </c>
      <c r="B262" t="s">
        <v>750</v>
      </c>
      <c r="C262" t="s">
        <v>788</v>
      </c>
      <c r="D262" t="s">
        <v>815</v>
      </c>
      <c r="E262">
        <v>0</v>
      </c>
      <c r="F262">
        <v>0</v>
      </c>
      <c r="G262">
        <v>0</v>
      </c>
      <c r="L262" s="220">
        <f t="shared" si="24"/>
        <v>2</v>
      </c>
      <c r="M262" s="220">
        <f t="shared" si="25"/>
        <v>98</v>
      </c>
      <c r="N262" s="220">
        <f t="shared" si="26"/>
        <v>3000</v>
      </c>
      <c r="O262" s="220">
        <f t="shared" si="27"/>
        <v>3690</v>
      </c>
      <c r="P262" s="220">
        <f t="shared" si="28"/>
        <v>3</v>
      </c>
      <c r="Q262" s="220"/>
      <c r="R262" s="220"/>
      <c r="S262" s="220">
        <f t="shared" si="29"/>
        <v>690</v>
      </c>
    </row>
    <row r="263" spans="1:19" hidden="1">
      <c r="A263" t="s">
        <v>829</v>
      </c>
      <c r="B263" t="s">
        <v>750</v>
      </c>
      <c r="C263" t="s">
        <v>788</v>
      </c>
      <c r="D263" t="s">
        <v>789</v>
      </c>
      <c r="E263">
        <v>239744.69</v>
      </c>
      <c r="F263">
        <v>261295</v>
      </c>
      <c r="G263">
        <v>253706.61</v>
      </c>
      <c r="L263" s="220">
        <f t="shared" si="24"/>
        <v>2</v>
      </c>
      <c r="M263" s="220">
        <f t="shared" si="25"/>
        <v>98</v>
      </c>
      <c r="N263" s="220">
        <f t="shared" si="26"/>
        <v>3000</v>
      </c>
      <c r="O263" s="220">
        <f t="shared" si="27"/>
        <v>3940</v>
      </c>
      <c r="P263" s="220">
        <f t="shared" si="28"/>
        <v>3</v>
      </c>
      <c r="Q263" s="220"/>
      <c r="R263" s="220"/>
      <c r="S263" s="220">
        <f t="shared" si="29"/>
        <v>940</v>
      </c>
    </row>
    <row r="264" spans="1:19" hidden="1">
      <c r="A264" t="s">
        <v>829</v>
      </c>
      <c r="B264" t="s">
        <v>750</v>
      </c>
      <c r="C264" t="s">
        <v>788</v>
      </c>
      <c r="D264" t="s">
        <v>790</v>
      </c>
      <c r="E264">
        <v>952.54</v>
      </c>
      <c r="F264">
        <v>2083</v>
      </c>
      <c r="G264">
        <v>539.30999999999995</v>
      </c>
      <c r="L264" s="220">
        <f t="shared" si="24"/>
        <v>2</v>
      </c>
      <c r="M264" s="220">
        <f t="shared" si="25"/>
        <v>98</v>
      </c>
      <c r="N264" s="220">
        <f t="shared" si="26"/>
        <v>3000</v>
      </c>
      <c r="O264" s="220">
        <f t="shared" si="27"/>
        <v>3960</v>
      </c>
      <c r="P264" s="220">
        <f t="shared" si="28"/>
        <v>3</v>
      </c>
      <c r="Q264" s="220"/>
      <c r="R264" s="220"/>
      <c r="S264" s="220">
        <f t="shared" si="29"/>
        <v>960</v>
      </c>
    </row>
    <row r="265" spans="1:19" hidden="1">
      <c r="A265" t="s">
        <v>829</v>
      </c>
      <c r="B265" t="s">
        <v>750</v>
      </c>
      <c r="C265" t="s">
        <v>788</v>
      </c>
      <c r="D265" t="s">
        <v>818</v>
      </c>
      <c r="E265">
        <v>89375.19</v>
      </c>
      <c r="F265">
        <v>45649</v>
      </c>
      <c r="G265">
        <v>117455.66</v>
      </c>
      <c r="L265" s="220">
        <f t="shared" si="24"/>
        <v>2</v>
      </c>
      <c r="M265" s="220">
        <f t="shared" si="25"/>
        <v>98</v>
      </c>
      <c r="N265" s="220">
        <f t="shared" si="26"/>
        <v>3000</v>
      </c>
      <c r="O265" s="220">
        <f t="shared" si="27"/>
        <v>3980</v>
      </c>
      <c r="P265" s="220">
        <f t="shared" si="28"/>
        <v>3</v>
      </c>
      <c r="Q265" s="220"/>
      <c r="R265" s="220"/>
      <c r="S265" s="220">
        <f t="shared" si="29"/>
        <v>980</v>
      </c>
    </row>
    <row r="266" spans="1:19" hidden="1">
      <c r="A266" t="s">
        <v>829</v>
      </c>
      <c r="B266" t="s">
        <v>750</v>
      </c>
      <c r="C266" t="s">
        <v>788</v>
      </c>
      <c r="D266" t="s">
        <v>791</v>
      </c>
      <c r="E266">
        <v>12672.1</v>
      </c>
      <c r="F266">
        <v>3751</v>
      </c>
      <c r="G266">
        <v>15319.37</v>
      </c>
      <c r="L266" s="220">
        <f t="shared" si="24"/>
        <v>2</v>
      </c>
      <c r="M266" s="220">
        <f t="shared" si="25"/>
        <v>98</v>
      </c>
      <c r="N266" s="220">
        <f t="shared" si="26"/>
        <v>3000</v>
      </c>
      <c r="O266" s="220">
        <f t="shared" si="27"/>
        <v>3990</v>
      </c>
      <c r="P266" s="220">
        <f t="shared" si="28"/>
        <v>3</v>
      </c>
      <c r="Q266" s="220"/>
      <c r="R266" s="220"/>
      <c r="S266" s="220">
        <f t="shared" si="29"/>
        <v>990</v>
      </c>
    </row>
    <row r="267" spans="1:19" hidden="1">
      <c r="A267" t="s">
        <v>829</v>
      </c>
      <c r="B267" t="s">
        <v>750</v>
      </c>
      <c r="C267" t="s">
        <v>792</v>
      </c>
      <c r="D267" t="s">
        <v>792</v>
      </c>
      <c r="E267">
        <v>-17238.28</v>
      </c>
      <c r="F267">
        <v>145599</v>
      </c>
      <c r="G267">
        <v>23858.85</v>
      </c>
      <c r="L267" s="220">
        <f t="shared" si="24"/>
        <v>2</v>
      </c>
      <c r="M267" s="220">
        <f t="shared" si="25"/>
        <v>98</v>
      </c>
      <c r="N267" s="220">
        <f t="shared" si="26"/>
        <v>4000</v>
      </c>
      <c r="O267" s="220">
        <f t="shared" si="27"/>
        <v>4000</v>
      </c>
      <c r="P267" s="220">
        <f t="shared" si="28"/>
        <v>4</v>
      </c>
      <c r="Q267" s="220"/>
      <c r="R267" s="220"/>
      <c r="S267" s="220">
        <f t="shared" si="29"/>
        <v>0</v>
      </c>
    </row>
    <row r="268" spans="1:19" hidden="1">
      <c r="A268" t="s">
        <v>829</v>
      </c>
      <c r="B268" t="s">
        <v>750</v>
      </c>
      <c r="C268" t="s">
        <v>792</v>
      </c>
      <c r="D268" t="s">
        <v>800</v>
      </c>
      <c r="E268">
        <v>60192.68</v>
      </c>
      <c r="F268">
        <v>0</v>
      </c>
      <c r="G268">
        <v>67206.100000000006</v>
      </c>
      <c r="L268" s="220">
        <f t="shared" si="24"/>
        <v>2</v>
      </c>
      <c r="M268" s="220">
        <f t="shared" si="25"/>
        <v>98</v>
      </c>
      <c r="N268" s="220">
        <f t="shared" si="26"/>
        <v>4000</v>
      </c>
      <c r="O268" s="220">
        <f t="shared" si="27"/>
        <v>4310</v>
      </c>
      <c r="P268" s="220">
        <f t="shared" si="28"/>
        <v>4</v>
      </c>
      <c r="Q268" s="220"/>
      <c r="R268" s="220"/>
      <c r="S268" s="220">
        <f t="shared" si="29"/>
        <v>310</v>
      </c>
    </row>
    <row r="269" spans="1:19" hidden="1">
      <c r="A269" t="s">
        <v>829</v>
      </c>
      <c r="B269" t="s">
        <v>750</v>
      </c>
      <c r="C269" t="s">
        <v>792</v>
      </c>
      <c r="D269" t="s">
        <v>801</v>
      </c>
      <c r="E269">
        <v>3009.05</v>
      </c>
      <c r="F269">
        <v>0</v>
      </c>
      <c r="G269">
        <v>3080</v>
      </c>
      <c r="L269" s="220">
        <f t="shared" si="24"/>
        <v>2</v>
      </c>
      <c r="M269" s="220">
        <f t="shared" si="25"/>
        <v>98</v>
      </c>
      <c r="N269" s="220">
        <f t="shared" si="26"/>
        <v>4000</v>
      </c>
      <c r="O269" s="220">
        <f t="shared" si="27"/>
        <v>4320</v>
      </c>
      <c r="P269" s="220">
        <f t="shared" si="28"/>
        <v>4</v>
      </c>
      <c r="Q269" s="220"/>
      <c r="R269" s="220"/>
      <c r="S269" s="220">
        <f t="shared" si="29"/>
        <v>320</v>
      </c>
    </row>
    <row r="270" spans="1:19" hidden="1">
      <c r="A270" t="s">
        <v>829</v>
      </c>
      <c r="B270" t="s">
        <v>750</v>
      </c>
      <c r="C270" t="s">
        <v>792</v>
      </c>
      <c r="D270" t="s">
        <v>802</v>
      </c>
      <c r="E270">
        <v>189.93</v>
      </c>
      <c r="F270">
        <v>0</v>
      </c>
      <c r="G270">
        <v>405.86</v>
      </c>
      <c r="L270" s="220">
        <f t="shared" si="24"/>
        <v>2</v>
      </c>
      <c r="M270" s="220">
        <f t="shared" si="25"/>
        <v>98</v>
      </c>
      <c r="N270" s="220">
        <f t="shared" si="26"/>
        <v>4000</v>
      </c>
      <c r="O270" s="220">
        <f t="shared" si="27"/>
        <v>4330</v>
      </c>
      <c r="P270" s="220">
        <f t="shared" si="28"/>
        <v>4</v>
      </c>
      <c r="Q270" s="220"/>
      <c r="R270" s="220"/>
      <c r="S270" s="220">
        <f t="shared" si="29"/>
        <v>330</v>
      </c>
    </row>
    <row r="271" spans="1:19" hidden="1">
      <c r="A271" t="s">
        <v>829</v>
      </c>
      <c r="B271" t="s">
        <v>750</v>
      </c>
      <c r="C271" t="s">
        <v>792</v>
      </c>
      <c r="D271" t="s">
        <v>803</v>
      </c>
      <c r="E271">
        <v>21065.39</v>
      </c>
      <c r="F271">
        <v>0</v>
      </c>
      <c r="G271">
        <v>22427.54</v>
      </c>
      <c r="L271" s="220">
        <f t="shared" si="24"/>
        <v>2</v>
      </c>
      <c r="M271" s="220">
        <f t="shared" si="25"/>
        <v>98</v>
      </c>
      <c r="N271" s="220">
        <f t="shared" si="26"/>
        <v>4000</v>
      </c>
      <c r="O271" s="220">
        <f t="shared" si="27"/>
        <v>4340</v>
      </c>
      <c r="P271" s="220">
        <f t="shared" si="28"/>
        <v>4</v>
      </c>
      <c r="Q271" s="220"/>
      <c r="R271" s="220"/>
      <c r="S271" s="220">
        <f t="shared" si="29"/>
        <v>340</v>
      </c>
    </row>
    <row r="272" spans="1:19" hidden="1">
      <c r="A272" t="s">
        <v>829</v>
      </c>
      <c r="B272" t="s">
        <v>750</v>
      </c>
      <c r="C272" t="s">
        <v>792</v>
      </c>
      <c r="D272" t="s">
        <v>804</v>
      </c>
      <c r="E272">
        <v>358802.21</v>
      </c>
      <c r="F272">
        <v>0</v>
      </c>
      <c r="G272">
        <v>35265.06</v>
      </c>
      <c r="L272" s="220">
        <f t="shared" si="24"/>
        <v>2</v>
      </c>
      <c r="M272" s="220">
        <f t="shared" si="25"/>
        <v>98</v>
      </c>
      <c r="N272" s="220">
        <f t="shared" si="26"/>
        <v>4000</v>
      </c>
      <c r="O272" s="220">
        <f t="shared" si="27"/>
        <v>4350</v>
      </c>
      <c r="P272" s="220">
        <f t="shared" si="28"/>
        <v>4</v>
      </c>
      <c r="Q272" s="220"/>
      <c r="R272" s="220"/>
      <c r="S272" s="220">
        <f t="shared" si="29"/>
        <v>350</v>
      </c>
    </row>
    <row r="273" spans="1:19" hidden="1">
      <c r="A273" t="s">
        <v>829</v>
      </c>
      <c r="B273" t="s">
        <v>750</v>
      </c>
      <c r="C273" t="s">
        <v>792</v>
      </c>
      <c r="D273" t="s">
        <v>805</v>
      </c>
      <c r="E273">
        <v>2059.33</v>
      </c>
      <c r="F273">
        <v>0</v>
      </c>
      <c r="G273">
        <v>2130.16</v>
      </c>
      <c r="L273" s="220">
        <f t="shared" si="24"/>
        <v>2</v>
      </c>
      <c r="M273" s="220">
        <f t="shared" si="25"/>
        <v>98</v>
      </c>
      <c r="N273" s="220">
        <f t="shared" si="26"/>
        <v>4000</v>
      </c>
      <c r="O273" s="220">
        <f t="shared" si="27"/>
        <v>4360</v>
      </c>
      <c r="P273" s="220">
        <f t="shared" si="28"/>
        <v>4</v>
      </c>
      <c r="Q273" s="220"/>
      <c r="R273" s="220"/>
      <c r="S273" s="220">
        <f t="shared" si="29"/>
        <v>360</v>
      </c>
    </row>
    <row r="274" spans="1:19" hidden="1">
      <c r="A274" t="s">
        <v>829</v>
      </c>
      <c r="B274" t="s">
        <v>750</v>
      </c>
      <c r="C274" t="s">
        <v>792</v>
      </c>
      <c r="D274" t="s">
        <v>806</v>
      </c>
      <c r="E274">
        <v>9381.2000000000007</v>
      </c>
      <c r="F274">
        <v>0</v>
      </c>
      <c r="G274">
        <v>11502.68</v>
      </c>
      <c r="L274" s="220">
        <f t="shared" si="24"/>
        <v>2</v>
      </c>
      <c r="M274" s="220">
        <f t="shared" si="25"/>
        <v>98</v>
      </c>
      <c r="N274" s="220">
        <f t="shared" si="26"/>
        <v>4000</v>
      </c>
      <c r="O274" s="220">
        <f t="shared" si="27"/>
        <v>4370</v>
      </c>
      <c r="P274" s="220">
        <f t="shared" si="28"/>
        <v>4</v>
      </c>
      <c r="Q274" s="220"/>
      <c r="R274" s="220"/>
      <c r="S274" s="220">
        <f t="shared" si="29"/>
        <v>370</v>
      </c>
    </row>
    <row r="275" spans="1:19" hidden="1">
      <c r="A275" t="s">
        <v>829</v>
      </c>
      <c r="B275" t="s">
        <v>750</v>
      </c>
      <c r="C275" t="s">
        <v>771</v>
      </c>
      <c r="D275" t="s">
        <v>771</v>
      </c>
      <c r="E275">
        <v>5328.61</v>
      </c>
      <c r="F275">
        <v>5100</v>
      </c>
      <c r="G275">
        <v>6610.47</v>
      </c>
      <c r="L275" s="220">
        <f t="shared" si="24"/>
        <v>2</v>
      </c>
      <c r="M275" s="220">
        <f t="shared" si="25"/>
        <v>98</v>
      </c>
      <c r="N275" s="220">
        <f t="shared" si="26"/>
        <v>5000</v>
      </c>
      <c r="O275" s="220">
        <f t="shared" si="27"/>
        <v>5000</v>
      </c>
      <c r="P275" s="220">
        <f t="shared" si="28"/>
        <v>5</v>
      </c>
      <c r="Q275" s="220"/>
      <c r="R275" s="220"/>
      <c r="S275" s="220">
        <f t="shared" si="29"/>
        <v>0</v>
      </c>
    </row>
    <row r="276" spans="1:19" hidden="1">
      <c r="A276" t="s">
        <v>829</v>
      </c>
      <c r="B276" t="s">
        <v>750</v>
      </c>
      <c r="C276" t="s">
        <v>771</v>
      </c>
      <c r="D276" t="s">
        <v>772</v>
      </c>
      <c r="E276">
        <v>2.54</v>
      </c>
      <c r="F276">
        <v>60</v>
      </c>
      <c r="G276">
        <v>2.15</v>
      </c>
      <c r="L276" s="220">
        <f t="shared" si="24"/>
        <v>2</v>
      </c>
      <c r="M276" s="220">
        <f t="shared" si="25"/>
        <v>98</v>
      </c>
      <c r="N276" s="220">
        <f t="shared" si="26"/>
        <v>5000</v>
      </c>
      <c r="O276" s="220">
        <f t="shared" si="27"/>
        <v>5010</v>
      </c>
      <c r="P276" s="220">
        <f t="shared" si="28"/>
        <v>5</v>
      </c>
      <c r="Q276" s="220"/>
      <c r="R276" s="220"/>
      <c r="S276" s="220">
        <f t="shared" si="29"/>
        <v>10</v>
      </c>
    </row>
    <row r="277" spans="1:19" hidden="1">
      <c r="A277" t="s">
        <v>829</v>
      </c>
      <c r="B277" t="s">
        <v>750</v>
      </c>
      <c r="C277" t="s">
        <v>771</v>
      </c>
      <c r="D277" t="s">
        <v>773</v>
      </c>
      <c r="E277">
        <v>65.97</v>
      </c>
      <c r="F277">
        <v>70</v>
      </c>
      <c r="G277">
        <v>85.3</v>
      </c>
      <c r="L277" s="220">
        <f t="shared" si="24"/>
        <v>2</v>
      </c>
      <c r="M277" s="220">
        <f t="shared" si="25"/>
        <v>98</v>
      </c>
      <c r="N277" s="220">
        <f t="shared" si="26"/>
        <v>5000</v>
      </c>
      <c r="O277" s="220">
        <f t="shared" si="27"/>
        <v>5030</v>
      </c>
      <c r="P277" s="220">
        <f t="shared" si="28"/>
        <v>5</v>
      </c>
      <c r="Q277" s="220"/>
      <c r="R277" s="220"/>
      <c r="S277" s="220">
        <f t="shared" si="29"/>
        <v>30</v>
      </c>
    </row>
    <row r="278" spans="1:19" hidden="1">
      <c r="A278" t="s">
        <v>829</v>
      </c>
      <c r="B278" t="s">
        <v>750</v>
      </c>
      <c r="C278" t="s">
        <v>771</v>
      </c>
      <c r="D278" t="s">
        <v>820</v>
      </c>
      <c r="E278">
        <v>11656.27</v>
      </c>
      <c r="F278">
        <v>5000</v>
      </c>
      <c r="G278">
        <v>5745.79</v>
      </c>
      <c r="L278" s="220">
        <f t="shared" si="24"/>
        <v>2</v>
      </c>
      <c r="M278" s="220">
        <f t="shared" si="25"/>
        <v>98</v>
      </c>
      <c r="N278" s="220">
        <f t="shared" si="26"/>
        <v>5000</v>
      </c>
      <c r="O278" s="220">
        <f t="shared" si="27"/>
        <v>5700</v>
      </c>
      <c r="P278" s="220">
        <f t="shared" si="28"/>
        <v>5</v>
      </c>
      <c r="Q278" s="220"/>
      <c r="R278" s="220"/>
      <c r="S278" s="220">
        <f t="shared" si="29"/>
        <v>700</v>
      </c>
    </row>
    <row r="279" spans="1:19" hidden="1">
      <c r="A279" t="s">
        <v>829</v>
      </c>
      <c r="B279" t="s">
        <v>750</v>
      </c>
      <c r="C279" t="s">
        <v>771</v>
      </c>
      <c r="D279" t="s">
        <v>774</v>
      </c>
      <c r="E279">
        <v>2288.66</v>
      </c>
      <c r="F279">
        <v>500</v>
      </c>
      <c r="G279">
        <v>0</v>
      </c>
      <c r="L279" s="220">
        <f t="shared" si="24"/>
        <v>2</v>
      </c>
      <c r="M279" s="220">
        <f t="shared" si="25"/>
        <v>98</v>
      </c>
      <c r="N279" s="220">
        <f t="shared" si="26"/>
        <v>5000</v>
      </c>
      <c r="O279" s="220">
        <f t="shared" si="27"/>
        <v>5900</v>
      </c>
      <c r="P279" s="220">
        <f t="shared" si="28"/>
        <v>5</v>
      </c>
      <c r="Q279" s="220"/>
      <c r="R279" s="220"/>
      <c r="S279" s="220">
        <f t="shared" si="29"/>
        <v>900</v>
      </c>
    </row>
    <row r="280" spans="1:19" hidden="1">
      <c r="A280" t="s">
        <v>829</v>
      </c>
      <c r="B280" t="s">
        <v>750</v>
      </c>
      <c r="C280" t="s">
        <v>775</v>
      </c>
      <c r="D280" t="s">
        <v>776</v>
      </c>
      <c r="E280">
        <v>3312.06</v>
      </c>
      <c r="F280">
        <v>8000</v>
      </c>
      <c r="G280">
        <v>0</v>
      </c>
      <c r="L280" s="220">
        <f t="shared" si="24"/>
        <v>2</v>
      </c>
      <c r="M280" s="220">
        <f t="shared" si="25"/>
        <v>98</v>
      </c>
      <c r="N280" s="220">
        <f t="shared" si="26"/>
        <v>7000</v>
      </c>
      <c r="O280" s="220">
        <f t="shared" si="27"/>
        <v>7010</v>
      </c>
      <c r="P280" s="220">
        <f t="shared" si="28"/>
        <v>7</v>
      </c>
      <c r="Q280" s="220"/>
      <c r="R280" s="220"/>
      <c r="S280" s="220">
        <f t="shared" si="29"/>
        <v>10</v>
      </c>
    </row>
    <row r="281" spans="1:19" hidden="1">
      <c r="A281" t="s">
        <v>829</v>
      </c>
      <c r="B281" t="s">
        <v>750</v>
      </c>
      <c r="C281" t="s">
        <v>775</v>
      </c>
      <c r="D281" t="s">
        <v>777</v>
      </c>
      <c r="E281">
        <v>0</v>
      </c>
      <c r="F281">
        <v>0</v>
      </c>
      <c r="G281">
        <v>162.30000000000001</v>
      </c>
      <c r="L281" s="220">
        <f t="shared" si="24"/>
        <v>2</v>
      </c>
      <c r="M281" s="220">
        <f t="shared" si="25"/>
        <v>98</v>
      </c>
      <c r="N281" s="220">
        <f t="shared" si="26"/>
        <v>7000</v>
      </c>
      <c r="O281" s="220">
        <f t="shared" si="27"/>
        <v>7020</v>
      </c>
      <c r="P281" s="220">
        <f t="shared" si="28"/>
        <v>7</v>
      </c>
      <c r="Q281" s="220"/>
      <c r="R281" s="220"/>
      <c r="S281" s="220">
        <f t="shared" si="29"/>
        <v>20</v>
      </c>
    </row>
    <row r="282" spans="1:19" hidden="1">
      <c r="A282" t="s">
        <v>829</v>
      </c>
      <c r="B282" t="s">
        <v>750</v>
      </c>
      <c r="C282" t="s">
        <v>775</v>
      </c>
      <c r="D282" t="s">
        <v>778</v>
      </c>
      <c r="E282">
        <v>1725.42</v>
      </c>
      <c r="F282">
        <v>3900</v>
      </c>
      <c r="G282">
        <v>2857.44</v>
      </c>
      <c r="L282" s="220">
        <f t="shared" si="24"/>
        <v>2</v>
      </c>
      <c r="M282" s="220">
        <f t="shared" si="25"/>
        <v>98</v>
      </c>
      <c r="N282" s="220">
        <f t="shared" si="26"/>
        <v>7000</v>
      </c>
      <c r="O282" s="220">
        <f t="shared" si="27"/>
        <v>7070</v>
      </c>
      <c r="P282" s="220">
        <f t="shared" si="28"/>
        <v>7</v>
      </c>
      <c r="Q282" s="220"/>
      <c r="R282" s="220"/>
      <c r="S282" s="220">
        <f t="shared" si="29"/>
        <v>70</v>
      </c>
    </row>
    <row r="283" spans="1:19" hidden="1">
      <c r="A283" t="s">
        <v>829</v>
      </c>
      <c r="B283" t="s">
        <v>750</v>
      </c>
      <c r="C283" t="s">
        <v>775</v>
      </c>
      <c r="D283" t="s">
        <v>808</v>
      </c>
      <c r="E283">
        <v>113279.1</v>
      </c>
      <c r="F283">
        <v>83739</v>
      </c>
      <c r="G283">
        <v>120041.15</v>
      </c>
      <c r="L283" s="220">
        <f t="shared" si="24"/>
        <v>2</v>
      </c>
      <c r="M283" s="220">
        <f t="shared" si="25"/>
        <v>98</v>
      </c>
      <c r="N283" s="220">
        <f t="shared" si="26"/>
        <v>7000</v>
      </c>
      <c r="O283" s="220">
        <f t="shared" si="27"/>
        <v>7080</v>
      </c>
      <c r="P283" s="220">
        <f t="shared" si="28"/>
        <v>7</v>
      </c>
      <c r="Q283" s="220"/>
      <c r="R283" s="220"/>
      <c r="S283" s="220">
        <f t="shared" si="29"/>
        <v>80</v>
      </c>
    </row>
    <row r="284" spans="1:19" hidden="1">
      <c r="A284" t="s">
        <v>829</v>
      </c>
      <c r="B284" t="s">
        <v>750</v>
      </c>
      <c r="C284" t="s">
        <v>775</v>
      </c>
      <c r="D284" t="s">
        <v>779</v>
      </c>
      <c r="E284">
        <v>1705.42</v>
      </c>
      <c r="F284">
        <v>700</v>
      </c>
      <c r="G284">
        <v>2920.69</v>
      </c>
      <c r="L284" s="220">
        <f t="shared" si="24"/>
        <v>2</v>
      </c>
      <c r="M284" s="220">
        <f t="shared" si="25"/>
        <v>98</v>
      </c>
      <c r="N284" s="220">
        <f t="shared" si="26"/>
        <v>7000</v>
      </c>
      <c r="O284" s="220">
        <f t="shared" si="27"/>
        <v>7100</v>
      </c>
      <c r="P284" s="220">
        <f t="shared" si="28"/>
        <v>7</v>
      </c>
      <c r="Q284" s="220"/>
      <c r="R284" s="220"/>
      <c r="S284" s="220">
        <f t="shared" si="29"/>
        <v>100</v>
      </c>
    </row>
    <row r="285" spans="1:19" hidden="1">
      <c r="A285" t="s">
        <v>829</v>
      </c>
      <c r="B285" t="s">
        <v>750</v>
      </c>
      <c r="C285" t="s">
        <v>775</v>
      </c>
      <c r="D285" t="s">
        <v>780</v>
      </c>
      <c r="E285">
        <v>381.96</v>
      </c>
      <c r="F285">
        <v>0</v>
      </c>
      <c r="G285">
        <v>606.85</v>
      </c>
      <c r="L285" s="220">
        <f t="shared" si="24"/>
        <v>2</v>
      </c>
      <c r="M285" s="220">
        <f t="shared" si="25"/>
        <v>98</v>
      </c>
      <c r="N285" s="220">
        <f t="shared" si="26"/>
        <v>7000</v>
      </c>
      <c r="O285" s="220">
        <f t="shared" si="27"/>
        <v>7300</v>
      </c>
      <c r="P285" s="220">
        <f t="shared" si="28"/>
        <v>7</v>
      </c>
      <c r="Q285" s="220"/>
      <c r="R285" s="220"/>
      <c r="S285" s="220">
        <f t="shared" si="29"/>
        <v>300</v>
      </c>
    </row>
    <row r="286" spans="1:19" hidden="1">
      <c r="A286" t="s">
        <v>829</v>
      </c>
      <c r="B286" t="s">
        <v>750</v>
      </c>
      <c r="C286" t="s">
        <v>775</v>
      </c>
      <c r="D286" t="s">
        <v>809</v>
      </c>
      <c r="E286">
        <v>2244.39</v>
      </c>
      <c r="F286">
        <v>2000</v>
      </c>
      <c r="G286">
        <v>2033.26</v>
      </c>
      <c r="L286" s="220">
        <f t="shared" si="24"/>
        <v>2</v>
      </c>
      <c r="M286" s="220">
        <f t="shared" si="25"/>
        <v>98</v>
      </c>
      <c r="N286" s="220">
        <f t="shared" si="26"/>
        <v>7000</v>
      </c>
      <c r="O286" s="220">
        <f t="shared" si="27"/>
        <v>7500</v>
      </c>
      <c r="P286" s="220">
        <f t="shared" si="28"/>
        <v>7</v>
      </c>
      <c r="Q286" s="220"/>
      <c r="R286" s="220"/>
      <c r="S286" s="220">
        <f t="shared" si="29"/>
        <v>500</v>
      </c>
    </row>
    <row r="287" spans="1:19" hidden="1">
      <c r="A287" t="s">
        <v>829</v>
      </c>
      <c r="B287" t="s">
        <v>750</v>
      </c>
      <c r="C287" t="s">
        <v>775</v>
      </c>
      <c r="D287" t="s">
        <v>848</v>
      </c>
      <c r="E287">
        <v>4320</v>
      </c>
      <c r="F287">
        <v>4500</v>
      </c>
      <c r="G287">
        <v>4320</v>
      </c>
      <c r="L287" s="220">
        <f t="shared" si="24"/>
        <v>2</v>
      </c>
      <c r="M287" s="220">
        <f t="shared" si="25"/>
        <v>98</v>
      </c>
      <c r="N287" s="220">
        <f t="shared" si="26"/>
        <v>7000</v>
      </c>
      <c r="O287" s="220">
        <f t="shared" si="27"/>
        <v>7510</v>
      </c>
      <c r="P287" s="220">
        <f t="shared" si="28"/>
        <v>7</v>
      </c>
      <c r="Q287" s="220"/>
      <c r="R287" s="220"/>
      <c r="S287" s="220">
        <f t="shared" si="29"/>
        <v>510</v>
      </c>
    </row>
    <row r="288" spans="1:19" hidden="1">
      <c r="A288" t="s">
        <v>829</v>
      </c>
      <c r="B288" t="s">
        <v>750</v>
      </c>
      <c r="C288" t="s">
        <v>775</v>
      </c>
      <c r="D288" t="s">
        <v>781</v>
      </c>
      <c r="E288">
        <v>10169.700000000001</v>
      </c>
      <c r="F288">
        <v>0</v>
      </c>
      <c r="G288">
        <v>3212.13</v>
      </c>
      <c r="L288" s="220">
        <f t="shared" si="24"/>
        <v>2</v>
      </c>
      <c r="M288" s="220">
        <f t="shared" si="25"/>
        <v>98</v>
      </c>
      <c r="N288" s="220">
        <f t="shared" si="26"/>
        <v>7000</v>
      </c>
      <c r="O288" s="220">
        <f t="shared" si="27"/>
        <v>7800</v>
      </c>
      <c r="P288" s="220">
        <f t="shared" si="28"/>
        <v>7</v>
      </c>
      <c r="Q288" s="220"/>
      <c r="R288" s="220"/>
      <c r="S288" s="220">
        <f t="shared" si="29"/>
        <v>800</v>
      </c>
    </row>
    <row r="289" spans="1:19" hidden="1">
      <c r="A289" t="s">
        <v>829</v>
      </c>
      <c r="B289" t="s">
        <v>750</v>
      </c>
      <c r="C289" t="s">
        <v>775</v>
      </c>
      <c r="D289" t="s">
        <v>849</v>
      </c>
      <c r="E289">
        <v>0</v>
      </c>
      <c r="F289">
        <v>38000</v>
      </c>
      <c r="G289">
        <v>0</v>
      </c>
      <c r="L289" s="220">
        <f t="shared" si="24"/>
        <v>2</v>
      </c>
      <c r="M289" s="220">
        <f t="shared" si="25"/>
        <v>98</v>
      </c>
      <c r="N289" s="220">
        <f t="shared" si="26"/>
        <v>7000</v>
      </c>
      <c r="O289" s="220">
        <f t="shared" si="27"/>
        <v>7810</v>
      </c>
      <c r="P289" s="220">
        <f t="shared" si="28"/>
        <v>7</v>
      </c>
      <c r="Q289" s="220"/>
      <c r="R289" s="220"/>
      <c r="S289" s="220">
        <f t="shared" si="29"/>
        <v>810</v>
      </c>
    </row>
    <row r="290" spans="1:19" hidden="1">
      <c r="A290" t="s">
        <v>829</v>
      </c>
      <c r="B290" t="s">
        <v>750</v>
      </c>
      <c r="C290" t="s">
        <v>775</v>
      </c>
      <c r="D290" t="s">
        <v>841</v>
      </c>
      <c r="E290">
        <v>-960424.11</v>
      </c>
      <c r="F290">
        <v>0</v>
      </c>
      <c r="G290">
        <v>-1028376.69</v>
      </c>
      <c r="L290" s="220">
        <f t="shared" si="24"/>
        <v>2</v>
      </c>
      <c r="M290" s="220">
        <f t="shared" si="25"/>
        <v>98</v>
      </c>
      <c r="N290" s="220">
        <f t="shared" si="26"/>
        <v>7000</v>
      </c>
      <c r="O290" s="220">
        <f t="shared" si="27"/>
        <v>7999</v>
      </c>
      <c r="P290" s="220">
        <f t="shared" si="28"/>
        <v>7</v>
      </c>
      <c r="Q290" s="220"/>
      <c r="R290" s="220"/>
      <c r="S290" s="220">
        <f t="shared" si="29"/>
        <v>999</v>
      </c>
    </row>
    <row r="291" spans="1:19" hidden="1">
      <c r="A291" t="s">
        <v>829</v>
      </c>
      <c r="B291" t="s">
        <v>750</v>
      </c>
      <c r="C291" t="s">
        <v>782</v>
      </c>
      <c r="D291" t="s">
        <v>782</v>
      </c>
      <c r="E291">
        <v>538.79</v>
      </c>
      <c r="F291">
        <v>1200</v>
      </c>
      <c r="G291">
        <v>1040.8599999999999</v>
      </c>
      <c r="L291" s="220">
        <f t="shared" si="24"/>
        <v>2</v>
      </c>
      <c r="M291" s="220">
        <f t="shared" si="25"/>
        <v>98</v>
      </c>
      <c r="N291" s="220">
        <f t="shared" si="26"/>
        <v>8000</v>
      </c>
      <c r="O291" s="220">
        <f t="shared" si="27"/>
        <v>8000</v>
      </c>
      <c r="P291" s="220">
        <f t="shared" si="28"/>
        <v>8</v>
      </c>
      <c r="Q291" s="220"/>
      <c r="R291" s="220"/>
      <c r="S291" s="220">
        <f t="shared" si="29"/>
        <v>0</v>
      </c>
    </row>
    <row r="292" spans="1:19" hidden="1">
      <c r="A292" t="s">
        <v>850</v>
      </c>
      <c r="B292" t="s">
        <v>750</v>
      </c>
      <c r="C292" t="s">
        <v>788</v>
      </c>
      <c r="D292" t="s">
        <v>814</v>
      </c>
      <c r="E292">
        <v>0</v>
      </c>
      <c r="F292">
        <v>0</v>
      </c>
      <c r="G292">
        <v>0</v>
      </c>
      <c r="L292" s="220">
        <f t="shared" si="24"/>
        <v>10</v>
      </c>
      <c r="M292" s="220">
        <f t="shared" si="25"/>
        <v>98</v>
      </c>
      <c r="N292" s="220">
        <f t="shared" si="26"/>
        <v>3000</v>
      </c>
      <c r="O292" s="220">
        <f t="shared" si="27"/>
        <v>3490</v>
      </c>
      <c r="P292" s="220">
        <f t="shared" si="28"/>
        <v>3</v>
      </c>
      <c r="Q292" s="220"/>
      <c r="R292" s="220"/>
      <c r="S292" s="220">
        <f t="shared" si="29"/>
        <v>490</v>
      </c>
    </row>
    <row r="293" spans="1:19" hidden="1">
      <c r="A293" t="s">
        <v>850</v>
      </c>
      <c r="B293" t="s">
        <v>750</v>
      </c>
      <c r="C293" t="s">
        <v>792</v>
      </c>
      <c r="D293" t="s">
        <v>792</v>
      </c>
      <c r="E293">
        <v>0</v>
      </c>
      <c r="F293">
        <v>0</v>
      </c>
      <c r="G293">
        <v>0</v>
      </c>
      <c r="L293" s="220">
        <f t="shared" si="24"/>
        <v>10</v>
      </c>
      <c r="M293" s="220">
        <f t="shared" si="25"/>
        <v>98</v>
      </c>
      <c r="N293" s="220">
        <f t="shared" si="26"/>
        <v>4000</v>
      </c>
      <c r="O293" s="220">
        <f t="shared" si="27"/>
        <v>4000</v>
      </c>
      <c r="P293" s="220">
        <f t="shared" si="28"/>
        <v>4</v>
      </c>
      <c r="Q293" s="220"/>
      <c r="R293" s="220"/>
      <c r="S293" s="220">
        <f t="shared" si="29"/>
        <v>0</v>
      </c>
    </row>
    <row r="294" spans="1:19" hidden="1">
      <c r="A294" t="s">
        <v>850</v>
      </c>
      <c r="B294" t="s">
        <v>750</v>
      </c>
      <c r="C294" t="s">
        <v>771</v>
      </c>
      <c r="D294" t="s">
        <v>771</v>
      </c>
      <c r="E294">
        <v>64.400000000000006</v>
      </c>
      <c r="F294">
        <v>100</v>
      </c>
      <c r="G294">
        <v>45</v>
      </c>
      <c r="L294" s="220">
        <f t="shared" si="24"/>
        <v>10</v>
      </c>
      <c r="M294" s="220">
        <f t="shared" si="25"/>
        <v>98</v>
      </c>
      <c r="N294" s="220">
        <f t="shared" si="26"/>
        <v>5000</v>
      </c>
      <c r="O294" s="220">
        <f t="shared" si="27"/>
        <v>5000</v>
      </c>
      <c r="P294" s="220">
        <f t="shared" si="28"/>
        <v>5</v>
      </c>
      <c r="Q294" s="220"/>
      <c r="R294" s="220"/>
      <c r="S294" s="220">
        <f t="shared" si="29"/>
        <v>0</v>
      </c>
    </row>
    <row r="295" spans="1:19" hidden="1">
      <c r="A295" t="s">
        <v>850</v>
      </c>
      <c r="B295" t="s">
        <v>750</v>
      </c>
      <c r="C295" t="s">
        <v>771</v>
      </c>
      <c r="D295" t="s">
        <v>772</v>
      </c>
      <c r="E295">
        <v>3.07</v>
      </c>
      <c r="F295">
        <v>50</v>
      </c>
      <c r="G295">
        <v>3.65</v>
      </c>
      <c r="L295" s="220">
        <f t="shared" si="24"/>
        <v>10</v>
      </c>
      <c r="M295" s="220">
        <f t="shared" si="25"/>
        <v>98</v>
      </c>
      <c r="N295" s="220">
        <f t="shared" si="26"/>
        <v>5000</v>
      </c>
      <c r="O295" s="220">
        <f t="shared" si="27"/>
        <v>5010</v>
      </c>
      <c r="P295" s="220">
        <f t="shared" si="28"/>
        <v>5</v>
      </c>
      <c r="Q295" s="220"/>
      <c r="R295" s="220"/>
      <c r="S295" s="220">
        <f t="shared" si="29"/>
        <v>10</v>
      </c>
    </row>
    <row r="296" spans="1:19" hidden="1">
      <c r="A296" t="s">
        <v>850</v>
      </c>
      <c r="B296" t="s">
        <v>750</v>
      </c>
      <c r="C296" t="s">
        <v>771</v>
      </c>
      <c r="D296" t="s">
        <v>773</v>
      </c>
      <c r="E296">
        <v>19.399999999999999</v>
      </c>
      <c r="F296">
        <v>100</v>
      </c>
      <c r="G296">
        <v>104</v>
      </c>
      <c r="L296" s="220">
        <f t="shared" si="24"/>
        <v>10</v>
      </c>
      <c r="M296" s="220">
        <f t="shared" si="25"/>
        <v>98</v>
      </c>
      <c r="N296" s="220">
        <f t="shared" si="26"/>
        <v>5000</v>
      </c>
      <c r="O296" s="220">
        <f t="shared" si="27"/>
        <v>5030</v>
      </c>
      <c r="P296" s="220">
        <f t="shared" si="28"/>
        <v>5</v>
      </c>
      <c r="Q296" s="220"/>
      <c r="R296" s="220"/>
      <c r="S296" s="220">
        <f t="shared" si="29"/>
        <v>30</v>
      </c>
    </row>
    <row r="297" spans="1:19" hidden="1">
      <c r="A297" t="s">
        <v>850</v>
      </c>
      <c r="B297" t="s">
        <v>750</v>
      </c>
      <c r="C297" t="s">
        <v>771</v>
      </c>
      <c r="D297" t="s">
        <v>820</v>
      </c>
      <c r="E297">
        <v>2668.75</v>
      </c>
      <c r="F297">
        <v>2000</v>
      </c>
      <c r="G297">
        <v>18024.509999999998</v>
      </c>
      <c r="L297" s="220">
        <f t="shared" si="24"/>
        <v>10</v>
      </c>
      <c r="M297" s="220">
        <f t="shared" si="25"/>
        <v>98</v>
      </c>
      <c r="N297" s="220">
        <f t="shared" si="26"/>
        <v>5000</v>
      </c>
      <c r="O297" s="220">
        <f t="shared" si="27"/>
        <v>5700</v>
      </c>
      <c r="P297" s="220">
        <f t="shared" si="28"/>
        <v>5</v>
      </c>
      <c r="Q297" s="220"/>
      <c r="R297" s="220"/>
      <c r="S297" s="220">
        <f t="shared" si="29"/>
        <v>700</v>
      </c>
    </row>
    <row r="298" spans="1:19" hidden="1">
      <c r="A298" t="s">
        <v>850</v>
      </c>
      <c r="B298" t="s">
        <v>750</v>
      </c>
      <c r="C298" t="s">
        <v>775</v>
      </c>
      <c r="D298" t="s">
        <v>777</v>
      </c>
      <c r="E298">
        <v>0</v>
      </c>
      <c r="F298">
        <v>300</v>
      </c>
      <c r="G298">
        <v>0</v>
      </c>
      <c r="L298" s="220">
        <f t="shared" si="24"/>
        <v>10</v>
      </c>
      <c r="M298" s="220">
        <f t="shared" si="25"/>
        <v>98</v>
      </c>
      <c r="N298" s="220">
        <f t="shared" si="26"/>
        <v>7000</v>
      </c>
      <c r="O298" s="220">
        <f t="shared" si="27"/>
        <v>7020</v>
      </c>
      <c r="P298" s="220">
        <f t="shared" si="28"/>
        <v>7</v>
      </c>
      <c r="Q298" s="220"/>
      <c r="R298" s="220"/>
      <c r="S298" s="220">
        <f t="shared" si="29"/>
        <v>20</v>
      </c>
    </row>
    <row r="299" spans="1:19" hidden="1">
      <c r="A299" t="s">
        <v>850</v>
      </c>
      <c r="B299" t="s">
        <v>750</v>
      </c>
      <c r="C299" t="s">
        <v>775</v>
      </c>
      <c r="D299" t="s">
        <v>778</v>
      </c>
      <c r="E299">
        <v>10422.5</v>
      </c>
      <c r="F299">
        <v>6500</v>
      </c>
      <c r="G299">
        <v>9668.75</v>
      </c>
      <c r="L299" s="220">
        <f t="shared" si="24"/>
        <v>10</v>
      </c>
      <c r="M299" s="220">
        <f t="shared" si="25"/>
        <v>98</v>
      </c>
      <c r="N299" s="220">
        <f t="shared" si="26"/>
        <v>7000</v>
      </c>
      <c r="O299" s="220">
        <f t="shared" si="27"/>
        <v>7070</v>
      </c>
      <c r="P299" s="220">
        <f t="shared" si="28"/>
        <v>7</v>
      </c>
      <c r="Q299" s="220"/>
      <c r="R299" s="220"/>
      <c r="S299" s="220">
        <f t="shared" si="29"/>
        <v>70</v>
      </c>
    </row>
    <row r="300" spans="1:19" hidden="1">
      <c r="A300" t="s">
        <v>850</v>
      </c>
      <c r="B300" t="s">
        <v>750</v>
      </c>
      <c r="C300" t="s">
        <v>775</v>
      </c>
      <c r="D300" t="s">
        <v>808</v>
      </c>
      <c r="E300">
        <v>40</v>
      </c>
      <c r="F300">
        <v>0</v>
      </c>
      <c r="G300">
        <v>0</v>
      </c>
      <c r="L300" s="220">
        <f t="shared" si="24"/>
        <v>10</v>
      </c>
      <c r="M300" s="220">
        <f t="shared" si="25"/>
        <v>98</v>
      </c>
      <c r="N300" s="220">
        <f t="shared" si="26"/>
        <v>7000</v>
      </c>
      <c r="O300" s="220">
        <f t="shared" si="27"/>
        <v>7080</v>
      </c>
      <c r="P300" s="220">
        <f t="shared" si="28"/>
        <v>7</v>
      </c>
      <c r="Q300" s="220"/>
      <c r="R300" s="220"/>
      <c r="S300" s="220">
        <f t="shared" si="29"/>
        <v>80</v>
      </c>
    </row>
    <row r="301" spans="1:19" hidden="1">
      <c r="A301" t="s">
        <v>850</v>
      </c>
      <c r="B301" t="s">
        <v>750</v>
      </c>
      <c r="C301" t="s">
        <v>775</v>
      </c>
      <c r="D301" t="s">
        <v>779</v>
      </c>
      <c r="E301">
        <v>29551.98</v>
      </c>
      <c r="F301">
        <v>36000</v>
      </c>
      <c r="G301">
        <v>28543.7</v>
      </c>
      <c r="L301" s="220">
        <f t="shared" si="24"/>
        <v>10</v>
      </c>
      <c r="M301" s="220">
        <f t="shared" si="25"/>
        <v>98</v>
      </c>
      <c r="N301" s="220">
        <f t="shared" si="26"/>
        <v>7000</v>
      </c>
      <c r="O301" s="220">
        <f t="shared" si="27"/>
        <v>7100</v>
      </c>
      <c r="P301" s="220">
        <f t="shared" si="28"/>
        <v>7</v>
      </c>
      <c r="Q301" s="220"/>
      <c r="R301" s="220"/>
      <c r="S301" s="220">
        <f t="shared" si="29"/>
        <v>100</v>
      </c>
    </row>
    <row r="302" spans="1:19" hidden="1">
      <c r="A302" t="s">
        <v>850</v>
      </c>
      <c r="B302" t="s">
        <v>750</v>
      </c>
      <c r="C302" t="s">
        <v>775</v>
      </c>
      <c r="D302" t="s">
        <v>848</v>
      </c>
      <c r="E302">
        <v>6564.04</v>
      </c>
      <c r="F302">
        <v>4000</v>
      </c>
      <c r="G302">
        <v>0</v>
      </c>
      <c r="L302" s="220">
        <f t="shared" si="24"/>
        <v>10</v>
      </c>
      <c r="M302" s="220">
        <f t="shared" si="25"/>
        <v>98</v>
      </c>
      <c r="N302" s="220">
        <f t="shared" si="26"/>
        <v>7000</v>
      </c>
      <c r="O302" s="220">
        <f t="shared" si="27"/>
        <v>7510</v>
      </c>
      <c r="P302" s="220">
        <f t="shared" si="28"/>
        <v>7</v>
      </c>
      <c r="Q302" s="220"/>
      <c r="R302" s="220"/>
      <c r="S302" s="220">
        <f t="shared" si="29"/>
        <v>510</v>
      </c>
    </row>
    <row r="303" spans="1:19" hidden="1">
      <c r="A303" t="s">
        <v>850</v>
      </c>
      <c r="B303" t="s">
        <v>750</v>
      </c>
      <c r="C303" t="s">
        <v>775</v>
      </c>
      <c r="D303" t="s">
        <v>781</v>
      </c>
      <c r="E303">
        <v>368.64</v>
      </c>
      <c r="F303">
        <v>250</v>
      </c>
      <c r="G303">
        <v>342.79</v>
      </c>
      <c r="L303" s="220">
        <f t="shared" si="24"/>
        <v>10</v>
      </c>
      <c r="M303" s="220">
        <f t="shared" si="25"/>
        <v>98</v>
      </c>
      <c r="N303" s="220">
        <f t="shared" si="26"/>
        <v>7000</v>
      </c>
      <c r="O303" s="220">
        <f t="shared" si="27"/>
        <v>7800</v>
      </c>
      <c r="P303" s="220">
        <f t="shared" si="28"/>
        <v>7</v>
      </c>
      <c r="Q303" s="220"/>
      <c r="R303" s="220"/>
      <c r="S303" s="220">
        <f t="shared" si="29"/>
        <v>800</v>
      </c>
    </row>
    <row r="304" spans="1:19" hidden="1">
      <c r="A304" t="s">
        <v>850</v>
      </c>
      <c r="B304" t="s">
        <v>750</v>
      </c>
      <c r="C304" t="s">
        <v>782</v>
      </c>
      <c r="D304" t="s">
        <v>782</v>
      </c>
      <c r="E304">
        <v>0</v>
      </c>
      <c r="F304">
        <v>500</v>
      </c>
      <c r="G304">
        <v>0</v>
      </c>
      <c r="L304" s="220">
        <f t="shared" si="24"/>
        <v>10</v>
      </c>
      <c r="M304" s="220">
        <f t="shared" si="25"/>
        <v>98</v>
      </c>
      <c r="N304" s="220">
        <f t="shared" si="26"/>
        <v>8000</v>
      </c>
      <c r="O304" s="220">
        <f t="shared" si="27"/>
        <v>8000</v>
      </c>
      <c r="P304" s="220">
        <f t="shared" si="28"/>
        <v>8</v>
      </c>
      <c r="Q304" s="220"/>
      <c r="R304" s="220"/>
      <c r="S304" s="220">
        <f t="shared" si="29"/>
        <v>0</v>
      </c>
    </row>
    <row r="305" spans="1:19" hidden="1">
      <c r="A305" t="s">
        <v>851</v>
      </c>
      <c r="B305" t="s">
        <v>753</v>
      </c>
      <c r="C305" t="s">
        <v>784</v>
      </c>
      <c r="D305" t="s">
        <v>785</v>
      </c>
      <c r="E305">
        <v>0</v>
      </c>
      <c r="F305">
        <v>0</v>
      </c>
      <c r="G305">
        <v>0</v>
      </c>
      <c r="L305" s="220">
        <f t="shared" si="24"/>
        <v>12</v>
      </c>
      <c r="M305" s="220">
        <f t="shared" si="25"/>
        <v>21</v>
      </c>
      <c r="N305" s="220">
        <f t="shared" si="26"/>
        <v>0</v>
      </c>
      <c r="O305" s="220">
        <f t="shared" si="27"/>
        <v>0</v>
      </c>
      <c r="P305" s="220">
        <f t="shared" si="28"/>
        <v>0</v>
      </c>
      <c r="Q305" s="220"/>
      <c r="R305" s="220"/>
      <c r="S305" s="220">
        <f t="shared" si="29"/>
        <v>0</v>
      </c>
    </row>
    <row r="306" spans="1:19" hidden="1">
      <c r="A306" t="s">
        <v>851</v>
      </c>
      <c r="B306" t="s">
        <v>753</v>
      </c>
      <c r="C306" t="s">
        <v>786</v>
      </c>
      <c r="D306" t="s">
        <v>852</v>
      </c>
      <c r="E306">
        <v>24500.959999999999</v>
      </c>
      <c r="F306">
        <v>24184</v>
      </c>
      <c r="G306">
        <v>24183.599999999999</v>
      </c>
      <c r="L306" s="220">
        <f t="shared" si="24"/>
        <v>12</v>
      </c>
      <c r="M306" s="220">
        <f t="shared" si="25"/>
        <v>21</v>
      </c>
      <c r="N306" s="220">
        <f t="shared" si="26"/>
        <v>2000</v>
      </c>
      <c r="O306" s="220">
        <f t="shared" si="27"/>
        <v>2450</v>
      </c>
      <c r="P306" s="220">
        <f t="shared" si="28"/>
        <v>2</v>
      </c>
      <c r="Q306" s="220"/>
      <c r="R306" s="220"/>
      <c r="S306" s="220">
        <f t="shared" si="29"/>
        <v>450</v>
      </c>
    </row>
    <row r="307" spans="1:19" hidden="1">
      <c r="A307" t="s">
        <v>851</v>
      </c>
      <c r="B307" t="s">
        <v>753</v>
      </c>
      <c r="C307" t="s">
        <v>788</v>
      </c>
      <c r="D307" t="s">
        <v>815</v>
      </c>
      <c r="E307">
        <v>0</v>
      </c>
      <c r="F307">
        <v>18900</v>
      </c>
      <c r="G307">
        <v>282</v>
      </c>
      <c r="L307" s="220">
        <f t="shared" si="24"/>
        <v>12</v>
      </c>
      <c r="M307" s="220">
        <f t="shared" si="25"/>
        <v>21</v>
      </c>
      <c r="N307" s="220">
        <f t="shared" si="26"/>
        <v>3000</v>
      </c>
      <c r="O307" s="220">
        <f t="shared" si="27"/>
        <v>3690</v>
      </c>
      <c r="P307" s="220">
        <f t="shared" si="28"/>
        <v>3</v>
      </c>
      <c r="Q307" s="220"/>
      <c r="R307" s="220"/>
      <c r="S307" s="220">
        <f t="shared" si="29"/>
        <v>690</v>
      </c>
    </row>
    <row r="308" spans="1:19" hidden="1">
      <c r="A308" t="s">
        <v>851</v>
      </c>
      <c r="B308" t="s">
        <v>753</v>
      </c>
      <c r="C308" t="s">
        <v>788</v>
      </c>
      <c r="D308" t="s">
        <v>853</v>
      </c>
      <c r="E308">
        <v>0</v>
      </c>
      <c r="F308">
        <v>3665</v>
      </c>
      <c r="G308">
        <v>0</v>
      </c>
      <c r="L308" s="220">
        <f t="shared" si="24"/>
        <v>12</v>
      </c>
      <c r="M308" s="220">
        <f t="shared" si="25"/>
        <v>21</v>
      </c>
      <c r="N308" s="220">
        <f t="shared" si="26"/>
        <v>3000</v>
      </c>
      <c r="O308" s="220">
        <f t="shared" si="27"/>
        <v>3910</v>
      </c>
      <c r="P308" s="220">
        <f t="shared" si="28"/>
        <v>3</v>
      </c>
      <c r="Q308" s="220"/>
      <c r="R308" s="220"/>
      <c r="S308" s="220">
        <f t="shared" si="29"/>
        <v>910</v>
      </c>
    </row>
    <row r="309" spans="1:19" hidden="1">
      <c r="A309" t="s">
        <v>851</v>
      </c>
      <c r="B309" t="s">
        <v>753</v>
      </c>
      <c r="C309" t="s">
        <v>788</v>
      </c>
      <c r="D309" t="s">
        <v>789</v>
      </c>
      <c r="E309">
        <v>418.4</v>
      </c>
      <c r="F309">
        <v>2500</v>
      </c>
      <c r="G309">
        <v>3500</v>
      </c>
      <c r="L309" s="220">
        <f t="shared" si="24"/>
        <v>12</v>
      </c>
      <c r="M309" s="220">
        <f t="shared" si="25"/>
        <v>21</v>
      </c>
      <c r="N309" s="220">
        <f t="shared" si="26"/>
        <v>3000</v>
      </c>
      <c r="O309" s="220">
        <f t="shared" si="27"/>
        <v>3940</v>
      </c>
      <c r="P309" s="220">
        <f t="shared" si="28"/>
        <v>3</v>
      </c>
      <c r="Q309" s="220"/>
      <c r="R309" s="220"/>
      <c r="S309" s="220">
        <f t="shared" si="29"/>
        <v>940</v>
      </c>
    </row>
    <row r="310" spans="1:19" hidden="1">
      <c r="A310" t="s">
        <v>851</v>
      </c>
      <c r="B310" t="s">
        <v>753</v>
      </c>
      <c r="C310" t="s">
        <v>788</v>
      </c>
      <c r="D310" t="s">
        <v>790</v>
      </c>
      <c r="E310">
        <v>61483.05</v>
      </c>
      <c r="F310">
        <v>70801</v>
      </c>
      <c r="G310">
        <v>53619.46</v>
      </c>
      <c r="L310" s="220">
        <f t="shared" si="24"/>
        <v>12</v>
      </c>
      <c r="M310" s="220">
        <f t="shared" si="25"/>
        <v>21</v>
      </c>
      <c r="N310" s="220">
        <f t="shared" si="26"/>
        <v>3000</v>
      </c>
      <c r="O310" s="220">
        <f t="shared" si="27"/>
        <v>3960</v>
      </c>
      <c r="P310" s="220">
        <f t="shared" si="28"/>
        <v>3</v>
      </c>
      <c r="Q310" s="220"/>
      <c r="R310" s="220"/>
      <c r="S310" s="220">
        <f t="shared" si="29"/>
        <v>960</v>
      </c>
    </row>
    <row r="311" spans="1:19" hidden="1">
      <c r="A311" t="s">
        <v>851</v>
      </c>
      <c r="B311" t="s">
        <v>753</v>
      </c>
      <c r="C311" t="s">
        <v>788</v>
      </c>
      <c r="D311" t="s">
        <v>818</v>
      </c>
      <c r="E311">
        <v>0</v>
      </c>
      <c r="F311">
        <v>0</v>
      </c>
      <c r="G311">
        <v>0</v>
      </c>
      <c r="L311" s="220">
        <f t="shared" si="24"/>
        <v>12</v>
      </c>
      <c r="M311" s="220">
        <f t="shared" si="25"/>
        <v>21</v>
      </c>
      <c r="N311" s="220">
        <f t="shared" si="26"/>
        <v>3000</v>
      </c>
      <c r="O311" s="220">
        <f t="shared" si="27"/>
        <v>3980</v>
      </c>
      <c r="P311" s="220">
        <f t="shared" si="28"/>
        <v>3</v>
      </c>
      <c r="Q311" s="220"/>
      <c r="R311" s="220"/>
      <c r="S311" s="220">
        <f t="shared" si="29"/>
        <v>980</v>
      </c>
    </row>
    <row r="312" spans="1:19" hidden="1">
      <c r="A312" t="s">
        <v>851</v>
      </c>
      <c r="B312" t="s">
        <v>753</v>
      </c>
      <c r="C312" t="s">
        <v>788</v>
      </c>
      <c r="D312" t="s">
        <v>791</v>
      </c>
      <c r="E312">
        <v>23908.080000000002</v>
      </c>
      <c r="F312">
        <v>33297</v>
      </c>
      <c r="G312">
        <v>24251.56</v>
      </c>
      <c r="L312" s="220">
        <f t="shared" si="24"/>
        <v>12</v>
      </c>
      <c r="M312" s="220">
        <f t="shared" si="25"/>
        <v>21</v>
      </c>
      <c r="N312" s="220">
        <f t="shared" si="26"/>
        <v>3000</v>
      </c>
      <c r="O312" s="220">
        <f t="shared" si="27"/>
        <v>3990</v>
      </c>
      <c r="P312" s="220">
        <f t="shared" si="28"/>
        <v>3</v>
      </c>
      <c r="Q312" s="220"/>
      <c r="R312" s="220"/>
      <c r="S312" s="220">
        <f t="shared" si="29"/>
        <v>990</v>
      </c>
    </row>
    <row r="313" spans="1:19" hidden="1">
      <c r="A313" t="s">
        <v>851</v>
      </c>
      <c r="B313" t="s">
        <v>753</v>
      </c>
      <c r="C313" t="s">
        <v>792</v>
      </c>
      <c r="D313" t="s">
        <v>792</v>
      </c>
      <c r="E313">
        <v>-5715.27</v>
      </c>
      <c r="F313">
        <v>42728</v>
      </c>
      <c r="G313">
        <v>0</v>
      </c>
      <c r="L313" s="220">
        <f t="shared" si="24"/>
        <v>12</v>
      </c>
      <c r="M313" s="220">
        <f t="shared" si="25"/>
        <v>21</v>
      </c>
      <c r="N313" s="220">
        <f t="shared" si="26"/>
        <v>4000</v>
      </c>
      <c r="O313" s="220">
        <f t="shared" si="27"/>
        <v>4000</v>
      </c>
      <c r="P313" s="220">
        <f t="shared" si="28"/>
        <v>4</v>
      </c>
      <c r="Q313" s="220"/>
      <c r="R313" s="220"/>
      <c r="S313" s="220">
        <f t="shared" si="29"/>
        <v>0</v>
      </c>
    </row>
    <row r="314" spans="1:19" hidden="1">
      <c r="A314" t="s">
        <v>851</v>
      </c>
      <c r="B314" t="s">
        <v>753</v>
      </c>
      <c r="C314" t="s">
        <v>792</v>
      </c>
      <c r="D314" t="s">
        <v>793</v>
      </c>
      <c r="E314">
        <v>3003.84</v>
      </c>
      <c r="F314">
        <v>0</v>
      </c>
      <c r="G314">
        <v>3035.28</v>
      </c>
      <c r="L314" s="220">
        <f t="shared" si="24"/>
        <v>12</v>
      </c>
      <c r="M314" s="220">
        <f t="shared" si="25"/>
        <v>21</v>
      </c>
      <c r="N314" s="220">
        <f t="shared" si="26"/>
        <v>4000</v>
      </c>
      <c r="O314" s="220">
        <f t="shared" si="27"/>
        <v>4210</v>
      </c>
      <c r="P314" s="220">
        <f t="shared" si="28"/>
        <v>4</v>
      </c>
      <c r="Q314" s="220"/>
      <c r="R314" s="220"/>
      <c r="S314" s="220">
        <f t="shared" si="29"/>
        <v>210</v>
      </c>
    </row>
    <row r="315" spans="1:19" hidden="1">
      <c r="A315" t="s">
        <v>851</v>
      </c>
      <c r="B315" t="s">
        <v>753</v>
      </c>
      <c r="C315" t="s">
        <v>792</v>
      </c>
      <c r="D315" t="s">
        <v>794</v>
      </c>
      <c r="E315">
        <v>121.59</v>
      </c>
      <c r="F315">
        <v>0</v>
      </c>
      <c r="G315">
        <v>110.41</v>
      </c>
      <c r="L315" s="220">
        <f t="shared" si="24"/>
        <v>12</v>
      </c>
      <c r="M315" s="220">
        <f t="shared" si="25"/>
        <v>21</v>
      </c>
      <c r="N315" s="220">
        <f t="shared" si="26"/>
        <v>4000</v>
      </c>
      <c r="O315" s="220">
        <f t="shared" si="27"/>
        <v>4220</v>
      </c>
      <c r="P315" s="220">
        <f t="shared" si="28"/>
        <v>4</v>
      </c>
      <c r="Q315" s="220"/>
      <c r="R315" s="220"/>
      <c r="S315" s="220">
        <f t="shared" si="29"/>
        <v>220</v>
      </c>
    </row>
    <row r="316" spans="1:19" hidden="1">
      <c r="A316" t="s">
        <v>851</v>
      </c>
      <c r="B316" t="s">
        <v>753</v>
      </c>
      <c r="C316" t="s">
        <v>792</v>
      </c>
      <c r="D316" t="s">
        <v>795</v>
      </c>
      <c r="E316">
        <v>10.42</v>
      </c>
      <c r="F316">
        <v>0</v>
      </c>
      <c r="G316">
        <v>19.14</v>
      </c>
      <c r="L316" s="220">
        <f t="shared" si="24"/>
        <v>12</v>
      </c>
      <c r="M316" s="220">
        <f t="shared" si="25"/>
        <v>21</v>
      </c>
      <c r="N316" s="220">
        <f t="shared" si="26"/>
        <v>4000</v>
      </c>
      <c r="O316" s="220">
        <f t="shared" si="27"/>
        <v>4230</v>
      </c>
      <c r="P316" s="220">
        <f t="shared" si="28"/>
        <v>4</v>
      </c>
      <c r="Q316" s="220"/>
      <c r="R316" s="220"/>
      <c r="S316" s="220">
        <f t="shared" si="29"/>
        <v>230</v>
      </c>
    </row>
    <row r="317" spans="1:19" hidden="1">
      <c r="A317" t="s">
        <v>851</v>
      </c>
      <c r="B317" t="s">
        <v>753</v>
      </c>
      <c r="C317" t="s">
        <v>792</v>
      </c>
      <c r="D317" t="s">
        <v>796</v>
      </c>
      <c r="E317">
        <v>1832.89</v>
      </c>
      <c r="F317">
        <v>0</v>
      </c>
      <c r="G317">
        <v>1784.62</v>
      </c>
      <c r="L317" s="220">
        <f t="shared" si="24"/>
        <v>12</v>
      </c>
      <c r="M317" s="220">
        <f t="shared" si="25"/>
        <v>21</v>
      </c>
      <c r="N317" s="220">
        <f t="shared" si="26"/>
        <v>4000</v>
      </c>
      <c r="O317" s="220">
        <f t="shared" si="27"/>
        <v>4240</v>
      </c>
      <c r="P317" s="220">
        <f t="shared" si="28"/>
        <v>4</v>
      </c>
      <c r="Q317" s="220"/>
      <c r="R317" s="220"/>
      <c r="S317" s="220">
        <f t="shared" si="29"/>
        <v>240</v>
      </c>
    </row>
    <row r="318" spans="1:19" hidden="1">
      <c r="A318" t="s">
        <v>851</v>
      </c>
      <c r="B318" t="s">
        <v>753</v>
      </c>
      <c r="C318" t="s">
        <v>792</v>
      </c>
      <c r="D318" t="s">
        <v>797</v>
      </c>
      <c r="E318">
        <v>3195.98</v>
      </c>
      <c r="F318">
        <v>0</v>
      </c>
      <c r="G318">
        <v>3175.32</v>
      </c>
      <c r="L318" s="220">
        <f t="shared" si="24"/>
        <v>12</v>
      </c>
      <c r="M318" s="220">
        <f t="shared" si="25"/>
        <v>21</v>
      </c>
      <c r="N318" s="220">
        <f t="shared" si="26"/>
        <v>4000</v>
      </c>
      <c r="O318" s="220">
        <f t="shared" si="27"/>
        <v>4250</v>
      </c>
      <c r="P318" s="220">
        <f t="shared" si="28"/>
        <v>4</v>
      </c>
      <c r="Q318" s="220"/>
      <c r="R318" s="220"/>
      <c r="S318" s="220">
        <f t="shared" si="29"/>
        <v>250</v>
      </c>
    </row>
    <row r="319" spans="1:19" hidden="1">
      <c r="A319" t="s">
        <v>851</v>
      </c>
      <c r="B319" t="s">
        <v>753</v>
      </c>
      <c r="C319" t="s">
        <v>792</v>
      </c>
      <c r="D319" t="s">
        <v>798</v>
      </c>
      <c r="E319">
        <v>179.62</v>
      </c>
      <c r="F319">
        <v>0</v>
      </c>
      <c r="G319">
        <v>169.32</v>
      </c>
      <c r="L319" s="220">
        <f t="shared" si="24"/>
        <v>12</v>
      </c>
      <c r="M319" s="220">
        <f t="shared" si="25"/>
        <v>21</v>
      </c>
      <c r="N319" s="220">
        <f t="shared" si="26"/>
        <v>4000</v>
      </c>
      <c r="O319" s="220">
        <f t="shared" si="27"/>
        <v>4260</v>
      </c>
      <c r="P319" s="220">
        <f t="shared" si="28"/>
        <v>4</v>
      </c>
      <c r="Q319" s="220"/>
      <c r="R319" s="220"/>
      <c r="S319" s="220">
        <f t="shared" si="29"/>
        <v>260</v>
      </c>
    </row>
    <row r="320" spans="1:19" hidden="1">
      <c r="A320" t="s">
        <v>851</v>
      </c>
      <c r="B320" t="s">
        <v>753</v>
      </c>
      <c r="C320" t="s">
        <v>792</v>
      </c>
      <c r="D320" t="s">
        <v>799</v>
      </c>
      <c r="E320">
        <v>0</v>
      </c>
      <c r="F320">
        <v>0</v>
      </c>
      <c r="G320">
        <v>0</v>
      </c>
      <c r="L320" s="220">
        <f t="shared" si="24"/>
        <v>12</v>
      </c>
      <c r="M320" s="220">
        <f t="shared" si="25"/>
        <v>21</v>
      </c>
      <c r="N320" s="220">
        <f t="shared" si="26"/>
        <v>4000</v>
      </c>
      <c r="O320" s="220">
        <f t="shared" si="27"/>
        <v>4270</v>
      </c>
      <c r="P320" s="220">
        <f t="shared" si="28"/>
        <v>4</v>
      </c>
      <c r="Q320" s="220"/>
      <c r="R320" s="220"/>
      <c r="S320" s="220">
        <f t="shared" si="29"/>
        <v>270</v>
      </c>
    </row>
    <row r="321" spans="1:19" hidden="1">
      <c r="A321" t="s">
        <v>851</v>
      </c>
      <c r="B321" t="s">
        <v>753</v>
      </c>
      <c r="C321" t="s">
        <v>792</v>
      </c>
      <c r="D321" t="s">
        <v>800</v>
      </c>
      <c r="E321">
        <v>8796.02</v>
      </c>
      <c r="F321">
        <v>0</v>
      </c>
      <c r="G321">
        <v>8103.73</v>
      </c>
      <c r="L321" s="220">
        <f t="shared" si="24"/>
        <v>12</v>
      </c>
      <c r="M321" s="220">
        <f t="shared" si="25"/>
        <v>21</v>
      </c>
      <c r="N321" s="220">
        <f t="shared" si="26"/>
        <v>4000</v>
      </c>
      <c r="O321" s="220">
        <f t="shared" si="27"/>
        <v>4310</v>
      </c>
      <c r="P321" s="220">
        <f t="shared" si="28"/>
        <v>4</v>
      </c>
      <c r="Q321" s="220"/>
      <c r="R321" s="220"/>
      <c r="S321" s="220">
        <f t="shared" si="29"/>
        <v>310</v>
      </c>
    </row>
    <row r="322" spans="1:19" hidden="1">
      <c r="A322" t="s">
        <v>851</v>
      </c>
      <c r="B322" t="s">
        <v>753</v>
      </c>
      <c r="C322" t="s">
        <v>792</v>
      </c>
      <c r="D322" t="s">
        <v>801</v>
      </c>
      <c r="E322">
        <v>542.94000000000005</v>
      </c>
      <c r="F322">
        <v>0</v>
      </c>
      <c r="G322">
        <v>394.5</v>
      </c>
      <c r="L322" s="220">
        <f t="shared" si="24"/>
        <v>12</v>
      </c>
      <c r="M322" s="220">
        <f t="shared" si="25"/>
        <v>21</v>
      </c>
      <c r="N322" s="220">
        <f t="shared" si="26"/>
        <v>4000</v>
      </c>
      <c r="O322" s="220">
        <f t="shared" si="27"/>
        <v>4320</v>
      </c>
      <c r="P322" s="220">
        <f t="shared" si="28"/>
        <v>4</v>
      </c>
      <c r="Q322" s="220"/>
      <c r="R322" s="220"/>
      <c r="S322" s="220">
        <f t="shared" si="29"/>
        <v>320</v>
      </c>
    </row>
    <row r="323" spans="1:19" hidden="1">
      <c r="A323" t="s">
        <v>851</v>
      </c>
      <c r="B323" t="s">
        <v>753</v>
      </c>
      <c r="C323" t="s">
        <v>792</v>
      </c>
      <c r="D323" t="s">
        <v>802</v>
      </c>
      <c r="E323">
        <v>51.03</v>
      </c>
      <c r="F323">
        <v>0</v>
      </c>
      <c r="G323">
        <v>55.77</v>
      </c>
      <c r="L323" s="220">
        <f t="shared" si="24"/>
        <v>12</v>
      </c>
      <c r="M323" s="220">
        <f t="shared" si="25"/>
        <v>21</v>
      </c>
      <c r="N323" s="220">
        <f t="shared" si="26"/>
        <v>4000</v>
      </c>
      <c r="O323" s="220">
        <f t="shared" si="27"/>
        <v>4330</v>
      </c>
      <c r="P323" s="220">
        <f t="shared" si="28"/>
        <v>4</v>
      </c>
      <c r="Q323" s="220"/>
      <c r="R323" s="220"/>
      <c r="S323" s="220">
        <f t="shared" si="29"/>
        <v>330</v>
      </c>
    </row>
    <row r="324" spans="1:19" hidden="1">
      <c r="A324" t="s">
        <v>851</v>
      </c>
      <c r="B324" t="s">
        <v>753</v>
      </c>
      <c r="C324" t="s">
        <v>792</v>
      </c>
      <c r="D324" t="s">
        <v>803</v>
      </c>
      <c r="E324">
        <v>8346.14</v>
      </c>
      <c r="F324">
        <v>0</v>
      </c>
      <c r="G324">
        <v>6132.89</v>
      </c>
      <c r="L324" s="220">
        <f t="shared" si="24"/>
        <v>12</v>
      </c>
      <c r="M324" s="220">
        <f t="shared" si="25"/>
        <v>21</v>
      </c>
      <c r="N324" s="220">
        <f t="shared" si="26"/>
        <v>4000</v>
      </c>
      <c r="O324" s="220">
        <f t="shared" si="27"/>
        <v>4340</v>
      </c>
      <c r="P324" s="220">
        <f t="shared" si="28"/>
        <v>4</v>
      </c>
      <c r="Q324" s="220"/>
      <c r="R324" s="220"/>
      <c r="S324" s="220">
        <f t="shared" si="29"/>
        <v>340</v>
      </c>
    </row>
    <row r="325" spans="1:19" hidden="1">
      <c r="A325" t="s">
        <v>851</v>
      </c>
      <c r="B325" t="s">
        <v>753</v>
      </c>
      <c r="C325" t="s">
        <v>792</v>
      </c>
      <c r="D325" t="s">
        <v>804</v>
      </c>
      <c r="E325">
        <v>12032.92</v>
      </c>
      <c r="F325">
        <v>0</v>
      </c>
      <c r="G325">
        <v>10629.76</v>
      </c>
      <c r="L325" s="220">
        <f t="shared" ref="L325:L388" si="30">LEFT(A325,2)*1</f>
        <v>12</v>
      </c>
      <c r="M325" s="220">
        <f t="shared" ref="M325:M388" si="31">LEFT(B325,2)*1</f>
        <v>21</v>
      </c>
      <c r="N325" s="220">
        <f t="shared" ref="N325:N388" si="32">LEFT(C325,4)*1</f>
        <v>4000</v>
      </c>
      <c r="O325" s="220">
        <f t="shared" ref="O325:O388" si="33">LEFT(D325,4)*1</f>
        <v>4350</v>
      </c>
      <c r="P325" s="220">
        <f t="shared" ref="P325:P388" si="34">N325/1000*1</f>
        <v>4</v>
      </c>
      <c r="Q325" s="220"/>
      <c r="R325" s="220"/>
      <c r="S325" s="220">
        <f t="shared" ref="S325:S388" si="35">RIGHT(O325,3)*1</f>
        <v>350</v>
      </c>
    </row>
    <row r="326" spans="1:19" hidden="1">
      <c r="A326" t="s">
        <v>851</v>
      </c>
      <c r="B326" t="s">
        <v>753</v>
      </c>
      <c r="C326" t="s">
        <v>792</v>
      </c>
      <c r="D326" t="s">
        <v>805</v>
      </c>
      <c r="E326">
        <v>682.86</v>
      </c>
      <c r="F326">
        <v>0</v>
      </c>
      <c r="G326">
        <v>569.48</v>
      </c>
      <c r="L326" s="220">
        <f t="shared" si="30"/>
        <v>12</v>
      </c>
      <c r="M326" s="220">
        <f t="shared" si="31"/>
        <v>21</v>
      </c>
      <c r="N326" s="220">
        <f t="shared" si="32"/>
        <v>4000</v>
      </c>
      <c r="O326" s="220">
        <f t="shared" si="33"/>
        <v>4360</v>
      </c>
      <c r="P326" s="220">
        <f t="shared" si="34"/>
        <v>4</v>
      </c>
      <c r="Q326" s="220"/>
      <c r="R326" s="220"/>
      <c r="S326" s="220">
        <f t="shared" si="35"/>
        <v>360</v>
      </c>
    </row>
    <row r="327" spans="1:19" hidden="1">
      <c r="A327" t="s">
        <v>851</v>
      </c>
      <c r="B327" t="s">
        <v>753</v>
      </c>
      <c r="C327" t="s">
        <v>792</v>
      </c>
      <c r="D327" t="s">
        <v>806</v>
      </c>
      <c r="E327">
        <v>2401.37</v>
      </c>
      <c r="F327">
        <v>0</v>
      </c>
      <c r="G327">
        <v>2724.88</v>
      </c>
      <c r="L327" s="220">
        <f t="shared" si="30"/>
        <v>12</v>
      </c>
      <c r="M327" s="220">
        <f t="shared" si="31"/>
        <v>21</v>
      </c>
      <c r="N327" s="220">
        <f t="shared" si="32"/>
        <v>4000</v>
      </c>
      <c r="O327" s="220">
        <f t="shared" si="33"/>
        <v>4370</v>
      </c>
      <c r="P327" s="220">
        <f t="shared" si="34"/>
        <v>4</v>
      </c>
      <c r="Q327" s="220"/>
      <c r="R327" s="220"/>
      <c r="S327" s="220">
        <f t="shared" si="35"/>
        <v>370</v>
      </c>
    </row>
    <row r="328" spans="1:19" hidden="1">
      <c r="A328" t="s">
        <v>851</v>
      </c>
      <c r="B328" t="s">
        <v>753</v>
      </c>
      <c r="C328" t="s">
        <v>771</v>
      </c>
      <c r="D328" t="s">
        <v>771</v>
      </c>
      <c r="E328">
        <v>7967.01</v>
      </c>
      <c r="F328">
        <v>6100</v>
      </c>
      <c r="G328">
        <v>977.69</v>
      </c>
      <c r="L328" s="220">
        <f t="shared" si="30"/>
        <v>12</v>
      </c>
      <c r="M328" s="220">
        <f t="shared" si="31"/>
        <v>21</v>
      </c>
      <c r="N328" s="220">
        <f t="shared" si="32"/>
        <v>5000</v>
      </c>
      <c r="O328" s="220">
        <f t="shared" si="33"/>
        <v>5000</v>
      </c>
      <c r="P328" s="220">
        <f t="shared" si="34"/>
        <v>5</v>
      </c>
      <c r="Q328" s="220"/>
      <c r="R328" s="220"/>
      <c r="S328" s="220">
        <f t="shared" si="35"/>
        <v>0</v>
      </c>
    </row>
    <row r="329" spans="1:19" hidden="1">
      <c r="A329" t="s">
        <v>851</v>
      </c>
      <c r="B329" t="s">
        <v>753</v>
      </c>
      <c r="C329" t="s">
        <v>771</v>
      </c>
      <c r="D329" t="s">
        <v>772</v>
      </c>
      <c r="E329">
        <v>135.91</v>
      </c>
      <c r="F329">
        <v>345</v>
      </c>
      <c r="G329">
        <v>140.71</v>
      </c>
      <c r="L329" s="220">
        <f t="shared" si="30"/>
        <v>12</v>
      </c>
      <c r="M329" s="220">
        <f t="shared" si="31"/>
        <v>21</v>
      </c>
      <c r="N329" s="220">
        <f t="shared" si="32"/>
        <v>5000</v>
      </c>
      <c r="O329" s="220">
        <f t="shared" si="33"/>
        <v>5010</v>
      </c>
      <c r="P329" s="220">
        <f t="shared" si="34"/>
        <v>5</v>
      </c>
      <c r="Q329" s="220"/>
      <c r="R329" s="220"/>
      <c r="S329" s="220">
        <f t="shared" si="35"/>
        <v>10</v>
      </c>
    </row>
    <row r="330" spans="1:19" hidden="1">
      <c r="A330" t="s">
        <v>851</v>
      </c>
      <c r="B330" t="s">
        <v>753</v>
      </c>
      <c r="C330" t="s">
        <v>771</v>
      </c>
      <c r="D330" t="s">
        <v>773</v>
      </c>
      <c r="E330">
        <v>2368.85</v>
      </c>
      <c r="F330">
        <v>4365</v>
      </c>
      <c r="G330">
        <v>2397.35</v>
      </c>
      <c r="L330" s="220">
        <f t="shared" si="30"/>
        <v>12</v>
      </c>
      <c r="M330" s="220">
        <f t="shared" si="31"/>
        <v>21</v>
      </c>
      <c r="N330" s="220">
        <f t="shared" si="32"/>
        <v>5000</v>
      </c>
      <c r="O330" s="220">
        <f t="shared" si="33"/>
        <v>5030</v>
      </c>
      <c r="P330" s="220">
        <f t="shared" si="34"/>
        <v>5</v>
      </c>
      <c r="Q330" s="220"/>
      <c r="R330" s="220"/>
      <c r="S330" s="220">
        <f t="shared" si="35"/>
        <v>30</v>
      </c>
    </row>
    <row r="331" spans="1:19" hidden="1">
      <c r="A331" t="s">
        <v>851</v>
      </c>
      <c r="B331" t="s">
        <v>753</v>
      </c>
      <c r="C331" t="s">
        <v>771</v>
      </c>
      <c r="D331" t="s">
        <v>819</v>
      </c>
      <c r="E331">
        <v>0</v>
      </c>
      <c r="F331">
        <v>590</v>
      </c>
      <c r="G331">
        <v>0</v>
      </c>
      <c r="L331" s="220">
        <f t="shared" si="30"/>
        <v>12</v>
      </c>
      <c r="M331" s="220">
        <f t="shared" si="31"/>
        <v>21</v>
      </c>
      <c r="N331" s="220">
        <f t="shared" si="32"/>
        <v>5000</v>
      </c>
      <c r="O331" s="220">
        <f t="shared" si="33"/>
        <v>5600</v>
      </c>
      <c r="P331" s="220">
        <f t="shared" si="34"/>
        <v>5</v>
      </c>
      <c r="Q331" s="220"/>
      <c r="R331" s="220"/>
      <c r="S331" s="220">
        <f t="shared" si="35"/>
        <v>600</v>
      </c>
    </row>
    <row r="332" spans="1:19" hidden="1">
      <c r="A332" t="s">
        <v>851</v>
      </c>
      <c r="B332" t="s">
        <v>753</v>
      </c>
      <c r="C332" t="s">
        <v>771</v>
      </c>
      <c r="D332" t="s">
        <v>820</v>
      </c>
      <c r="E332">
        <v>0</v>
      </c>
      <c r="F332">
        <v>0</v>
      </c>
      <c r="G332">
        <v>0</v>
      </c>
      <c r="L332" s="220">
        <f t="shared" si="30"/>
        <v>12</v>
      </c>
      <c r="M332" s="220">
        <f t="shared" si="31"/>
        <v>21</v>
      </c>
      <c r="N332" s="220">
        <f t="shared" si="32"/>
        <v>5000</v>
      </c>
      <c r="O332" s="220">
        <f t="shared" si="33"/>
        <v>5700</v>
      </c>
      <c r="P332" s="220">
        <f t="shared" si="34"/>
        <v>5</v>
      </c>
      <c r="Q332" s="220"/>
      <c r="R332" s="220"/>
      <c r="S332" s="220">
        <f t="shared" si="35"/>
        <v>700</v>
      </c>
    </row>
    <row r="333" spans="1:19" hidden="1">
      <c r="A333" t="s">
        <v>851</v>
      </c>
      <c r="B333" t="s">
        <v>753</v>
      </c>
      <c r="C333" t="s">
        <v>771</v>
      </c>
      <c r="D333" t="s">
        <v>774</v>
      </c>
      <c r="E333">
        <v>18879.990000000002</v>
      </c>
      <c r="F333">
        <v>4350</v>
      </c>
      <c r="G333">
        <v>3848.97</v>
      </c>
      <c r="L333" s="220">
        <f t="shared" si="30"/>
        <v>12</v>
      </c>
      <c r="M333" s="220">
        <f t="shared" si="31"/>
        <v>21</v>
      </c>
      <c r="N333" s="220">
        <f t="shared" si="32"/>
        <v>5000</v>
      </c>
      <c r="O333" s="220">
        <f t="shared" si="33"/>
        <v>5900</v>
      </c>
      <c r="P333" s="220">
        <f t="shared" si="34"/>
        <v>5</v>
      </c>
      <c r="Q333" s="220"/>
      <c r="R333" s="220"/>
      <c r="S333" s="220">
        <f t="shared" si="35"/>
        <v>900</v>
      </c>
    </row>
    <row r="334" spans="1:19" hidden="1">
      <c r="A334" t="s">
        <v>851</v>
      </c>
      <c r="B334" t="s">
        <v>753</v>
      </c>
      <c r="C334" t="s">
        <v>775</v>
      </c>
      <c r="D334" t="s">
        <v>776</v>
      </c>
      <c r="E334">
        <v>42444.43</v>
      </c>
      <c r="F334">
        <v>44650</v>
      </c>
      <c r="G334">
        <v>28570</v>
      </c>
      <c r="L334" s="220">
        <f t="shared" si="30"/>
        <v>12</v>
      </c>
      <c r="M334" s="220">
        <f t="shared" si="31"/>
        <v>21</v>
      </c>
      <c r="N334" s="220">
        <f t="shared" si="32"/>
        <v>7000</v>
      </c>
      <c r="O334" s="220">
        <f t="shared" si="33"/>
        <v>7010</v>
      </c>
      <c r="P334" s="220">
        <f t="shared" si="34"/>
        <v>7</v>
      </c>
      <c r="Q334" s="220"/>
      <c r="R334" s="220"/>
      <c r="S334" s="220">
        <f t="shared" si="35"/>
        <v>10</v>
      </c>
    </row>
    <row r="335" spans="1:19" hidden="1">
      <c r="A335" t="s">
        <v>851</v>
      </c>
      <c r="B335" t="s">
        <v>753</v>
      </c>
      <c r="C335" t="s">
        <v>775</v>
      </c>
      <c r="D335" t="s">
        <v>777</v>
      </c>
      <c r="E335">
        <v>1868.4</v>
      </c>
      <c r="F335">
        <v>4900</v>
      </c>
      <c r="G335">
        <v>1242.7</v>
      </c>
      <c r="L335" s="220">
        <f t="shared" si="30"/>
        <v>12</v>
      </c>
      <c r="M335" s="220">
        <f t="shared" si="31"/>
        <v>21</v>
      </c>
      <c r="N335" s="220">
        <f t="shared" si="32"/>
        <v>7000</v>
      </c>
      <c r="O335" s="220">
        <f t="shared" si="33"/>
        <v>7020</v>
      </c>
      <c r="P335" s="220">
        <f t="shared" si="34"/>
        <v>7</v>
      </c>
      <c r="Q335" s="220"/>
      <c r="R335" s="220"/>
      <c r="S335" s="220">
        <f t="shared" si="35"/>
        <v>20</v>
      </c>
    </row>
    <row r="336" spans="1:19" hidden="1">
      <c r="A336" t="s">
        <v>851</v>
      </c>
      <c r="B336" t="s">
        <v>753</v>
      </c>
      <c r="C336" t="s">
        <v>775</v>
      </c>
      <c r="D336" t="s">
        <v>807</v>
      </c>
      <c r="E336">
        <v>0</v>
      </c>
      <c r="F336">
        <v>0</v>
      </c>
      <c r="G336">
        <v>0</v>
      </c>
      <c r="L336" s="220">
        <f t="shared" si="30"/>
        <v>12</v>
      </c>
      <c r="M336" s="220">
        <f t="shared" si="31"/>
        <v>21</v>
      </c>
      <c r="N336" s="220">
        <f t="shared" si="32"/>
        <v>7000</v>
      </c>
      <c r="O336" s="220">
        <f t="shared" si="33"/>
        <v>7030</v>
      </c>
      <c r="P336" s="220">
        <f t="shared" si="34"/>
        <v>7</v>
      </c>
      <c r="Q336" s="220"/>
      <c r="R336" s="220"/>
      <c r="S336" s="220">
        <f t="shared" si="35"/>
        <v>30</v>
      </c>
    </row>
    <row r="337" spans="1:19" hidden="1">
      <c r="A337" t="s">
        <v>851</v>
      </c>
      <c r="B337" t="s">
        <v>753</v>
      </c>
      <c r="C337" t="s">
        <v>775</v>
      </c>
      <c r="D337" t="s">
        <v>778</v>
      </c>
      <c r="E337">
        <v>38226.1</v>
      </c>
      <c r="F337">
        <v>21125</v>
      </c>
      <c r="G337">
        <v>31411.25</v>
      </c>
      <c r="L337" s="220">
        <f t="shared" si="30"/>
        <v>12</v>
      </c>
      <c r="M337" s="220">
        <f t="shared" si="31"/>
        <v>21</v>
      </c>
      <c r="N337" s="220">
        <f t="shared" si="32"/>
        <v>7000</v>
      </c>
      <c r="O337" s="220">
        <f t="shared" si="33"/>
        <v>7070</v>
      </c>
      <c r="P337" s="220">
        <f t="shared" si="34"/>
        <v>7</v>
      </c>
      <c r="Q337" s="220"/>
      <c r="R337" s="220"/>
      <c r="S337" s="220">
        <f t="shared" si="35"/>
        <v>70</v>
      </c>
    </row>
    <row r="338" spans="1:19" hidden="1">
      <c r="A338" t="s">
        <v>851</v>
      </c>
      <c r="B338" t="s">
        <v>753</v>
      </c>
      <c r="C338" t="s">
        <v>775</v>
      </c>
      <c r="D338" t="s">
        <v>808</v>
      </c>
      <c r="E338">
        <v>33862.300000000003</v>
      </c>
      <c r="F338">
        <v>26416</v>
      </c>
      <c r="G338">
        <v>28345.61</v>
      </c>
      <c r="L338" s="220">
        <f t="shared" si="30"/>
        <v>12</v>
      </c>
      <c r="M338" s="220">
        <f t="shared" si="31"/>
        <v>21</v>
      </c>
      <c r="N338" s="220">
        <f t="shared" si="32"/>
        <v>7000</v>
      </c>
      <c r="O338" s="220">
        <f t="shared" si="33"/>
        <v>7080</v>
      </c>
      <c r="P338" s="220">
        <f t="shared" si="34"/>
        <v>7</v>
      </c>
      <c r="Q338" s="220"/>
      <c r="R338" s="220"/>
      <c r="S338" s="220">
        <f t="shared" si="35"/>
        <v>80</v>
      </c>
    </row>
    <row r="339" spans="1:19" hidden="1">
      <c r="A339" t="s">
        <v>851</v>
      </c>
      <c r="B339" t="s">
        <v>753</v>
      </c>
      <c r="C339" t="s">
        <v>775</v>
      </c>
      <c r="D339" t="s">
        <v>827</v>
      </c>
      <c r="E339">
        <v>0</v>
      </c>
      <c r="F339">
        <v>0</v>
      </c>
      <c r="G339">
        <v>0</v>
      </c>
      <c r="L339" s="220">
        <f t="shared" si="30"/>
        <v>12</v>
      </c>
      <c r="M339" s="220">
        <f t="shared" si="31"/>
        <v>21</v>
      </c>
      <c r="N339" s="220">
        <f t="shared" si="32"/>
        <v>7000</v>
      </c>
      <c r="O339" s="220">
        <f t="shared" si="33"/>
        <v>7090</v>
      </c>
      <c r="P339" s="220">
        <f t="shared" si="34"/>
        <v>7</v>
      </c>
      <c r="Q339" s="220"/>
      <c r="R339" s="220"/>
      <c r="S339" s="220">
        <f t="shared" si="35"/>
        <v>90</v>
      </c>
    </row>
    <row r="340" spans="1:19" hidden="1">
      <c r="A340" t="s">
        <v>851</v>
      </c>
      <c r="B340" t="s">
        <v>753</v>
      </c>
      <c r="C340" t="s">
        <v>775</v>
      </c>
      <c r="D340" t="s">
        <v>779</v>
      </c>
      <c r="E340">
        <v>8341.14</v>
      </c>
      <c r="F340">
        <v>5525</v>
      </c>
      <c r="G340">
        <v>3024.47</v>
      </c>
      <c r="L340" s="220">
        <f t="shared" si="30"/>
        <v>12</v>
      </c>
      <c r="M340" s="220">
        <f t="shared" si="31"/>
        <v>21</v>
      </c>
      <c r="N340" s="220">
        <f t="shared" si="32"/>
        <v>7000</v>
      </c>
      <c r="O340" s="220">
        <f t="shared" si="33"/>
        <v>7100</v>
      </c>
      <c r="P340" s="220">
        <f t="shared" si="34"/>
        <v>7</v>
      </c>
      <c r="Q340" s="220"/>
      <c r="R340" s="220"/>
      <c r="S340" s="220">
        <f t="shared" si="35"/>
        <v>100</v>
      </c>
    </row>
    <row r="341" spans="1:19" hidden="1">
      <c r="A341" t="s">
        <v>851</v>
      </c>
      <c r="B341" t="s">
        <v>753</v>
      </c>
      <c r="C341" t="s">
        <v>775</v>
      </c>
      <c r="D341" t="s">
        <v>780</v>
      </c>
      <c r="E341">
        <v>356.58</v>
      </c>
      <c r="F341">
        <v>163</v>
      </c>
      <c r="G341">
        <v>0</v>
      </c>
      <c r="L341" s="220">
        <f t="shared" si="30"/>
        <v>12</v>
      </c>
      <c r="M341" s="220">
        <f t="shared" si="31"/>
        <v>21</v>
      </c>
      <c r="N341" s="220">
        <f t="shared" si="32"/>
        <v>7000</v>
      </c>
      <c r="O341" s="220">
        <f t="shared" si="33"/>
        <v>7300</v>
      </c>
      <c r="P341" s="220">
        <f t="shared" si="34"/>
        <v>7</v>
      </c>
      <c r="Q341" s="220"/>
      <c r="R341" s="220"/>
      <c r="S341" s="220">
        <f t="shared" si="35"/>
        <v>300</v>
      </c>
    </row>
    <row r="342" spans="1:19" hidden="1">
      <c r="A342" t="s">
        <v>851</v>
      </c>
      <c r="B342" t="s">
        <v>753</v>
      </c>
      <c r="C342" t="s">
        <v>775</v>
      </c>
      <c r="D342" t="s">
        <v>835</v>
      </c>
      <c r="E342">
        <v>0</v>
      </c>
      <c r="F342">
        <v>0</v>
      </c>
      <c r="G342">
        <v>0</v>
      </c>
      <c r="L342" s="220">
        <f t="shared" si="30"/>
        <v>12</v>
      </c>
      <c r="M342" s="220">
        <f t="shared" si="31"/>
        <v>21</v>
      </c>
      <c r="N342" s="220">
        <f t="shared" si="32"/>
        <v>7000</v>
      </c>
      <c r="O342" s="220">
        <f t="shared" si="33"/>
        <v>7400</v>
      </c>
      <c r="P342" s="220">
        <f t="shared" si="34"/>
        <v>7</v>
      </c>
      <c r="Q342" s="220"/>
      <c r="R342" s="220"/>
      <c r="S342" s="220">
        <f t="shared" si="35"/>
        <v>400</v>
      </c>
    </row>
    <row r="343" spans="1:19" hidden="1">
      <c r="A343" t="s">
        <v>851</v>
      </c>
      <c r="B343" t="s">
        <v>753</v>
      </c>
      <c r="C343" t="s">
        <v>775</v>
      </c>
      <c r="D343" t="s">
        <v>809</v>
      </c>
      <c r="E343">
        <v>602.91</v>
      </c>
      <c r="F343">
        <v>245</v>
      </c>
      <c r="G343">
        <v>596.41999999999996</v>
      </c>
      <c r="L343" s="220">
        <f t="shared" si="30"/>
        <v>12</v>
      </c>
      <c r="M343" s="220">
        <f t="shared" si="31"/>
        <v>21</v>
      </c>
      <c r="N343" s="220">
        <f t="shared" si="32"/>
        <v>7000</v>
      </c>
      <c r="O343" s="220">
        <f t="shared" si="33"/>
        <v>7500</v>
      </c>
      <c r="P343" s="220">
        <f t="shared" si="34"/>
        <v>7</v>
      </c>
      <c r="Q343" s="220"/>
      <c r="R343" s="220"/>
      <c r="S343" s="220">
        <f t="shared" si="35"/>
        <v>500</v>
      </c>
    </row>
    <row r="344" spans="1:19" hidden="1">
      <c r="A344" t="s">
        <v>851</v>
      </c>
      <c r="B344" t="s">
        <v>753</v>
      </c>
      <c r="C344" t="s">
        <v>775</v>
      </c>
      <c r="D344" t="s">
        <v>781</v>
      </c>
      <c r="E344">
        <v>20917.18</v>
      </c>
      <c r="F344">
        <v>18267</v>
      </c>
      <c r="G344">
        <v>19885.8</v>
      </c>
      <c r="L344" s="220">
        <f t="shared" si="30"/>
        <v>12</v>
      </c>
      <c r="M344" s="220">
        <f t="shared" si="31"/>
        <v>21</v>
      </c>
      <c r="N344" s="220">
        <f t="shared" si="32"/>
        <v>7000</v>
      </c>
      <c r="O344" s="220">
        <f t="shared" si="33"/>
        <v>7800</v>
      </c>
      <c r="P344" s="220">
        <f t="shared" si="34"/>
        <v>7</v>
      </c>
      <c r="Q344" s="220"/>
      <c r="R344" s="220"/>
      <c r="S344" s="220">
        <f t="shared" si="35"/>
        <v>800</v>
      </c>
    </row>
    <row r="345" spans="1:19" hidden="1">
      <c r="A345" t="s">
        <v>851</v>
      </c>
      <c r="B345" t="s">
        <v>753</v>
      </c>
      <c r="C345" t="s">
        <v>782</v>
      </c>
      <c r="D345" t="s">
        <v>782</v>
      </c>
      <c r="E345">
        <v>107993.93</v>
      </c>
      <c r="F345">
        <v>44800</v>
      </c>
      <c r="G345">
        <v>19912.52</v>
      </c>
      <c r="L345" s="220">
        <f t="shared" si="30"/>
        <v>12</v>
      </c>
      <c r="M345" s="220">
        <f t="shared" si="31"/>
        <v>21</v>
      </c>
      <c r="N345" s="220">
        <f t="shared" si="32"/>
        <v>8000</v>
      </c>
      <c r="O345" s="220">
        <f t="shared" si="33"/>
        <v>8000</v>
      </c>
      <c r="P345" s="220">
        <f t="shared" si="34"/>
        <v>8</v>
      </c>
      <c r="Q345" s="220"/>
      <c r="R345" s="220"/>
      <c r="S345" s="220">
        <f t="shared" si="35"/>
        <v>0</v>
      </c>
    </row>
    <row r="346" spans="1:19" hidden="1">
      <c r="A346" t="s">
        <v>851</v>
      </c>
      <c r="B346" t="s">
        <v>755</v>
      </c>
      <c r="C346" t="s">
        <v>784</v>
      </c>
      <c r="D346" t="s">
        <v>785</v>
      </c>
      <c r="E346">
        <v>0</v>
      </c>
      <c r="F346">
        <v>0</v>
      </c>
      <c r="G346">
        <v>0</v>
      </c>
      <c r="L346" s="220">
        <f t="shared" si="30"/>
        <v>12</v>
      </c>
      <c r="M346" s="220">
        <f t="shared" si="31"/>
        <v>27</v>
      </c>
      <c r="N346" s="220">
        <f t="shared" si="32"/>
        <v>0</v>
      </c>
      <c r="O346" s="220">
        <f t="shared" si="33"/>
        <v>0</v>
      </c>
      <c r="P346" s="220">
        <f t="shared" si="34"/>
        <v>0</v>
      </c>
      <c r="Q346" s="220"/>
      <c r="R346" s="220"/>
      <c r="S346" s="220">
        <f t="shared" si="35"/>
        <v>0</v>
      </c>
    </row>
    <row r="347" spans="1:19" hidden="1">
      <c r="A347" t="s">
        <v>851</v>
      </c>
      <c r="B347" t="s">
        <v>755</v>
      </c>
      <c r="C347" t="s">
        <v>786</v>
      </c>
      <c r="D347" t="s">
        <v>854</v>
      </c>
      <c r="E347">
        <v>600</v>
      </c>
      <c r="F347">
        <v>0</v>
      </c>
      <c r="G347">
        <v>600</v>
      </c>
      <c r="L347" s="220">
        <f t="shared" si="30"/>
        <v>12</v>
      </c>
      <c r="M347" s="220">
        <f t="shared" si="31"/>
        <v>27</v>
      </c>
      <c r="N347" s="220">
        <f t="shared" si="32"/>
        <v>2000</v>
      </c>
      <c r="O347" s="220">
        <f t="shared" si="33"/>
        <v>2310</v>
      </c>
      <c r="P347" s="220">
        <f t="shared" si="34"/>
        <v>2</v>
      </c>
      <c r="Q347" s="220"/>
      <c r="R347" s="220"/>
      <c r="S347" s="220">
        <f t="shared" si="35"/>
        <v>310</v>
      </c>
    </row>
    <row r="348" spans="1:19" hidden="1">
      <c r="A348" t="s">
        <v>851</v>
      </c>
      <c r="B348" t="s">
        <v>755</v>
      </c>
      <c r="C348" t="s">
        <v>786</v>
      </c>
      <c r="D348" t="s">
        <v>855</v>
      </c>
      <c r="E348">
        <v>119369.25</v>
      </c>
      <c r="F348">
        <v>116787</v>
      </c>
      <c r="G348">
        <v>252838.89</v>
      </c>
      <c r="L348" s="220">
        <f t="shared" si="30"/>
        <v>12</v>
      </c>
      <c r="M348" s="220">
        <f t="shared" si="31"/>
        <v>27</v>
      </c>
      <c r="N348" s="220">
        <f t="shared" si="32"/>
        <v>2000</v>
      </c>
      <c r="O348" s="220">
        <f t="shared" si="33"/>
        <v>2330</v>
      </c>
      <c r="P348" s="220">
        <f t="shared" si="34"/>
        <v>2</v>
      </c>
      <c r="Q348" s="220"/>
      <c r="R348" s="220"/>
      <c r="S348" s="220">
        <f t="shared" si="35"/>
        <v>330</v>
      </c>
    </row>
    <row r="349" spans="1:19" hidden="1">
      <c r="A349" t="s">
        <v>851</v>
      </c>
      <c r="B349" t="s">
        <v>755</v>
      </c>
      <c r="C349" t="s">
        <v>786</v>
      </c>
      <c r="D349" t="s">
        <v>856</v>
      </c>
      <c r="E349">
        <v>0</v>
      </c>
      <c r="F349">
        <v>0</v>
      </c>
      <c r="G349">
        <v>68871</v>
      </c>
      <c r="L349" s="220">
        <f t="shared" si="30"/>
        <v>12</v>
      </c>
      <c r="M349" s="220">
        <f t="shared" si="31"/>
        <v>27</v>
      </c>
      <c r="N349" s="220">
        <f t="shared" si="32"/>
        <v>2000</v>
      </c>
      <c r="O349" s="220">
        <f t="shared" si="33"/>
        <v>2440</v>
      </c>
      <c r="P349" s="220">
        <f t="shared" si="34"/>
        <v>2</v>
      </c>
      <c r="Q349" s="220"/>
      <c r="R349" s="220"/>
      <c r="S349" s="220">
        <f t="shared" si="35"/>
        <v>440</v>
      </c>
    </row>
    <row r="350" spans="1:19" hidden="1">
      <c r="A350" t="s">
        <v>851</v>
      </c>
      <c r="B350" t="s">
        <v>755</v>
      </c>
      <c r="C350" t="s">
        <v>786</v>
      </c>
      <c r="D350" t="s">
        <v>852</v>
      </c>
      <c r="E350">
        <v>571264.76</v>
      </c>
      <c r="F350">
        <v>501968</v>
      </c>
      <c r="G350">
        <v>565164.12</v>
      </c>
      <c r="L350" s="220">
        <f t="shared" si="30"/>
        <v>12</v>
      </c>
      <c r="M350" s="220">
        <f t="shared" si="31"/>
        <v>27</v>
      </c>
      <c r="N350" s="220">
        <f t="shared" si="32"/>
        <v>2000</v>
      </c>
      <c r="O350" s="220">
        <f t="shared" si="33"/>
        <v>2450</v>
      </c>
      <c r="P350" s="220">
        <f t="shared" si="34"/>
        <v>2</v>
      </c>
      <c r="Q350" s="220"/>
      <c r="R350" s="220"/>
      <c r="S350" s="220">
        <f t="shared" si="35"/>
        <v>450</v>
      </c>
    </row>
    <row r="351" spans="1:19" hidden="1">
      <c r="A351" t="s">
        <v>851</v>
      </c>
      <c r="B351" t="s">
        <v>755</v>
      </c>
      <c r="C351" t="s">
        <v>786</v>
      </c>
      <c r="D351" t="s">
        <v>857</v>
      </c>
      <c r="E351">
        <v>159030.72</v>
      </c>
      <c r="F351">
        <v>161270</v>
      </c>
      <c r="G351">
        <v>218891.22</v>
      </c>
      <c r="L351" s="220">
        <f t="shared" si="30"/>
        <v>12</v>
      </c>
      <c r="M351" s="220">
        <f t="shared" si="31"/>
        <v>27</v>
      </c>
      <c r="N351" s="220">
        <f t="shared" si="32"/>
        <v>2000</v>
      </c>
      <c r="O351" s="220">
        <f t="shared" si="33"/>
        <v>2460</v>
      </c>
      <c r="P351" s="220">
        <f t="shared" si="34"/>
        <v>2</v>
      </c>
      <c r="Q351" s="220"/>
      <c r="R351" s="220"/>
      <c r="S351" s="220">
        <f t="shared" si="35"/>
        <v>460</v>
      </c>
    </row>
    <row r="352" spans="1:19" hidden="1">
      <c r="A352" t="s">
        <v>851</v>
      </c>
      <c r="B352" t="s">
        <v>755</v>
      </c>
      <c r="C352" t="s">
        <v>788</v>
      </c>
      <c r="D352" t="s">
        <v>815</v>
      </c>
      <c r="E352">
        <v>0</v>
      </c>
      <c r="F352">
        <v>0</v>
      </c>
      <c r="G352">
        <v>900</v>
      </c>
      <c r="L352" s="220">
        <f t="shared" si="30"/>
        <v>12</v>
      </c>
      <c r="M352" s="220">
        <f t="shared" si="31"/>
        <v>27</v>
      </c>
      <c r="N352" s="220">
        <f t="shared" si="32"/>
        <v>3000</v>
      </c>
      <c r="O352" s="220">
        <f t="shared" si="33"/>
        <v>3690</v>
      </c>
      <c r="P352" s="220">
        <f t="shared" si="34"/>
        <v>3</v>
      </c>
      <c r="Q352" s="220"/>
      <c r="R352" s="220"/>
      <c r="S352" s="220">
        <f t="shared" si="35"/>
        <v>690</v>
      </c>
    </row>
    <row r="353" spans="1:19" hidden="1">
      <c r="A353" t="s">
        <v>851</v>
      </c>
      <c r="B353" t="s">
        <v>755</v>
      </c>
      <c r="C353" t="s">
        <v>788</v>
      </c>
      <c r="D353" t="s">
        <v>853</v>
      </c>
      <c r="E353">
        <v>49042</v>
      </c>
      <c r="F353">
        <v>39986</v>
      </c>
      <c r="G353">
        <v>40411.919999999998</v>
      </c>
      <c r="L353" s="220">
        <f t="shared" si="30"/>
        <v>12</v>
      </c>
      <c r="M353" s="220">
        <f t="shared" si="31"/>
        <v>27</v>
      </c>
      <c r="N353" s="220">
        <f t="shared" si="32"/>
        <v>3000</v>
      </c>
      <c r="O353" s="220">
        <f t="shared" si="33"/>
        <v>3910</v>
      </c>
      <c r="P353" s="220">
        <f t="shared" si="34"/>
        <v>3</v>
      </c>
      <c r="Q353" s="220"/>
      <c r="R353" s="220"/>
      <c r="S353" s="220">
        <f t="shared" si="35"/>
        <v>910</v>
      </c>
    </row>
    <row r="354" spans="1:19" hidden="1">
      <c r="A354" t="s">
        <v>851</v>
      </c>
      <c r="B354" t="s">
        <v>755</v>
      </c>
      <c r="C354" t="s">
        <v>788</v>
      </c>
      <c r="D354" t="s">
        <v>818</v>
      </c>
      <c r="E354">
        <v>39979.31</v>
      </c>
      <c r="F354">
        <v>600</v>
      </c>
      <c r="G354">
        <v>0</v>
      </c>
      <c r="L354" s="220">
        <f t="shared" si="30"/>
        <v>12</v>
      </c>
      <c r="M354" s="220">
        <f t="shared" si="31"/>
        <v>27</v>
      </c>
      <c r="N354" s="220">
        <f t="shared" si="32"/>
        <v>3000</v>
      </c>
      <c r="O354" s="220">
        <f t="shared" si="33"/>
        <v>3980</v>
      </c>
      <c r="P354" s="220">
        <f t="shared" si="34"/>
        <v>3</v>
      </c>
      <c r="Q354" s="220"/>
      <c r="R354" s="220"/>
      <c r="S354" s="220">
        <f t="shared" si="35"/>
        <v>980</v>
      </c>
    </row>
    <row r="355" spans="1:19" hidden="1">
      <c r="A355" t="s">
        <v>851</v>
      </c>
      <c r="B355" t="s">
        <v>755</v>
      </c>
      <c r="C355" t="s">
        <v>792</v>
      </c>
      <c r="D355" t="s">
        <v>792</v>
      </c>
      <c r="E355">
        <v>0</v>
      </c>
      <c r="F355">
        <v>322401</v>
      </c>
      <c r="G355">
        <v>86.73</v>
      </c>
      <c r="L355" s="220">
        <f t="shared" si="30"/>
        <v>12</v>
      </c>
      <c r="M355" s="220">
        <f t="shared" si="31"/>
        <v>27</v>
      </c>
      <c r="N355" s="220">
        <f t="shared" si="32"/>
        <v>4000</v>
      </c>
      <c r="O355" s="220">
        <f t="shared" si="33"/>
        <v>4000</v>
      </c>
      <c r="P355" s="220">
        <f t="shared" si="34"/>
        <v>4</v>
      </c>
      <c r="Q355" s="220"/>
      <c r="R355" s="220"/>
      <c r="S355" s="220">
        <f t="shared" si="35"/>
        <v>0</v>
      </c>
    </row>
    <row r="356" spans="1:19" hidden="1">
      <c r="A356" t="s">
        <v>851</v>
      </c>
      <c r="B356" t="s">
        <v>755</v>
      </c>
      <c r="C356" t="s">
        <v>792</v>
      </c>
      <c r="D356" t="s">
        <v>793</v>
      </c>
      <c r="E356">
        <v>140528.54999999999</v>
      </c>
      <c r="F356">
        <v>0</v>
      </c>
      <c r="G356">
        <v>187794.19</v>
      </c>
      <c r="L356" s="220">
        <f t="shared" si="30"/>
        <v>12</v>
      </c>
      <c r="M356" s="220">
        <f t="shared" si="31"/>
        <v>27</v>
      </c>
      <c r="N356" s="220">
        <f t="shared" si="32"/>
        <v>4000</v>
      </c>
      <c r="O356" s="220">
        <f t="shared" si="33"/>
        <v>4210</v>
      </c>
      <c r="P356" s="220">
        <f t="shared" si="34"/>
        <v>4</v>
      </c>
      <c r="Q356" s="220"/>
      <c r="R356" s="220"/>
      <c r="S356" s="220">
        <f t="shared" si="35"/>
        <v>210</v>
      </c>
    </row>
    <row r="357" spans="1:19" hidden="1">
      <c r="A357" t="s">
        <v>851</v>
      </c>
      <c r="B357" t="s">
        <v>755</v>
      </c>
      <c r="C357" t="s">
        <v>792</v>
      </c>
      <c r="D357" t="s">
        <v>794</v>
      </c>
      <c r="E357">
        <v>5411.02</v>
      </c>
      <c r="F357">
        <v>0</v>
      </c>
      <c r="G357">
        <v>7284.87</v>
      </c>
      <c r="L357" s="220">
        <f t="shared" si="30"/>
        <v>12</v>
      </c>
      <c r="M357" s="220">
        <f t="shared" si="31"/>
        <v>27</v>
      </c>
      <c r="N357" s="220">
        <f t="shared" si="32"/>
        <v>4000</v>
      </c>
      <c r="O357" s="220">
        <f t="shared" si="33"/>
        <v>4220</v>
      </c>
      <c r="P357" s="220">
        <f t="shared" si="34"/>
        <v>4</v>
      </c>
      <c r="Q357" s="220"/>
      <c r="R357" s="220"/>
      <c r="S357" s="220">
        <f t="shared" si="35"/>
        <v>220</v>
      </c>
    </row>
    <row r="358" spans="1:19" hidden="1">
      <c r="A358" t="s">
        <v>851</v>
      </c>
      <c r="B358" t="s">
        <v>755</v>
      </c>
      <c r="C358" t="s">
        <v>792</v>
      </c>
      <c r="D358" t="s">
        <v>795</v>
      </c>
      <c r="E358">
        <v>479.82</v>
      </c>
      <c r="F358">
        <v>0</v>
      </c>
      <c r="G358">
        <v>1265.3800000000001</v>
      </c>
      <c r="L358" s="220">
        <f t="shared" si="30"/>
        <v>12</v>
      </c>
      <c r="M358" s="220">
        <f t="shared" si="31"/>
        <v>27</v>
      </c>
      <c r="N358" s="220">
        <f t="shared" si="32"/>
        <v>4000</v>
      </c>
      <c r="O358" s="220">
        <f t="shared" si="33"/>
        <v>4230</v>
      </c>
      <c r="P358" s="220">
        <f t="shared" si="34"/>
        <v>4</v>
      </c>
      <c r="Q358" s="220"/>
      <c r="R358" s="220"/>
      <c r="S358" s="220">
        <f t="shared" si="35"/>
        <v>230</v>
      </c>
    </row>
    <row r="359" spans="1:19" hidden="1">
      <c r="A359" t="s">
        <v>851</v>
      </c>
      <c r="B359" t="s">
        <v>755</v>
      </c>
      <c r="C359" t="s">
        <v>792</v>
      </c>
      <c r="D359" t="s">
        <v>796</v>
      </c>
      <c r="E359">
        <v>63317.31</v>
      </c>
      <c r="F359">
        <v>0</v>
      </c>
      <c r="G359">
        <v>82363.77</v>
      </c>
      <c r="L359" s="220">
        <f t="shared" si="30"/>
        <v>12</v>
      </c>
      <c r="M359" s="220">
        <f t="shared" si="31"/>
        <v>27</v>
      </c>
      <c r="N359" s="220">
        <f t="shared" si="32"/>
        <v>4000</v>
      </c>
      <c r="O359" s="220">
        <f t="shared" si="33"/>
        <v>4240</v>
      </c>
      <c r="P359" s="220">
        <f t="shared" si="34"/>
        <v>4</v>
      </c>
      <c r="Q359" s="220"/>
      <c r="R359" s="220"/>
      <c r="S359" s="220">
        <f t="shared" si="35"/>
        <v>240</v>
      </c>
    </row>
    <row r="360" spans="1:19" hidden="1">
      <c r="A360" t="s">
        <v>851</v>
      </c>
      <c r="B360" t="s">
        <v>755</v>
      </c>
      <c r="C360" t="s">
        <v>792</v>
      </c>
      <c r="D360" t="s">
        <v>797</v>
      </c>
      <c r="E360">
        <v>106128.53</v>
      </c>
      <c r="F360">
        <v>0</v>
      </c>
      <c r="G360">
        <v>140775.45000000001</v>
      </c>
      <c r="L360" s="220">
        <f t="shared" si="30"/>
        <v>12</v>
      </c>
      <c r="M360" s="220">
        <f t="shared" si="31"/>
        <v>27</v>
      </c>
      <c r="N360" s="220">
        <f t="shared" si="32"/>
        <v>4000</v>
      </c>
      <c r="O360" s="220">
        <f t="shared" si="33"/>
        <v>4250</v>
      </c>
      <c r="P360" s="220">
        <f t="shared" si="34"/>
        <v>4</v>
      </c>
      <c r="Q360" s="220"/>
      <c r="R360" s="220"/>
      <c r="S360" s="220">
        <f t="shared" si="35"/>
        <v>250</v>
      </c>
    </row>
    <row r="361" spans="1:19" hidden="1">
      <c r="A361" t="s">
        <v>851</v>
      </c>
      <c r="B361" t="s">
        <v>755</v>
      </c>
      <c r="C361" t="s">
        <v>792</v>
      </c>
      <c r="D361" t="s">
        <v>798</v>
      </c>
      <c r="E361">
        <v>6148.87</v>
      </c>
      <c r="F361">
        <v>0</v>
      </c>
      <c r="G361">
        <v>7641.31</v>
      </c>
      <c r="L361" s="220">
        <f t="shared" si="30"/>
        <v>12</v>
      </c>
      <c r="M361" s="220">
        <f t="shared" si="31"/>
        <v>27</v>
      </c>
      <c r="N361" s="220">
        <f t="shared" si="32"/>
        <v>4000</v>
      </c>
      <c r="O361" s="220">
        <f t="shared" si="33"/>
        <v>4260</v>
      </c>
      <c r="P361" s="220">
        <f t="shared" si="34"/>
        <v>4</v>
      </c>
      <c r="Q361" s="220"/>
      <c r="R361" s="220"/>
      <c r="S361" s="220">
        <f t="shared" si="35"/>
        <v>260</v>
      </c>
    </row>
    <row r="362" spans="1:19" hidden="1">
      <c r="A362" t="s">
        <v>851</v>
      </c>
      <c r="B362" t="s">
        <v>755</v>
      </c>
      <c r="C362" t="s">
        <v>792</v>
      </c>
      <c r="D362" t="s">
        <v>799</v>
      </c>
      <c r="E362">
        <v>184.42</v>
      </c>
      <c r="F362">
        <v>0</v>
      </c>
      <c r="G362">
        <v>1719.34</v>
      </c>
      <c r="L362" s="220">
        <f t="shared" si="30"/>
        <v>12</v>
      </c>
      <c r="M362" s="220">
        <f t="shared" si="31"/>
        <v>27</v>
      </c>
      <c r="N362" s="220">
        <f t="shared" si="32"/>
        <v>4000</v>
      </c>
      <c r="O362" s="220">
        <f t="shared" si="33"/>
        <v>4270</v>
      </c>
      <c r="P362" s="220">
        <f t="shared" si="34"/>
        <v>4</v>
      </c>
      <c r="Q362" s="220"/>
      <c r="R362" s="220"/>
      <c r="S362" s="220">
        <f t="shared" si="35"/>
        <v>270</v>
      </c>
    </row>
    <row r="363" spans="1:19" hidden="1">
      <c r="A363" t="s">
        <v>851</v>
      </c>
      <c r="B363" t="s">
        <v>755</v>
      </c>
      <c r="C363" t="s">
        <v>792</v>
      </c>
      <c r="D363" t="s">
        <v>800</v>
      </c>
      <c r="E363">
        <v>20160</v>
      </c>
      <c r="F363">
        <v>0</v>
      </c>
      <c r="G363">
        <v>10656</v>
      </c>
      <c r="L363" s="220">
        <f t="shared" si="30"/>
        <v>12</v>
      </c>
      <c r="M363" s="220">
        <f t="shared" si="31"/>
        <v>27</v>
      </c>
      <c r="N363" s="220">
        <f t="shared" si="32"/>
        <v>4000</v>
      </c>
      <c r="O363" s="220">
        <f t="shared" si="33"/>
        <v>4310</v>
      </c>
      <c r="P363" s="220">
        <f t="shared" si="34"/>
        <v>4</v>
      </c>
      <c r="Q363" s="220"/>
      <c r="R363" s="220"/>
      <c r="S363" s="220">
        <f t="shared" si="35"/>
        <v>310</v>
      </c>
    </row>
    <row r="364" spans="1:19" hidden="1">
      <c r="A364" t="s">
        <v>851</v>
      </c>
      <c r="B364" t="s">
        <v>755</v>
      </c>
      <c r="C364" t="s">
        <v>792</v>
      </c>
      <c r="D364" t="s">
        <v>801</v>
      </c>
      <c r="E364">
        <v>930.98</v>
      </c>
      <c r="F364">
        <v>0</v>
      </c>
      <c r="G364">
        <v>416.39</v>
      </c>
      <c r="L364" s="220">
        <f t="shared" si="30"/>
        <v>12</v>
      </c>
      <c r="M364" s="220">
        <f t="shared" si="31"/>
        <v>27</v>
      </c>
      <c r="N364" s="220">
        <f t="shared" si="32"/>
        <v>4000</v>
      </c>
      <c r="O364" s="220">
        <f t="shared" si="33"/>
        <v>4320</v>
      </c>
      <c r="P364" s="220">
        <f t="shared" si="34"/>
        <v>4</v>
      </c>
      <c r="Q364" s="220"/>
      <c r="R364" s="220"/>
      <c r="S364" s="220">
        <f t="shared" si="35"/>
        <v>320</v>
      </c>
    </row>
    <row r="365" spans="1:19" hidden="1">
      <c r="A365" t="s">
        <v>851</v>
      </c>
      <c r="B365" t="s">
        <v>755</v>
      </c>
      <c r="C365" t="s">
        <v>792</v>
      </c>
      <c r="D365" t="s">
        <v>802</v>
      </c>
      <c r="E365">
        <v>65.31</v>
      </c>
      <c r="F365">
        <v>0</v>
      </c>
      <c r="G365">
        <v>60.26</v>
      </c>
      <c r="L365" s="220">
        <f t="shared" si="30"/>
        <v>12</v>
      </c>
      <c r="M365" s="220">
        <f t="shared" si="31"/>
        <v>27</v>
      </c>
      <c r="N365" s="220">
        <f t="shared" si="32"/>
        <v>4000</v>
      </c>
      <c r="O365" s="220">
        <f t="shared" si="33"/>
        <v>4330</v>
      </c>
      <c r="P365" s="220">
        <f t="shared" si="34"/>
        <v>4</v>
      </c>
      <c r="Q365" s="220"/>
      <c r="R365" s="220"/>
      <c r="S365" s="220">
        <f t="shared" si="35"/>
        <v>330</v>
      </c>
    </row>
    <row r="366" spans="1:19" hidden="1">
      <c r="A366" t="s">
        <v>851</v>
      </c>
      <c r="B366" t="s">
        <v>755</v>
      </c>
      <c r="C366" t="s">
        <v>792</v>
      </c>
      <c r="D366" t="s">
        <v>803</v>
      </c>
      <c r="E366">
        <v>6569.57</v>
      </c>
      <c r="F366">
        <v>0</v>
      </c>
      <c r="G366">
        <v>3077.86</v>
      </c>
      <c r="L366" s="220">
        <f t="shared" si="30"/>
        <v>12</v>
      </c>
      <c r="M366" s="220">
        <f t="shared" si="31"/>
        <v>27</v>
      </c>
      <c r="N366" s="220">
        <f t="shared" si="32"/>
        <v>4000</v>
      </c>
      <c r="O366" s="220">
        <f t="shared" si="33"/>
        <v>4340</v>
      </c>
      <c r="P366" s="220">
        <f t="shared" si="34"/>
        <v>4</v>
      </c>
      <c r="Q366" s="220"/>
      <c r="R366" s="220"/>
      <c r="S366" s="220">
        <f t="shared" si="35"/>
        <v>340</v>
      </c>
    </row>
    <row r="367" spans="1:19" hidden="1">
      <c r="A367" t="s">
        <v>851</v>
      </c>
      <c r="B367" t="s">
        <v>755</v>
      </c>
      <c r="C367" t="s">
        <v>792</v>
      </c>
      <c r="D367" t="s">
        <v>804</v>
      </c>
      <c r="E367">
        <v>9029.4599999999991</v>
      </c>
      <c r="F367">
        <v>0</v>
      </c>
      <c r="G367">
        <v>4610.1899999999996</v>
      </c>
      <c r="L367" s="220">
        <f t="shared" si="30"/>
        <v>12</v>
      </c>
      <c r="M367" s="220">
        <f t="shared" si="31"/>
        <v>27</v>
      </c>
      <c r="N367" s="220">
        <f t="shared" si="32"/>
        <v>4000</v>
      </c>
      <c r="O367" s="220">
        <f t="shared" si="33"/>
        <v>4350</v>
      </c>
      <c r="P367" s="220">
        <f t="shared" si="34"/>
        <v>4</v>
      </c>
      <c r="Q367" s="220"/>
      <c r="R367" s="220"/>
      <c r="S367" s="220">
        <f t="shared" si="35"/>
        <v>350</v>
      </c>
    </row>
    <row r="368" spans="1:19" hidden="1">
      <c r="A368" t="s">
        <v>851</v>
      </c>
      <c r="B368" t="s">
        <v>755</v>
      </c>
      <c r="C368" t="s">
        <v>792</v>
      </c>
      <c r="D368" t="s">
        <v>805</v>
      </c>
      <c r="E368">
        <v>556.49</v>
      </c>
      <c r="F368">
        <v>0</v>
      </c>
      <c r="G368">
        <v>275.75</v>
      </c>
      <c r="L368" s="220">
        <f t="shared" si="30"/>
        <v>12</v>
      </c>
      <c r="M368" s="220">
        <f t="shared" si="31"/>
        <v>27</v>
      </c>
      <c r="N368" s="220">
        <f t="shared" si="32"/>
        <v>4000</v>
      </c>
      <c r="O368" s="220">
        <f t="shared" si="33"/>
        <v>4360</v>
      </c>
      <c r="P368" s="220">
        <f t="shared" si="34"/>
        <v>4</v>
      </c>
      <c r="Q368" s="220"/>
      <c r="R368" s="220"/>
      <c r="S368" s="220">
        <f t="shared" si="35"/>
        <v>360</v>
      </c>
    </row>
    <row r="369" spans="1:19" hidden="1">
      <c r="A369" t="s">
        <v>851</v>
      </c>
      <c r="B369" t="s">
        <v>755</v>
      </c>
      <c r="C369" t="s">
        <v>792</v>
      </c>
      <c r="D369" t="s">
        <v>858</v>
      </c>
      <c r="E369">
        <v>0</v>
      </c>
      <c r="F369">
        <v>0</v>
      </c>
      <c r="G369">
        <v>0</v>
      </c>
      <c r="L369" s="220">
        <f t="shared" si="30"/>
        <v>12</v>
      </c>
      <c r="M369" s="220">
        <f t="shared" si="31"/>
        <v>27</v>
      </c>
      <c r="N369" s="220">
        <f t="shared" si="32"/>
        <v>4000</v>
      </c>
      <c r="O369" s="220">
        <f t="shared" si="33"/>
        <v>4420</v>
      </c>
      <c r="P369" s="220">
        <f t="shared" si="34"/>
        <v>4</v>
      </c>
      <c r="Q369" s="220"/>
      <c r="R369" s="220"/>
      <c r="S369" s="220">
        <f t="shared" si="35"/>
        <v>420</v>
      </c>
    </row>
    <row r="370" spans="1:19" hidden="1">
      <c r="A370" t="s">
        <v>851</v>
      </c>
      <c r="B370" t="s">
        <v>755</v>
      </c>
      <c r="C370" t="s">
        <v>792</v>
      </c>
      <c r="D370" t="s">
        <v>859</v>
      </c>
      <c r="E370">
        <v>0</v>
      </c>
      <c r="F370">
        <v>0</v>
      </c>
      <c r="G370">
        <v>0</v>
      </c>
      <c r="L370" s="220">
        <f t="shared" si="30"/>
        <v>12</v>
      </c>
      <c r="M370" s="220">
        <f t="shared" si="31"/>
        <v>27</v>
      </c>
      <c r="N370" s="220">
        <f t="shared" si="32"/>
        <v>4000</v>
      </c>
      <c r="O370" s="220">
        <f t="shared" si="33"/>
        <v>4440</v>
      </c>
      <c r="P370" s="220">
        <f t="shared" si="34"/>
        <v>4</v>
      </c>
      <c r="Q370" s="220"/>
      <c r="R370" s="220"/>
      <c r="S370" s="220">
        <f t="shared" si="35"/>
        <v>440</v>
      </c>
    </row>
    <row r="371" spans="1:19" hidden="1">
      <c r="A371" t="s">
        <v>851</v>
      </c>
      <c r="B371" t="s">
        <v>755</v>
      </c>
      <c r="C371" t="s">
        <v>792</v>
      </c>
      <c r="D371" t="s">
        <v>860</v>
      </c>
      <c r="E371">
        <v>0</v>
      </c>
      <c r="F371">
        <v>0</v>
      </c>
      <c r="G371">
        <v>0</v>
      </c>
      <c r="L371" s="220">
        <f t="shared" si="30"/>
        <v>12</v>
      </c>
      <c r="M371" s="220">
        <f t="shared" si="31"/>
        <v>27</v>
      </c>
      <c r="N371" s="220">
        <f t="shared" si="32"/>
        <v>4000</v>
      </c>
      <c r="O371" s="220">
        <f t="shared" si="33"/>
        <v>4450</v>
      </c>
      <c r="P371" s="220">
        <f t="shared" si="34"/>
        <v>4</v>
      </c>
      <c r="Q371" s="220"/>
      <c r="R371" s="220"/>
      <c r="S371" s="220">
        <f t="shared" si="35"/>
        <v>450</v>
      </c>
    </row>
    <row r="372" spans="1:19" hidden="1">
      <c r="A372" t="s">
        <v>851</v>
      </c>
      <c r="B372" t="s">
        <v>755</v>
      </c>
      <c r="C372" t="s">
        <v>771</v>
      </c>
      <c r="D372" t="s">
        <v>771</v>
      </c>
      <c r="E372">
        <v>2925.6</v>
      </c>
      <c r="F372">
        <v>7300</v>
      </c>
      <c r="G372">
        <v>5456.12</v>
      </c>
      <c r="L372" s="220">
        <f t="shared" si="30"/>
        <v>12</v>
      </c>
      <c r="M372" s="220">
        <f t="shared" si="31"/>
        <v>27</v>
      </c>
      <c r="N372" s="220">
        <f t="shared" si="32"/>
        <v>5000</v>
      </c>
      <c r="O372" s="220">
        <f t="shared" si="33"/>
        <v>5000</v>
      </c>
      <c r="P372" s="220">
        <f t="shared" si="34"/>
        <v>5</v>
      </c>
      <c r="Q372" s="220"/>
      <c r="R372" s="220"/>
      <c r="S372" s="220">
        <f t="shared" si="35"/>
        <v>0</v>
      </c>
    </row>
    <row r="373" spans="1:19" hidden="1">
      <c r="A373" t="s">
        <v>851</v>
      </c>
      <c r="B373" t="s">
        <v>755</v>
      </c>
      <c r="C373" t="s">
        <v>771</v>
      </c>
      <c r="D373" t="s">
        <v>772</v>
      </c>
      <c r="E373">
        <v>15.66</v>
      </c>
      <c r="F373">
        <v>50</v>
      </c>
      <c r="G373">
        <v>0</v>
      </c>
      <c r="L373" s="220">
        <f t="shared" si="30"/>
        <v>12</v>
      </c>
      <c r="M373" s="220">
        <f t="shared" si="31"/>
        <v>27</v>
      </c>
      <c r="N373" s="220">
        <f t="shared" si="32"/>
        <v>5000</v>
      </c>
      <c r="O373" s="220">
        <f t="shared" si="33"/>
        <v>5010</v>
      </c>
      <c r="P373" s="220">
        <f t="shared" si="34"/>
        <v>5</v>
      </c>
      <c r="Q373" s="220"/>
      <c r="R373" s="220"/>
      <c r="S373" s="220">
        <f t="shared" si="35"/>
        <v>10</v>
      </c>
    </row>
    <row r="374" spans="1:19" hidden="1">
      <c r="A374" t="s">
        <v>851</v>
      </c>
      <c r="B374" t="s">
        <v>755</v>
      </c>
      <c r="C374" t="s">
        <v>771</v>
      </c>
      <c r="D374" t="s">
        <v>773</v>
      </c>
      <c r="E374">
        <v>180.2</v>
      </c>
      <c r="F374">
        <v>1190</v>
      </c>
      <c r="G374">
        <v>20.350000000000001</v>
      </c>
      <c r="L374" s="220">
        <f t="shared" si="30"/>
        <v>12</v>
      </c>
      <c r="M374" s="220">
        <f t="shared" si="31"/>
        <v>27</v>
      </c>
      <c r="N374" s="220">
        <f t="shared" si="32"/>
        <v>5000</v>
      </c>
      <c r="O374" s="220">
        <f t="shared" si="33"/>
        <v>5030</v>
      </c>
      <c r="P374" s="220">
        <f t="shared" si="34"/>
        <v>5</v>
      </c>
      <c r="Q374" s="220"/>
      <c r="R374" s="220"/>
      <c r="S374" s="220">
        <f t="shared" si="35"/>
        <v>30</v>
      </c>
    </row>
    <row r="375" spans="1:19" hidden="1">
      <c r="A375" t="s">
        <v>851</v>
      </c>
      <c r="B375" t="s">
        <v>755</v>
      </c>
      <c r="C375" t="s">
        <v>771</v>
      </c>
      <c r="D375" t="s">
        <v>819</v>
      </c>
      <c r="E375">
        <v>139.44</v>
      </c>
      <c r="F375">
        <v>0</v>
      </c>
      <c r="G375">
        <v>0</v>
      </c>
      <c r="L375" s="220">
        <f t="shared" si="30"/>
        <v>12</v>
      </c>
      <c r="M375" s="220">
        <f t="shared" si="31"/>
        <v>27</v>
      </c>
      <c r="N375" s="220">
        <f t="shared" si="32"/>
        <v>5000</v>
      </c>
      <c r="O375" s="220">
        <f t="shared" si="33"/>
        <v>5600</v>
      </c>
      <c r="P375" s="220">
        <f t="shared" si="34"/>
        <v>5</v>
      </c>
      <c r="Q375" s="220"/>
      <c r="R375" s="220"/>
      <c r="S375" s="220">
        <f t="shared" si="35"/>
        <v>600</v>
      </c>
    </row>
    <row r="376" spans="1:19" hidden="1">
      <c r="A376" t="s">
        <v>851</v>
      </c>
      <c r="B376" t="s">
        <v>755</v>
      </c>
      <c r="C376" t="s">
        <v>771</v>
      </c>
      <c r="D376" t="s">
        <v>820</v>
      </c>
      <c r="E376">
        <v>670.84</v>
      </c>
      <c r="F376">
        <v>775</v>
      </c>
      <c r="G376">
        <v>0</v>
      </c>
      <c r="L376" s="220">
        <f t="shared" si="30"/>
        <v>12</v>
      </c>
      <c r="M376" s="220">
        <f t="shared" si="31"/>
        <v>27</v>
      </c>
      <c r="N376" s="220">
        <f t="shared" si="32"/>
        <v>5000</v>
      </c>
      <c r="O376" s="220">
        <f t="shared" si="33"/>
        <v>5700</v>
      </c>
      <c r="P376" s="220">
        <f t="shared" si="34"/>
        <v>5</v>
      </c>
      <c r="Q376" s="220"/>
      <c r="R376" s="220"/>
      <c r="S376" s="220">
        <f t="shared" si="35"/>
        <v>700</v>
      </c>
    </row>
    <row r="377" spans="1:19" hidden="1">
      <c r="A377" t="s">
        <v>851</v>
      </c>
      <c r="B377" t="s">
        <v>755</v>
      </c>
      <c r="C377" t="s">
        <v>771</v>
      </c>
      <c r="D377" t="s">
        <v>774</v>
      </c>
      <c r="E377">
        <v>0</v>
      </c>
      <c r="F377">
        <v>3000</v>
      </c>
      <c r="G377">
        <v>3009.96</v>
      </c>
      <c r="L377" s="220">
        <f t="shared" si="30"/>
        <v>12</v>
      </c>
      <c r="M377" s="220">
        <f t="shared" si="31"/>
        <v>27</v>
      </c>
      <c r="N377" s="220">
        <f t="shared" si="32"/>
        <v>5000</v>
      </c>
      <c r="O377" s="220">
        <f t="shared" si="33"/>
        <v>5900</v>
      </c>
      <c r="P377" s="220">
        <f t="shared" si="34"/>
        <v>5</v>
      </c>
      <c r="Q377" s="220"/>
      <c r="R377" s="220"/>
      <c r="S377" s="220">
        <f t="shared" si="35"/>
        <v>900</v>
      </c>
    </row>
    <row r="378" spans="1:19" hidden="1">
      <c r="A378" t="s">
        <v>851</v>
      </c>
      <c r="B378" t="s">
        <v>755</v>
      </c>
      <c r="C378" t="s">
        <v>775</v>
      </c>
      <c r="D378" t="s">
        <v>776</v>
      </c>
      <c r="E378">
        <v>9900.7999999999993</v>
      </c>
      <c r="F378">
        <v>0</v>
      </c>
      <c r="G378">
        <v>23202.35</v>
      </c>
      <c r="L378" s="220">
        <f t="shared" si="30"/>
        <v>12</v>
      </c>
      <c r="M378" s="220">
        <f t="shared" si="31"/>
        <v>27</v>
      </c>
      <c r="N378" s="220">
        <f t="shared" si="32"/>
        <v>7000</v>
      </c>
      <c r="O378" s="220">
        <f t="shared" si="33"/>
        <v>7010</v>
      </c>
      <c r="P378" s="220">
        <f t="shared" si="34"/>
        <v>7</v>
      </c>
      <c r="Q378" s="220"/>
      <c r="R378" s="220"/>
      <c r="S378" s="220">
        <f t="shared" si="35"/>
        <v>10</v>
      </c>
    </row>
    <row r="379" spans="1:19" hidden="1">
      <c r="A379" t="s">
        <v>851</v>
      </c>
      <c r="B379" t="s">
        <v>755</v>
      </c>
      <c r="C379" t="s">
        <v>775</v>
      </c>
      <c r="D379" t="s">
        <v>777</v>
      </c>
      <c r="E379">
        <v>0</v>
      </c>
      <c r="F379">
        <v>0</v>
      </c>
      <c r="G379">
        <v>0</v>
      </c>
      <c r="L379" s="220">
        <f t="shared" si="30"/>
        <v>12</v>
      </c>
      <c r="M379" s="220">
        <f t="shared" si="31"/>
        <v>27</v>
      </c>
      <c r="N379" s="220">
        <f t="shared" si="32"/>
        <v>7000</v>
      </c>
      <c r="O379" s="220">
        <f t="shared" si="33"/>
        <v>7020</v>
      </c>
      <c r="P379" s="220">
        <f t="shared" si="34"/>
        <v>7</v>
      </c>
      <c r="Q379" s="220"/>
      <c r="R379" s="220"/>
      <c r="S379" s="220">
        <f t="shared" si="35"/>
        <v>20</v>
      </c>
    </row>
    <row r="380" spans="1:19" hidden="1">
      <c r="A380" t="s">
        <v>851</v>
      </c>
      <c r="B380" t="s">
        <v>755</v>
      </c>
      <c r="C380" t="s">
        <v>775</v>
      </c>
      <c r="D380" t="s">
        <v>778</v>
      </c>
      <c r="E380">
        <v>4840</v>
      </c>
      <c r="F380">
        <v>7800</v>
      </c>
      <c r="G380">
        <v>11342.5</v>
      </c>
      <c r="L380" s="220">
        <f t="shared" si="30"/>
        <v>12</v>
      </c>
      <c r="M380" s="220">
        <f t="shared" si="31"/>
        <v>27</v>
      </c>
      <c r="N380" s="220">
        <f t="shared" si="32"/>
        <v>7000</v>
      </c>
      <c r="O380" s="220">
        <f t="shared" si="33"/>
        <v>7070</v>
      </c>
      <c r="P380" s="220">
        <f t="shared" si="34"/>
        <v>7</v>
      </c>
      <c r="Q380" s="220"/>
      <c r="R380" s="220"/>
      <c r="S380" s="220">
        <f t="shared" si="35"/>
        <v>70</v>
      </c>
    </row>
    <row r="381" spans="1:19" hidden="1">
      <c r="A381" t="s">
        <v>851</v>
      </c>
      <c r="B381" t="s">
        <v>755</v>
      </c>
      <c r="C381" t="s">
        <v>775</v>
      </c>
      <c r="D381" t="s">
        <v>808</v>
      </c>
      <c r="E381">
        <v>17144.900000000001</v>
      </c>
      <c r="F381">
        <v>1844</v>
      </c>
      <c r="G381">
        <v>2166.9</v>
      </c>
      <c r="L381" s="220">
        <f t="shared" si="30"/>
        <v>12</v>
      </c>
      <c r="M381" s="220">
        <f t="shared" si="31"/>
        <v>27</v>
      </c>
      <c r="N381" s="220">
        <f t="shared" si="32"/>
        <v>7000</v>
      </c>
      <c r="O381" s="220">
        <f t="shared" si="33"/>
        <v>7080</v>
      </c>
      <c r="P381" s="220">
        <f t="shared" si="34"/>
        <v>7</v>
      </c>
      <c r="Q381" s="220"/>
      <c r="R381" s="220"/>
      <c r="S381" s="220">
        <f t="shared" si="35"/>
        <v>80</v>
      </c>
    </row>
    <row r="382" spans="1:19" hidden="1">
      <c r="A382" t="s">
        <v>851</v>
      </c>
      <c r="B382" t="s">
        <v>755</v>
      </c>
      <c r="C382" t="s">
        <v>775</v>
      </c>
      <c r="D382" t="s">
        <v>779</v>
      </c>
      <c r="E382">
        <v>1207</v>
      </c>
      <c r="F382">
        <v>17214</v>
      </c>
      <c r="G382">
        <v>9504</v>
      </c>
      <c r="L382" s="220">
        <f t="shared" si="30"/>
        <v>12</v>
      </c>
      <c r="M382" s="220">
        <f t="shared" si="31"/>
        <v>27</v>
      </c>
      <c r="N382" s="220">
        <f t="shared" si="32"/>
        <v>7000</v>
      </c>
      <c r="O382" s="220">
        <f t="shared" si="33"/>
        <v>7100</v>
      </c>
      <c r="P382" s="220">
        <f t="shared" si="34"/>
        <v>7</v>
      </c>
      <c r="Q382" s="220"/>
      <c r="R382" s="220"/>
      <c r="S382" s="220">
        <f t="shared" si="35"/>
        <v>100</v>
      </c>
    </row>
    <row r="383" spans="1:19" hidden="1">
      <c r="A383" t="s">
        <v>851</v>
      </c>
      <c r="B383" t="s">
        <v>755</v>
      </c>
      <c r="C383" t="s">
        <v>775</v>
      </c>
      <c r="D383" t="s">
        <v>780</v>
      </c>
      <c r="E383">
        <v>3008.46</v>
      </c>
      <c r="F383">
        <v>1600</v>
      </c>
      <c r="G383">
        <v>842.14</v>
      </c>
      <c r="L383" s="220">
        <f t="shared" si="30"/>
        <v>12</v>
      </c>
      <c r="M383" s="220">
        <f t="shared" si="31"/>
        <v>27</v>
      </c>
      <c r="N383" s="220">
        <f t="shared" si="32"/>
        <v>7000</v>
      </c>
      <c r="O383" s="220">
        <f t="shared" si="33"/>
        <v>7300</v>
      </c>
      <c r="P383" s="220">
        <f t="shared" si="34"/>
        <v>7</v>
      </c>
      <c r="Q383" s="220"/>
      <c r="R383" s="220"/>
      <c r="S383" s="220">
        <f t="shared" si="35"/>
        <v>300</v>
      </c>
    </row>
    <row r="384" spans="1:19" hidden="1">
      <c r="A384" t="s">
        <v>851</v>
      </c>
      <c r="B384" t="s">
        <v>755</v>
      </c>
      <c r="C384" t="s">
        <v>775</v>
      </c>
      <c r="D384" t="s">
        <v>809</v>
      </c>
      <c r="E384">
        <v>303.14</v>
      </c>
      <c r="F384">
        <v>0</v>
      </c>
      <c r="G384">
        <v>26.61</v>
      </c>
      <c r="L384" s="220">
        <f t="shared" si="30"/>
        <v>12</v>
      </c>
      <c r="M384" s="220">
        <f t="shared" si="31"/>
        <v>27</v>
      </c>
      <c r="N384" s="220">
        <f t="shared" si="32"/>
        <v>7000</v>
      </c>
      <c r="O384" s="220">
        <f t="shared" si="33"/>
        <v>7500</v>
      </c>
      <c r="P384" s="220">
        <f t="shared" si="34"/>
        <v>7</v>
      </c>
      <c r="Q384" s="220"/>
      <c r="R384" s="220"/>
      <c r="S384" s="220">
        <f t="shared" si="35"/>
        <v>500</v>
      </c>
    </row>
    <row r="385" spans="1:19" hidden="1">
      <c r="A385" t="s">
        <v>851</v>
      </c>
      <c r="B385" t="s">
        <v>755</v>
      </c>
      <c r="C385" t="s">
        <v>775</v>
      </c>
      <c r="D385" t="s">
        <v>781</v>
      </c>
      <c r="E385">
        <v>91.5</v>
      </c>
      <c r="F385">
        <v>0</v>
      </c>
      <c r="G385">
        <v>161.25</v>
      </c>
      <c r="L385" s="220">
        <f t="shared" si="30"/>
        <v>12</v>
      </c>
      <c r="M385" s="220">
        <f t="shared" si="31"/>
        <v>27</v>
      </c>
      <c r="N385" s="220">
        <f t="shared" si="32"/>
        <v>7000</v>
      </c>
      <c r="O385" s="220">
        <f t="shared" si="33"/>
        <v>7800</v>
      </c>
      <c r="P385" s="220">
        <f t="shared" si="34"/>
        <v>7</v>
      </c>
      <c r="Q385" s="220"/>
      <c r="R385" s="220"/>
      <c r="S385" s="220">
        <f t="shared" si="35"/>
        <v>800</v>
      </c>
    </row>
    <row r="386" spans="1:19" hidden="1">
      <c r="A386" t="s">
        <v>851</v>
      </c>
      <c r="B386" t="s">
        <v>755</v>
      </c>
      <c r="C386" t="s">
        <v>782</v>
      </c>
      <c r="D386" t="s">
        <v>782</v>
      </c>
      <c r="E386">
        <v>36301.58</v>
      </c>
      <c r="F386">
        <v>73500</v>
      </c>
      <c r="G386">
        <v>111956.68</v>
      </c>
      <c r="L386" s="220">
        <f t="shared" si="30"/>
        <v>12</v>
      </c>
      <c r="M386" s="220">
        <f t="shared" si="31"/>
        <v>27</v>
      </c>
      <c r="N386" s="220">
        <f t="shared" si="32"/>
        <v>8000</v>
      </c>
      <c r="O386" s="220">
        <f t="shared" si="33"/>
        <v>8000</v>
      </c>
      <c r="P386" s="220">
        <f t="shared" si="34"/>
        <v>8</v>
      </c>
      <c r="Q386" s="220"/>
      <c r="R386" s="220"/>
      <c r="S386" s="220">
        <f t="shared" si="35"/>
        <v>0</v>
      </c>
    </row>
    <row r="387" spans="1:19" hidden="1">
      <c r="A387" t="s">
        <v>851</v>
      </c>
      <c r="B387" t="s">
        <v>750</v>
      </c>
      <c r="C387" t="s">
        <v>784</v>
      </c>
      <c r="D387" t="s">
        <v>785</v>
      </c>
      <c r="E387">
        <v>0</v>
      </c>
      <c r="F387">
        <v>0</v>
      </c>
      <c r="G387">
        <v>0</v>
      </c>
      <c r="L387" s="220">
        <f t="shared" si="30"/>
        <v>12</v>
      </c>
      <c r="M387" s="220">
        <f t="shared" si="31"/>
        <v>98</v>
      </c>
      <c r="N387" s="220">
        <f t="shared" si="32"/>
        <v>0</v>
      </c>
      <c r="O387" s="220">
        <f t="shared" si="33"/>
        <v>0</v>
      </c>
      <c r="P387" s="220">
        <f t="shared" si="34"/>
        <v>0</v>
      </c>
      <c r="Q387" s="220"/>
      <c r="R387" s="220"/>
      <c r="S387" s="220">
        <f t="shared" si="35"/>
        <v>0</v>
      </c>
    </row>
    <row r="388" spans="1:19" hidden="1">
      <c r="A388" t="s">
        <v>851</v>
      </c>
      <c r="B388" t="s">
        <v>750</v>
      </c>
      <c r="C388" t="s">
        <v>786</v>
      </c>
      <c r="D388" t="s">
        <v>854</v>
      </c>
      <c r="E388">
        <v>0</v>
      </c>
      <c r="F388">
        <v>0</v>
      </c>
      <c r="G388">
        <v>0</v>
      </c>
      <c r="L388" s="220">
        <f t="shared" si="30"/>
        <v>12</v>
      </c>
      <c r="M388" s="220">
        <f t="shared" si="31"/>
        <v>98</v>
      </c>
      <c r="N388" s="220">
        <f t="shared" si="32"/>
        <v>2000</v>
      </c>
      <c r="O388" s="220">
        <f t="shared" si="33"/>
        <v>2310</v>
      </c>
      <c r="P388" s="220">
        <f t="shared" si="34"/>
        <v>2</v>
      </c>
      <c r="Q388" s="220"/>
      <c r="R388" s="220"/>
      <c r="S388" s="220">
        <f t="shared" si="35"/>
        <v>310</v>
      </c>
    </row>
    <row r="389" spans="1:19" hidden="1">
      <c r="A389" t="s">
        <v>851</v>
      </c>
      <c r="B389" t="s">
        <v>750</v>
      </c>
      <c r="C389" t="s">
        <v>786</v>
      </c>
      <c r="D389" t="s">
        <v>855</v>
      </c>
      <c r="E389">
        <v>0</v>
      </c>
      <c r="F389">
        <v>5672</v>
      </c>
      <c r="G389">
        <v>3560.02</v>
      </c>
      <c r="L389" s="220">
        <f t="shared" ref="L389:L452" si="36">LEFT(A389,2)*1</f>
        <v>12</v>
      </c>
      <c r="M389" s="220">
        <f t="shared" ref="M389:M452" si="37">LEFT(B389,2)*1</f>
        <v>98</v>
      </c>
      <c r="N389" s="220">
        <f t="shared" ref="N389:N452" si="38">LEFT(C389,4)*1</f>
        <v>2000</v>
      </c>
      <c r="O389" s="220">
        <f t="shared" ref="O389:O452" si="39">LEFT(D389,4)*1</f>
        <v>2330</v>
      </c>
      <c r="P389" s="220">
        <f t="shared" ref="P389:P452" si="40">N389/1000*1</f>
        <v>2</v>
      </c>
      <c r="Q389" s="220"/>
      <c r="R389" s="220"/>
      <c r="S389" s="220">
        <f t="shared" ref="S389:S452" si="41">RIGHT(O389,3)*1</f>
        <v>330</v>
      </c>
    </row>
    <row r="390" spans="1:19" hidden="1">
      <c r="A390" t="s">
        <v>851</v>
      </c>
      <c r="B390" t="s">
        <v>750</v>
      </c>
      <c r="C390" t="s">
        <v>786</v>
      </c>
      <c r="D390" t="s">
        <v>861</v>
      </c>
      <c r="E390">
        <v>0</v>
      </c>
      <c r="F390">
        <v>0</v>
      </c>
      <c r="G390">
        <v>0</v>
      </c>
      <c r="L390" s="220">
        <f t="shared" si="36"/>
        <v>12</v>
      </c>
      <c r="M390" s="220">
        <f t="shared" si="37"/>
        <v>98</v>
      </c>
      <c r="N390" s="220">
        <f t="shared" si="38"/>
        <v>2000</v>
      </c>
      <c r="O390" s="220">
        <f t="shared" si="39"/>
        <v>2420</v>
      </c>
      <c r="P390" s="220">
        <f t="shared" si="40"/>
        <v>2</v>
      </c>
      <c r="Q390" s="220"/>
      <c r="R390" s="220"/>
      <c r="S390" s="220">
        <f t="shared" si="41"/>
        <v>420</v>
      </c>
    </row>
    <row r="391" spans="1:19" hidden="1">
      <c r="A391" t="s">
        <v>851</v>
      </c>
      <c r="B391" t="s">
        <v>750</v>
      </c>
      <c r="C391" t="s">
        <v>786</v>
      </c>
      <c r="D391" t="s">
        <v>856</v>
      </c>
      <c r="E391">
        <v>0</v>
      </c>
      <c r="F391">
        <v>68371</v>
      </c>
      <c r="G391">
        <v>0</v>
      </c>
      <c r="L391" s="220">
        <f t="shared" si="36"/>
        <v>12</v>
      </c>
      <c r="M391" s="220">
        <f t="shared" si="37"/>
        <v>98</v>
      </c>
      <c r="N391" s="220">
        <f t="shared" si="38"/>
        <v>2000</v>
      </c>
      <c r="O391" s="220">
        <f t="shared" si="39"/>
        <v>2440</v>
      </c>
      <c r="P391" s="220">
        <f t="shared" si="40"/>
        <v>2</v>
      </c>
      <c r="Q391" s="220"/>
      <c r="R391" s="220"/>
      <c r="S391" s="220">
        <f t="shared" si="41"/>
        <v>440</v>
      </c>
    </row>
    <row r="392" spans="1:19" hidden="1">
      <c r="A392" t="s">
        <v>851</v>
      </c>
      <c r="B392" t="s">
        <v>750</v>
      </c>
      <c r="C392" t="s">
        <v>788</v>
      </c>
      <c r="D392" t="s">
        <v>815</v>
      </c>
      <c r="E392">
        <v>8902.5</v>
      </c>
      <c r="F392">
        <v>0</v>
      </c>
      <c r="G392">
        <v>5855.51</v>
      </c>
      <c r="L392" s="220">
        <f t="shared" si="36"/>
        <v>12</v>
      </c>
      <c r="M392" s="220">
        <f t="shared" si="37"/>
        <v>98</v>
      </c>
      <c r="N392" s="220">
        <f t="shared" si="38"/>
        <v>3000</v>
      </c>
      <c r="O392" s="220">
        <f t="shared" si="39"/>
        <v>3690</v>
      </c>
      <c r="P392" s="220">
        <f t="shared" si="40"/>
        <v>3</v>
      </c>
      <c r="Q392" s="220"/>
      <c r="R392" s="220"/>
      <c r="S392" s="220">
        <f t="shared" si="41"/>
        <v>690</v>
      </c>
    </row>
    <row r="393" spans="1:19" hidden="1">
      <c r="A393" t="s">
        <v>851</v>
      </c>
      <c r="B393" t="s">
        <v>750</v>
      </c>
      <c r="C393" t="s">
        <v>788</v>
      </c>
      <c r="D393" t="s">
        <v>790</v>
      </c>
      <c r="E393">
        <v>105166.7</v>
      </c>
      <c r="F393">
        <v>111015</v>
      </c>
      <c r="G393">
        <v>74996.38</v>
      </c>
      <c r="L393" s="220">
        <f t="shared" si="36"/>
        <v>12</v>
      </c>
      <c r="M393" s="220">
        <f t="shared" si="37"/>
        <v>98</v>
      </c>
      <c r="N393" s="220">
        <f t="shared" si="38"/>
        <v>3000</v>
      </c>
      <c r="O393" s="220">
        <f t="shared" si="39"/>
        <v>3960</v>
      </c>
      <c r="P393" s="220">
        <f t="shared" si="40"/>
        <v>3</v>
      </c>
      <c r="Q393" s="220"/>
      <c r="R393" s="220"/>
      <c r="S393" s="220">
        <f t="shared" si="41"/>
        <v>960</v>
      </c>
    </row>
    <row r="394" spans="1:19" hidden="1">
      <c r="A394" t="s">
        <v>851</v>
      </c>
      <c r="B394" t="s">
        <v>750</v>
      </c>
      <c r="C394" t="s">
        <v>788</v>
      </c>
      <c r="D394" t="s">
        <v>791</v>
      </c>
      <c r="E394">
        <v>2390.86</v>
      </c>
      <c r="F394">
        <v>2501</v>
      </c>
      <c r="G394">
        <v>2509.3000000000002</v>
      </c>
      <c r="L394" s="220">
        <f t="shared" si="36"/>
        <v>12</v>
      </c>
      <c r="M394" s="220">
        <f t="shared" si="37"/>
        <v>98</v>
      </c>
      <c r="N394" s="220">
        <f t="shared" si="38"/>
        <v>3000</v>
      </c>
      <c r="O394" s="220">
        <f t="shared" si="39"/>
        <v>3990</v>
      </c>
      <c r="P394" s="220">
        <f t="shared" si="40"/>
        <v>3</v>
      </c>
      <c r="Q394" s="220"/>
      <c r="R394" s="220"/>
      <c r="S394" s="220">
        <f t="shared" si="41"/>
        <v>990</v>
      </c>
    </row>
    <row r="395" spans="1:19" hidden="1">
      <c r="A395" t="s">
        <v>851</v>
      </c>
      <c r="B395" t="s">
        <v>750</v>
      </c>
      <c r="C395" t="s">
        <v>792</v>
      </c>
      <c r="D395" t="s">
        <v>792</v>
      </c>
      <c r="E395">
        <v>1223.55</v>
      </c>
      <c r="F395">
        <v>80522</v>
      </c>
      <c r="G395">
        <v>-40.98</v>
      </c>
      <c r="L395" s="220">
        <f t="shared" si="36"/>
        <v>12</v>
      </c>
      <c r="M395" s="220">
        <f t="shared" si="37"/>
        <v>98</v>
      </c>
      <c r="N395" s="220">
        <f t="shared" si="38"/>
        <v>4000</v>
      </c>
      <c r="O395" s="220">
        <f t="shared" si="39"/>
        <v>4000</v>
      </c>
      <c r="P395" s="220">
        <f t="shared" si="40"/>
        <v>4</v>
      </c>
      <c r="Q395" s="220"/>
      <c r="R395" s="220"/>
      <c r="S395" s="220">
        <f t="shared" si="41"/>
        <v>0</v>
      </c>
    </row>
    <row r="396" spans="1:19" hidden="1">
      <c r="A396" t="s">
        <v>851</v>
      </c>
      <c r="B396" t="s">
        <v>750</v>
      </c>
      <c r="C396" t="s">
        <v>792</v>
      </c>
      <c r="D396" t="s">
        <v>793</v>
      </c>
      <c r="E396">
        <v>0</v>
      </c>
      <c r="F396">
        <v>0</v>
      </c>
      <c r="G396">
        <v>714.74</v>
      </c>
      <c r="L396" s="220">
        <f t="shared" si="36"/>
        <v>12</v>
      </c>
      <c r="M396" s="220">
        <f t="shared" si="37"/>
        <v>98</v>
      </c>
      <c r="N396" s="220">
        <f t="shared" si="38"/>
        <v>4000</v>
      </c>
      <c r="O396" s="220">
        <f t="shared" si="39"/>
        <v>4210</v>
      </c>
      <c r="P396" s="220">
        <f t="shared" si="40"/>
        <v>4</v>
      </c>
      <c r="Q396" s="220"/>
      <c r="R396" s="220"/>
      <c r="S396" s="220">
        <f t="shared" si="41"/>
        <v>210</v>
      </c>
    </row>
    <row r="397" spans="1:19" hidden="1">
      <c r="A397" t="s">
        <v>851</v>
      </c>
      <c r="B397" t="s">
        <v>750</v>
      </c>
      <c r="C397" t="s">
        <v>792</v>
      </c>
      <c r="D397" t="s">
        <v>794</v>
      </c>
      <c r="E397">
        <v>0</v>
      </c>
      <c r="F397">
        <v>0</v>
      </c>
      <c r="G397">
        <v>30.71</v>
      </c>
      <c r="L397" s="220">
        <f t="shared" si="36"/>
        <v>12</v>
      </c>
      <c r="M397" s="220">
        <f t="shared" si="37"/>
        <v>98</v>
      </c>
      <c r="N397" s="220">
        <f t="shared" si="38"/>
        <v>4000</v>
      </c>
      <c r="O397" s="220">
        <f t="shared" si="39"/>
        <v>4220</v>
      </c>
      <c r="P397" s="220">
        <f t="shared" si="40"/>
        <v>4</v>
      </c>
      <c r="Q397" s="220"/>
      <c r="R397" s="220"/>
      <c r="S397" s="220">
        <f t="shared" si="41"/>
        <v>220</v>
      </c>
    </row>
    <row r="398" spans="1:19" hidden="1">
      <c r="A398" t="s">
        <v>851</v>
      </c>
      <c r="B398" t="s">
        <v>750</v>
      </c>
      <c r="C398" t="s">
        <v>792</v>
      </c>
      <c r="D398" t="s">
        <v>795</v>
      </c>
      <c r="E398">
        <v>0</v>
      </c>
      <c r="F398">
        <v>0</v>
      </c>
      <c r="G398">
        <v>4.55</v>
      </c>
      <c r="L398" s="220">
        <f t="shared" si="36"/>
        <v>12</v>
      </c>
      <c r="M398" s="220">
        <f t="shared" si="37"/>
        <v>98</v>
      </c>
      <c r="N398" s="220">
        <f t="shared" si="38"/>
        <v>4000</v>
      </c>
      <c r="O398" s="220">
        <f t="shared" si="39"/>
        <v>4230</v>
      </c>
      <c r="P398" s="220">
        <f t="shared" si="40"/>
        <v>4</v>
      </c>
      <c r="Q398" s="220"/>
      <c r="R398" s="220"/>
      <c r="S398" s="220">
        <f t="shared" si="41"/>
        <v>230</v>
      </c>
    </row>
    <row r="399" spans="1:19" hidden="1">
      <c r="A399" t="s">
        <v>851</v>
      </c>
      <c r="B399" t="s">
        <v>750</v>
      </c>
      <c r="C399" t="s">
        <v>792</v>
      </c>
      <c r="D399" t="s">
        <v>796</v>
      </c>
      <c r="E399">
        <v>0</v>
      </c>
      <c r="F399">
        <v>0</v>
      </c>
      <c r="G399">
        <v>257.67</v>
      </c>
      <c r="L399" s="220">
        <f t="shared" si="36"/>
        <v>12</v>
      </c>
      <c r="M399" s="220">
        <f t="shared" si="37"/>
        <v>98</v>
      </c>
      <c r="N399" s="220">
        <f t="shared" si="38"/>
        <v>4000</v>
      </c>
      <c r="O399" s="220">
        <f t="shared" si="39"/>
        <v>4240</v>
      </c>
      <c r="P399" s="220">
        <f t="shared" si="40"/>
        <v>4</v>
      </c>
      <c r="Q399" s="220"/>
      <c r="R399" s="220"/>
      <c r="S399" s="220">
        <f t="shared" si="41"/>
        <v>240</v>
      </c>
    </row>
    <row r="400" spans="1:19" hidden="1">
      <c r="A400" t="s">
        <v>851</v>
      </c>
      <c r="B400" t="s">
        <v>750</v>
      </c>
      <c r="C400" t="s">
        <v>792</v>
      </c>
      <c r="D400" t="s">
        <v>797</v>
      </c>
      <c r="E400">
        <v>0</v>
      </c>
      <c r="F400">
        <v>0</v>
      </c>
      <c r="G400">
        <v>412.25</v>
      </c>
      <c r="L400" s="220">
        <f t="shared" si="36"/>
        <v>12</v>
      </c>
      <c r="M400" s="220">
        <f t="shared" si="37"/>
        <v>98</v>
      </c>
      <c r="N400" s="220">
        <f t="shared" si="38"/>
        <v>4000</v>
      </c>
      <c r="O400" s="220">
        <f t="shared" si="39"/>
        <v>4250</v>
      </c>
      <c r="P400" s="220">
        <f t="shared" si="40"/>
        <v>4</v>
      </c>
      <c r="Q400" s="220"/>
      <c r="R400" s="220"/>
      <c r="S400" s="220">
        <f t="shared" si="41"/>
        <v>250</v>
      </c>
    </row>
    <row r="401" spans="1:19" hidden="1">
      <c r="A401" t="s">
        <v>851</v>
      </c>
      <c r="B401" t="s">
        <v>750</v>
      </c>
      <c r="C401" t="s">
        <v>792</v>
      </c>
      <c r="D401" t="s">
        <v>798</v>
      </c>
      <c r="E401">
        <v>0</v>
      </c>
      <c r="F401">
        <v>0</v>
      </c>
      <c r="G401">
        <v>24.94</v>
      </c>
      <c r="L401" s="220">
        <f t="shared" si="36"/>
        <v>12</v>
      </c>
      <c r="M401" s="220">
        <f t="shared" si="37"/>
        <v>98</v>
      </c>
      <c r="N401" s="220">
        <f t="shared" si="38"/>
        <v>4000</v>
      </c>
      <c r="O401" s="220">
        <f t="shared" si="39"/>
        <v>4260</v>
      </c>
      <c r="P401" s="220">
        <f t="shared" si="40"/>
        <v>4</v>
      </c>
      <c r="Q401" s="220"/>
      <c r="R401" s="220"/>
      <c r="S401" s="220">
        <f t="shared" si="41"/>
        <v>260</v>
      </c>
    </row>
    <row r="402" spans="1:19" hidden="1">
      <c r="A402" t="s">
        <v>851</v>
      </c>
      <c r="B402" t="s">
        <v>750</v>
      </c>
      <c r="C402" t="s">
        <v>792</v>
      </c>
      <c r="D402" t="s">
        <v>799</v>
      </c>
      <c r="E402">
        <v>0</v>
      </c>
      <c r="F402">
        <v>0</v>
      </c>
      <c r="G402">
        <v>134.58000000000001</v>
      </c>
      <c r="L402" s="220">
        <f t="shared" si="36"/>
        <v>12</v>
      </c>
      <c r="M402" s="220">
        <f t="shared" si="37"/>
        <v>98</v>
      </c>
      <c r="N402" s="220">
        <f t="shared" si="38"/>
        <v>4000</v>
      </c>
      <c r="O402" s="220">
        <f t="shared" si="39"/>
        <v>4270</v>
      </c>
      <c r="P402" s="220">
        <f t="shared" si="40"/>
        <v>4</v>
      </c>
      <c r="Q402" s="220"/>
      <c r="R402" s="220"/>
      <c r="S402" s="220">
        <f t="shared" si="41"/>
        <v>270</v>
      </c>
    </row>
    <row r="403" spans="1:19" hidden="1">
      <c r="A403" t="s">
        <v>851</v>
      </c>
      <c r="B403" t="s">
        <v>750</v>
      </c>
      <c r="C403" t="s">
        <v>792</v>
      </c>
      <c r="D403" t="s">
        <v>800</v>
      </c>
      <c r="E403">
        <v>22727.24</v>
      </c>
      <c r="F403">
        <v>0</v>
      </c>
      <c r="G403">
        <v>16602.34</v>
      </c>
      <c r="L403" s="220">
        <f t="shared" si="36"/>
        <v>12</v>
      </c>
      <c r="M403" s="220">
        <f t="shared" si="37"/>
        <v>98</v>
      </c>
      <c r="N403" s="220">
        <f t="shared" si="38"/>
        <v>4000</v>
      </c>
      <c r="O403" s="220">
        <f t="shared" si="39"/>
        <v>4310</v>
      </c>
      <c r="P403" s="220">
        <f t="shared" si="40"/>
        <v>4</v>
      </c>
      <c r="Q403" s="220"/>
      <c r="R403" s="220"/>
      <c r="S403" s="220">
        <f t="shared" si="41"/>
        <v>310</v>
      </c>
    </row>
    <row r="404" spans="1:19" hidden="1">
      <c r="A404" t="s">
        <v>851</v>
      </c>
      <c r="B404" t="s">
        <v>750</v>
      </c>
      <c r="C404" t="s">
        <v>792</v>
      </c>
      <c r="D404" t="s">
        <v>801</v>
      </c>
      <c r="E404">
        <v>1175.58</v>
      </c>
      <c r="F404">
        <v>0</v>
      </c>
      <c r="G404">
        <v>1406.9</v>
      </c>
      <c r="L404" s="220">
        <f t="shared" si="36"/>
        <v>12</v>
      </c>
      <c r="M404" s="220">
        <f t="shared" si="37"/>
        <v>98</v>
      </c>
      <c r="N404" s="220">
        <f t="shared" si="38"/>
        <v>4000</v>
      </c>
      <c r="O404" s="220">
        <f t="shared" si="39"/>
        <v>4320</v>
      </c>
      <c r="P404" s="220">
        <f t="shared" si="40"/>
        <v>4</v>
      </c>
      <c r="Q404" s="220"/>
      <c r="R404" s="220"/>
      <c r="S404" s="220">
        <f t="shared" si="41"/>
        <v>320</v>
      </c>
    </row>
    <row r="405" spans="1:19" hidden="1">
      <c r="A405" t="s">
        <v>851</v>
      </c>
      <c r="B405" t="s">
        <v>750</v>
      </c>
      <c r="C405" t="s">
        <v>792</v>
      </c>
      <c r="D405" t="s">
        <v>802</v>
      </c>
      <c r="E405">
        <v>72.400000000000006</v>
      </c>
      <c r="F405">
        <v>0</v>
      </c>
      <c r="G405">
        <v>101.74</v>
      </c>
      <c r="L405" s="220">
        <f t="shared" si="36"/>
        <v>12</v>
      </c>
      <c r="M405" s="220">
        <f t="shared" si="37"/>
        <v>98</v>
      </c>
      <c r="N405" s="220">
        <f t="shared" si="38"/>
        <v>4000</v>
      </c>
      <c r="O405" s="220">
        <f t="shared" si="39"/>
        <v>4330</v>
      </c>
      <c r="P405" s="220">
        <f t="shared" si="40"/>
        <v>4</v>
      </c>
      <c r="Q405" s="220"/>
      <c r="R405" s="220"/>
      <c r="S405" s="220">
        <f t="shared" si="41"/>
        <v>330</v>
      </c>
    </row>
    <row r="406" spans="1:19" hidden="1">
      <c r="A406" t="s">
        <v>851</v>
      </c>
      <c r="B406" t="s">
        <v>750</v>
      </c>
      <c r="C406" t="s">
        <v>792</v>
      </c>
      <c r="D406" t="s">
        <v>803</v>
      </c>
      <c r="E406">
        <v>8221.7000000000007</v>
      </c>
      <c r="F406">
        <v>0</v>
      </c>
      <c r="G406">
        <v>6001.85</v>
      </c>
      <c r="L406" s="220">
        <f t="shared" si="36"/>
        <v>12</v>
      </c>
      <c r="M406" s="220">
        <f t="shared" si="37"/>
        <v>98</v>
      </c>
      <c r="N406" s="220">
        <f t="shared" si="38"/>
        <v>4000</v>
      </c>
      <c r="O406" s="220">
        <f t="shared" si="39"/>
        <v>4340</v>
      </c>
      <c r="P406" s="220">
        <f t="shared" si="40"/>
        <v>4</v>
      </c>
      <c r="Q406" s="220"/>
      <c r="R406" s="220"/>
      <c r="S406" s="220">
        <f t="shared" si="41"/>
        <v>340</v>
      </c>
    </row>
    <row r="407" spans="1:19" hidden="1">
      <c r="A407" t="s">
        <v>851</v>
      </c>
      <c r="B407" t="s">
        <v>750</v>
      </c>
      <c r="C407" t="s">
        <v>792</v>
      </c>
      <c r="D407" t="s">
        <v>804</v>
      </c>
      <c r="E407">
        <v>12117.72</v>
      </c>
      <c r="F407">
        <v>0</v>
      </c>
      <c r="G407">
        <v>9013.7199999999993</v>
      </c>
      <c r="L407" s="220">
        <f t="shared" si="36"/>
        <v>12</v>
      </c>
      <c r="M407" s="220">
        <f t="shared" si="37"/>
        <v>98</v>
      </c>
      <c r="N407" s="220">
        <f t="shared" si="38"/>
        <v>4000</v>
      </c>
      <c r="O407" s="220">
        <f t="shared" si="39"/>
        <v>4350</v>
      </c>
      <c r="P407" s="220">
        <f t="shared" si="40"/>
        <v>4</v>
      </c>
      <c r="Q407" s="220"/>
      <c r="R407" s="220"/>
      <c r="S407" s="220">
        <f t="shared" si="41"/>
        <v>350</v>
      </c>
    </row>
    <row r="408" spans="1:19" hidden="1">
      <c r="A408" t="s">
        <v>851</v>
      </c>
      <c r="B408" t="s">
        <v>750</v>
      </c>
      <c r="C408" t="s">
        <v>792</v>
      </c>
      <c r="D408" t="s">
        <v>805</v>
      </c>
      <c r="E408">
        <v>764.49</v>
      </c>
      <c r="F408">
        <v>0</v>
      </c>
      <c r="G408">
        <v>536.04</v>
      </c>
      <c r="L408" s="220">
        <f t="shared" si="36"/>
        <v>12</v>
      </c>
      <c r="M408" s="220">
        <f t="shared" si="37"/>
        <v>98</v>
      </c>
      <c r="N408" s="220">
        <f t="shared" si="38"/>
        <v>4000</v>
      </c>
      <c r="O408" s="220">
        <f t="shared" si="39"/>
        <v>4360</v>
      </c>
      <c r="P408" s="220">
        <f t="shared" si="40"/>
        <v>4</v>
      </c>
      <c r="Q408" s="220"/>
      <c r="R408" s="220"/>
      <c r="S408" s="220">
        <f t="shared" si="41"/>
        <v>360</v>
      </c>
    </row>
    <row r="409" spans="1:19" hidden="1">
      <c r="A409" t="s">
        <v>851</v>
      </c>
      <c r="B409" t="s">
        <v>750</v>
      </c>
      <c r="C409" t="s">
        <v>792</v>
      </c>
      <c r="D409" t="s">
        <v>806</v>
      </c>
      <c r="E409">
        <v>3385.19</v>
      </c>
      <c r="F409">
        <v>0</v>
      </c>
      <c r="G409">
        <v>2800.47</v>
      </c>
      <c r="L409" s="220">
        <f t="shared" si="36"/>
        <v>12</v>
      </c>
      <c r="M409" s="220">
        <f t="shared" si="37"/>
        <v>98</v>
      </c>
      <c r="N409" s="220">
        <f t="shared" si="38"/>
        <v>4000</v>
      </c>
      <c r="O409" s="220">
        <f t="shared" si="39"/>
        <v>4370</v>
      </c>
      <c r="P409" s="220">
        <f t="shared" si="40"/>
        <v>4</v>
      </c>
      <c r="Q409" s="220"/>
      <c r="R409" s="220"/>
      <c r="S409" s="220">
        <f t="shared" si="41"/>
        <v>370</v>
      </c>
    </row>
    <row r="410" spans="1:19" hidden="1">
      <c r="A410" t="s">
        <v>851</v>
      </c>
      <c r="B410" t="s">
        <v>750</v>
      </c>
      <c r="C410" t="s">
        <v>771</v>
      </c>
      <c r="D410" t="s">
        <v>771</v>
      </c>
      <c r="E410">
        <v>6014.35</v>
      </c>
      <c r="F410">
        <v>12175</v>
      </c>
      <c r="G410">
        <v>5930.04</v>
      </c>
      <c r="L410" s="220">
        <f t="shared" si="36"/>
        <v>12</v>
      </c>
      <c r="M410" s="220">
        <f t="shared" si="37"/>
        <v>98</v>
      </c>
      <c r="N410" s="220">
        <f t="shared" si="38"/>
        <v>5000</v>
      </c>
      <c r="O410" s="220">
        <f t="shared" si="39"/>
        <v>5000</v>
      </c>
      <c r="P410" s="220">
        <f t="shared" si="40"/>
        <v>5</v>
      </c>
      <c r="Q410" s="220"/>
      <c r="R410" s="220"/>
      <c r="S410" s="220">
        <f t="shared" si="41"/>
        <v>0</v>
      </c>
    </row>
    <row r="411" spans="1:19" hidden="1">
      <c r="A411" t="s">
        <v>851</v>
      </c>
      <c r="B411" t="s">
        <v>750</v>
      </c>
      <c r="C411" t="s">
        <v>771</v>
      </c>
      <c r="D411" t="s">
        <v>772</v>
      </c>
      <c r="E411">
        <v>235.03</v>
      </c>
      <c r="F411">
        <v>255</v>
      </c>
      <c r="G411">
        <v>326.61</v>
      </c>
      <c r="L411" s="220">
        <f t="shared" si="36"/>
        <v>12</v>
      </c>
      <c r="M411" s="220">
        <f t="shared" si="37"/>
        <v>98</v>
      </c>
      <c r="N411" s="220">
        <f t="shared" si="38"/>
        <v>5000</v>
      </c>
      <c r="O411" s="220">
        <f t="shared" si="39"/>
        <v>5010</v>
      </c>
      <c r="P411" s="220">
        <f t="shared" si="40"/>
        <v>5</v>
      </c>
      <c r="Q411" s="220"/>
      <c r="R411" s="220"/>
      <c r="S411" s="220">
        <f t="shared" si="41"/>
        <v>10</v>
      </c>
    </row>
    <row r="412" spans="1:19" hidden="1">
      <c r="A412" t="s">
        <v>851</v>
      </c>
      <c r="B412" t="s">
        <v>750</v>
      </c>
      <c r="C412" t="s">
        <v>771</v>
      </c>
      <c r="D412" t="s">
        <v>773</v>
      </c>
      <c r="E412">
        <v>912.5</v>
      </c>
      <c r="F412">
        <v>1213</v>
      </c>
      <c r="G412">
        <v>978.55</v>
      </c>
      <c r="L412" s="220">
        <f t="shared" si="36"/>
        <v>12</v>
      </c>
      <c r="M412" s="220">
        <f t="shared" si="37"/>
        <v>98</v>
      </c>
      <c r="N412" s="220">
        <f t="shared" si="38"/>
        <v>5000</v>
      </c>
      <c r="O412" s="220">
        <f t="shared" si="39"/>
        <v>5030</v>
      </c>
      <c r="P412" s="220">
        <f t="shared" si="40"/>
        <v>5</v>
      </c>
      <c r="Q412" s="220"/>
      <c r="R412" s="220"/>
      <c r="S412" s="220">
        <f t="shared" si="41"/>
        <v>30</v>
      </c>
    </row>
    <row r="413" spans="1:19" hidden="1">
      <c r="A413" t="s">
        <v>851</v>
      </c>
      <c r="B413" t="s">
        <v>750</v>
      </c>
      <c r="C413" t="s">
        <v>771</v>
      </c>
      <c r="D413" t="s">
        <v>819</v>
      </c>
      <c r="E413">
        <v>0</v>
      </c>
      <c r="F413">
        <v>0</v>
      </c>
      <c r="G413">
        <v>0</v>
      </c>
      <c r="L413" s="220">
        <f t="shared" si="36"/>
        <v>12</v>
      </c>
      <c r="M413" s="220">
        <f t="shared" si="37"/>
        <v>98</v>
      </c>
      <c r="N413" s="220">
        <f t="shared" si="38"/>
        <v>5000</v>
      </c>
      <c r="O413" s="220">
        <f t="shared" si="39"/>
        <v>5600</v>
      </c>
      <c r="P413" s="220">
        <f t="shared" si="40"/>
        <v>5</v>
      </c>
      <c r="Q413" s="220"/>
      <c r="R413" s="220"/>
      <c r="S413" s="220">
        <f t="shared" si="41"/>
        <v>600</v>
      </c>
    </row>
    <row r="414" spans="1:19" hidden="1">
      <c r="A414" t="s">
        <v>851</v>
      </c>
      <c r="B414" t="s">
        <v>750</v>
      </c>
      <c r="C414" t="s">
        <v>771</v>
      </c>
      <c r="D414" t="s">
        <v>862</v>
      </c>
      <c r="E414">
        <v>0</v>
      </c>
      <c r="F414">
        <v>0</v>
      </c>
      <c r="G414">
        <v>0</v>
      </c>
      <c r="L414" s="220">
        <f t="shared" si="36"/>
        <v>12</v>
      </c>
      <c r="M414" s="220">
        <f t="shared" si="37"/>
        <v>98</v>
      </c>
      <c r="N414" s="220">
        <f t="shared" si="38"/>
        <v>5000</v>
      </c>
      <c r="O414" s="220">
        <f t="shared" si="39"/>
        <v>5610</v>
      </c>
      <c r="P414" s="220">
        <f t="shared" si="40"/>
        <v>5</v>
      </c>
      <c r="Q414" s="220"/>
      <c r="R414" s="220"/>
      <c r="S414" s="220">
        <f t="shared" si="41"/>
        <v>610</v>
      </c>
    </row>
    <row r="415" spans="1:19" hidden="1">
      <c r="A415" t="s">
        <v>851</v>
      </c>
      <c r="B415" t="s">
        <v>750</v>
      </c>
      <c r="C415" t="s">
        <v>771</v>
      </c>
      <c r="D415" t="s">
        <v>774</v>
      </c>
      <c r="E415">
        <v>0</v>
      </c>
      <c r="F415">
        <v>1000</v>
      </c>
      <c r="G415">
        <v>1669.59</v>
      </c>
      <c r="L415" s="220">
        <f t="shared" si="36"/>
        <v>12</v>
      </c>
      <c r="M415" s="220">
        <f t="shared" si="37"/>
        <v>98</v>
      </c>
      <c r="N415" s="220">
        <f t="shared" si="38"/>
        <v>5000</v>
      </c>
      <c r="O415" s="220">
        <f t="shared" si="39"/>
        <v>5900</v>
      </c>
      <c r="P415" s="220">
        <f t="shared" si="40"/>
        <v>5</v>
      </c>
      <c r="Q415" s="220"/>
      <c r="R415" s="220"/>
      <c r="S415" s="220">
        <f t="shared" si="41"/>
        <v>900</v>
      </c>
    </row>
    <row r="416" spans="1:19" hidden="1">
      <c r="A416" t="s">
        <v>851</v>
      </c>
      <c r="B416" t="s">
        <v>750</v>
      </c>
      <c r="C416" t="s">
        <v>775</v>
      </c>
      <c r="D416" t="s">
        <v>776</v>
      </c>
      <c r="E416">
        <v>104948.97</v>
      </c>
      <c r="F416">
        <v>165899</v>
      </c>
      <c r="G416">
        <v>110591.8</v>
      </c>
      <c r="L416" s="220">
        <f t="shared" si="36"/>
        <v>12</v>
      </c>
      <c r="M416" s="220">
        <f t="shared" si="37"/>
        <v>98</v>
      </c>
      <c r="N416" s="220">
        <f t="shared" si="38"/>
        <v>7000</v>
      </c>
      <c r="O416" s="220">
        <f t="shared" si="39"/>
        <v>7010</v>
      </c>
      <c r="P416" s="220">
        <f t="shared" si="40"/>
        <v>7</v>
      </c>
      <c r="Q416" s="220"/>
      <c r="R416" s="220"/>
      <c r="S416" s="220">
        <f t="shared" si="41"/>
        <v>10</v>
      </c>
    </row>
    <row r="417" spans="1:19" hidden="1">
      <c r="A417" t="s">
        <v>851</v>
      </c>
      <c r="B417" t="s">
        <v>750</v>
      </c>
      <c r="C417" t="s">
        <v>775</v>
      </c>
      <c r="D417" t="s">
        <v>777</v>
      </c>
      <c r="E417">
        <v>475.3</v>
      </c>
      <c r="F417">
        <v>0</v>
      </c>
      <c r="G417">
        <v>528.1</v>
      </c>
      <c r="L417" s="220">
        <f t="shared" si="36"/>
        <v>12</v>
      </c>
      <c r="M417" s="220">
        <f t="shared" si="37"/>
        <v>98</v>
      </c>
      <c r="N417" s="220">
        <f t="shared" si="38"/>
        <v>7000</v>
      </c>
      <c r="O417" s="220">
        <f t="shared" si="39"/>
        <v>7020</v>
      </c>
      <c r="P417" s="220">
        <f t="shared" si="40"/>
        <v>7</v>
      </c>
      <c r="Q417" s="220"/>
      <c r="R417" s="220"/>
      <c r="S417" s="220">
        <f t="shared" si="41"/>
        <v>20</v>
      </c>
    </row>
    <row r="418" spans="1:19" hidden="1">
      <c r="A418" t="s">
        <v>851</v>
      </c>
      <c r="B418" t="s">
        <v>750</v>
      </c>
      <c r="C418" t="s">
        <v>775</v>
      </c>
      <c r="D418" t="s">
        <v>807</v>
      </c>
      <c r="E418">
        <v>0</v>
      </c>
      <c r="F418">
        <v>0</v>
      </c>
      <c r="G418">
        <v>98.67</v>
      </c>
      <c r="L418" s="220">
        <f t="shared" si="36"/>
        <v>12</v>
      </c>
      <c r="M418" s="220">
        <f t="shared" si="37"/>
        <v>98</v>
      </c>
      <c r="N418" s="220">
        <f t="shared" si="38"/>
        <v>7000</v>
      </c>
      <c r="O418" s="220">
        <f t="shared" si="39"/>
        <v>7030</v>
      </c>
      <c r="P418" s="220">
        <f t="shared" si="40"/>
        <v>7</v>
      </c>
      <c r="Q418" s="220"/>
      <c r="R418" s="220"/>
      <c r="S418" s="220">
        <f t="shared" si="41"/>
        <v>30</v>
      </c>
    </row>
    <row r="419" spans="1:19" hidden="1">
      <c r="A419" t="s">
        <v>851</v>
      </c>
      <c r="B419" t="s">
        <v>750</v>
      </c>
      <c r="C419" t="s">
        <v>775</v>
      </c>
      <c r="D419" t="s">
        <v>778</v>
      </c>
      <c r="E419">
        <v>8474.39</v>
      </c>
      <c r="F419">
        <v>10400</v>
      </c>
      <c r="G419">
        <v>18488.71</v>
      </c>
      <c r="L419" s="220">
        <f t="shared" si="36"/>
        <v>12</v>
      </c>
      <c r="M419" s="220">
        <f t="shared" si="37"/>
        <v>98</v>
      </c>
      <c r="N419" s="220">
        <f t="shared" si="38"/>
        <v>7000</v>
      </c>
      <c r="O419" s="220">
        <f t="shared" si="39"/>
        <v>7070</v>
      </c>
      <c r="P419" s="220">
        <f t="shared" si="40"/>
        <v>7</v>
      </c>
      <c r="Q419" s="220"/>
      <c r="R419" s="220"/>
      <c r="S419" s="220">
        <f t="shared" si="41"/>
        <v>70</v>
      </c>
    </row>
    <row r="420" spans="1:19" hidden="1">
      <c r="A420" t="s">
        <v>851</v>
      </c>
      <c r="B420" t="s">
        <v>750</v>
      </c>
      <c r="C420" t="s">
        <v>775</v>
      </c>
      <c r="D420" t="s">
        <v>808</v>
      </c>
      <c r="E420">
        <v>95650.84</v>
      </c>
      <c r="F420">
        <v>95603</v>
      </c>
      <c r="G420">
        <v>105138.08</v>
      </c>
      <c r="L420" s="220">
        <f t="shared" si="36"/>
        <v>12</v>
      </c>
      <c r="M420" s="220">
        <f t="shared" si="37"/>
        <v>98</v>
      </c>
      <c r="N420" s="220">
        <f t="shared" si="38"/>
        <v>7000</v>
      </c>
      <c r="O420" s="220">
        <f t="shared" si="39"/>
        <v>7080</v>
      </c>
      <c r="P420" s="220">
        <f t="shared" si="40"/>
        <v>7</v>
      </c>
      <c r="Q420" s="220"/>
      <c r="R420" s="220"/>
      <c r="S420" s="220">
        <f t="shared" si="41"/>
        <v>80</v>
      </c>
    </row>
    <row r="421" spans="1:19" hidden="1">
      <c r="A421" t="s">
        <v>851</v>
      </c>
      <c r="B421" t="s">
        <v>750</v>
      </c>
      <c r="C421" t="s">
        <v>775</v>
      </c>
      <c r="D421" t="s">
        <v>779</v>
      </c>
      <c r="E421">
        <v>2959.1</v>
      </c>
      <c r="F421">
        <v>5700</v>
      </c>
      <c r="G421">
        <v>4107.43</v>
      </c>
      <c r="L421" s="220">
        <f t="shared" si="36"/>
        <v>12</v>
      </c>
      <c r="M421" s="220">
        <f t="shared" si="37"/>
        <v>98</v>
      </c>
      <c r="N421" s="220">
        <f t="shared" si="38"/>
        <v>7000</v>
      </c>
      <c r="O421" s="220">
        <f t="shared" si="39"/>
        <v>7100</v>
      </c>
      <c r="P421" s="220">
        <f t="shared" si="40"/>
        <v>7</v>
      </c>
      <c r="Q421" s="220"/>
      <c r="R421" s="220"/>
      <c r="S421" s="220">
        <f t="shared" si="41"/>
        <v>100</v>
      </c>
    </row>
    <row r="422" spans="1:19" hidden="1">
      <c r="A422" t="s">
        <v>851</v>
      </c>
      <c r="B422" t="s">
        <v>750</v>
      </c>
      <c r="C422" t="s">
        <v>775</v>
      </c>
      <c r="D422" t="s">
        <v>780</v>
      </c>
      <c r="E422">
        <v>0</v>
      </c>
      <c r="F422">
        <v>126</v>
      </c>
      <c r="G422">
        <v>962.04</v>
      </c>
      <c r="L422" s="220">
        <f t="shared" si="36"/>
        <v>12</v>
      </c>
      <c r="M422" s="220">
        <f t="shared" si="37"/>
        <v>98</v>
      </c>
      <c r="N422" s="220">
        <f t="shared" si="38"/>
        <v>7000</v>
      </c>
      <c r="O422" s="220">
        <f t="shared" si="39"/>
        <v>7300</v>
      </c>
      <c r="P422" s="220">
        <f t="shared" si="40"/>
        <v>7</v>
      </c>
      <c r="Q422" s="220"/>
      <c r="R422" s="220"/>
      <c r="S422" s="220">
        <f t="shared" si="41"/>
        <v>300</v>
      </c>
    </row>
    <row r="423" spans="1:19" hidden="1">
      <c r="A423" t="s">
        <v>851</v>
      </c>
      <c r="B423" t="s">
        <v>750</v>
      </c>
      <c r="C423" t="s">
        <v>775</v>
      </c>
      <c r="D423" t="s">
        <v>809</v>
      </c>
      <c r="E423">
        <v>1614.11</v>
      </c>
      <c r="F423">
        <v>1500</v>
      </c>
      <c r="G423">
        <v>1638.34</v>
      </c>
      <c r="L423" s="220">
        <f t="shared" si="36"/>
        <v>12</v>
      </c>
      <c r="M423" s="220">
        <f t="shared" si="37"/>
        <v>98</v>
      </c>
      <c r="N423" s="220">
        <f t="shared" si="38"/>
        <v>7000</v>
      </c>
      <c r="O423" s="220">
        <f t="shared" si="39"/>
        <v>7500</v>
      </c>
      <c r="P423" s="220">
        <f t="shared" si="40"/>
        <v>7</v>
      </c>
      <c r="Q423" s="220"/>
      <c r="R423" s="220"/>
      <c r="S423" s="220">
        <f t="shared" si="41"/>
        <v>500</v>
      </c>
    </row>
    <row r="424" spans="1:19" hidden="1">
      <c r="A424" t="s">
        <v>851</v>
      </c>
      <c r="B424" t="s">
        <v>750</v>
      </c>
      <c r="C424" t="s">
        <v>775</v>
      </c>
      <c r="D424" t="s">
        <v>781</v>
      </c>
      <c r="E424">
        <v>1939.53</v>
      </c>
      <c r="F424">
        <v>16125</v>
      </c>
      <c r="G424">
        <v>7814.47</v>
      </c>
      <c r="L424" s="220">
        <f t="shared" si="36"/>
        <v>12</v>
      </c>
      <c r="M424" s="220">
        <f t="shared" si="37"/>
        <v>98</v>
      </c>
      <c r="N424" s="220">
        <f t="shared" si="38"/>
        <v>7000</v>
      </c>
      <c r="O424" s="220">
        <f t="shared" si="39"/>
        <v>7800</v>
      </c>
      <c r="P424" s="220">
        <f t="shared" si="40"/>
        <v>7</v>
      </c>
      <c r="Q424" s="220"/>
      <c r="R424" s="220"/>
      <c r="S424" s="220">
        <f t="shared" si="41"/>
        <v>800</v>
      </c>
    </row>
    <row r="425" spans="1:19" hidden="1">
      <c r="A425" t="s">
        <v>851</v>
      </c>
      <c r="B425" t="s">
        <v>750</v>
      </c>
      <c r="C425" t="s">
        <v>782</v>
      </c>
      <c r="D425" t="s">
        <v>782</v>
      </c>
      <c r="E425">
        <v>19920.37</v>
      </c>
      <c r="F425">
        <v>28700</v>
      </c>
      <c r="G425">
        <v>29912.02</v>
      </c>
      <c r="L425" s="220">
        <f t="shared" si="36"/>
        <v>12</v>
      </c>
      <c r="M425" s="220">
        <f t="shared" si="37"/>
        <v>98</v>
      </c>
      <c r="N425" s="220">
        <f t="shared" si="38"/>
        <v>8000</v>
      </c>
      <c r="O425" s="220">
        <f t="shared" si="39"/>
        <v>8000</v>
      </c>
      <c r="P425" s="220">
        <f t="shared" si="40"/>
        <v>8</v>
      </c>
      <c r="Q425" s="220"/>
      <c r="R425" s="220"/>
      <c r="S425" s="220">
        <f t="shared" si="41"/>
        <v>0</v>
      </c>
    </row>
    <row r="426" spans="1:19" hidden="1">
      <c r="A426" t="s">
        <v>863</v>
      </c>
      <c r="B426" t="s">
        <v>753</v>
      </c>
      <c r="C426" t="s">
        <v>784</v>
      </c>
      <c r="D426" t="s">
        <v>785</v>
      </c>
      <c r="E426">
        <v>0</v>
      </c>
      <c r="F426">
        <v>0</v>
      </c>
      <c r="G426">
        <v>0</v>
      </c>
      <c r="L426" s="220">
        <f t="shared" si="36"/>
        <v>16</v>
      </c>
      <c r="M426" s="220">
        <f t="shared" si="37"/>
        <v>21</v>
      </c>
      <c r="N426" s="220">
        <f t="shared" si="38"/>
        <v>0</v>
      </c>
      <c r="O426" s="220">
        <f t="shared" si="39"/>
        <v>0</v>
      </c>
      <c r="P426" s="220">
        <f t="shared" si="40"/>
        <v>0</v>
      </c>
      <c r="Q426" s="220"/>
      <c r="R426" s="220"/>
      <c r="S426" s="220">
        <f t="shared" si="41"/>
        <v>0</v>
      </c>
    </row>
    <row r="427" spans="1:19" hidden="1">
      <c r="A427" t="s">
        <v>863</v>
      </c>
      <c r="B427" t="s">
        <v>753</v>
      </c>
      <c r="C427" t="s">
        <v>786</v>
      </c>
      <c r="D427" t="s">
        <v>864</v>
      </c>
      <c r="E427">
        <v>10046.799999999999</v>
      </c>
      <c r="F427">
        <v>15365</v>
      </c>
      <c r="G427">
        <v>24753.71</v>
      </c>
      <c r="L427" s="220">
        <f t="shared" si="36"/>
        <v>16</v>
      </c>
      <c r="M427" s="220">
        <f t="shared" si="37"/>
        <v>21</v>
      </c>
      <c r="N427" s="220">
        <f t="shared" si="38"/>
        <v>2000</v>
      </c>
      <c r="O427" s="220">
        <f t="shared" si="39"/>
        <v>2400</v>
      </c>
      <c r="P427" s="220">
        <f t="shared" si="40"/>
        <v>2</v>
      </c>
      <c r="Q427" s="220"/>
      <c r="R427" s="220"/>
      <c r="S427" s="220">
        <f t="shared" si="41"/>
        <v>400</v>
      </c>
    </row>
    <row r="428" spans="1:19" hidden="1">
      <c r="A428" t="s">
        <v>863</v>
      </c>
      <c r="B428" t="s">
        <v>753</v>
      </c>
      <c r="C428" t="s">
        <v>788</v>
      </c>
      <c r="D428" t="s">
        <v>788</v>
      </c>
      <c r="E428">
        <v>0</v>
      </c>
      <c r="F428">
        <v>0</v>
      </c>
      <c r="G428">
        <v>0</v>
      </c>
      <c r="L428" s="220">
        <f t="shared" si="36"/>
        <v>16</v>
      </c>
      <c r="M428" s="220">
        <f t="shared" si="37"/>
        <v>21</v>
      </c>
      <c r="N428" s="220">
        <f t="shared" si="38"/>
        <v>3000</v>
      </c>
      <c r="O428" s="220">
        <f t="shared" si="39"/>
        <v>3000</v>
      </c>
      <c r="P428" s="220">
        <f t="shared" si="40"/>
        <v>3</v>
      </c>
      <c r="Q428" s="220"/>
      <c r="R428" s="220"/>
      <c r="S428" s="220">
        <f t="shared" si="41"/>
        <v>0</v>
      </c>
    </row>
    <row r="429" spans="1:19" hidden="1">
      <c r="A429" t="s">
        <v>863</v>
      </c>
      <c r="B429" t="s">
        <v>753</v>
      </c>
      <c r="C429" t="s">
        <v>788</v>
      </c>
      <c r="D429" t="s">
        <v>815</v>
      </c>
      <c r="E429">
        <v>62457.67</v>
      </c>
      <c r="F429">
        <v>14065</v>
      </c>
      <c r="G429">
        <v>48823</v>
      </c>
      <c r="L429" s="220">
        <f t="shared" si="36"/>
        <v>16</v>
      </c>
      <c r="M429" s="220">
        <f t="shared" si="37"/>
        <v>21</v>
      </c>
      <c r="N429" s="220">
        <f t="shared" si="38"/>
        <v>3000</v>
      </c>
      <c r="O429" s="220">
        <f t="shared" si="39"/>
        <v>3690</v>
      </c>
      <c r="P429" s="220">
        <f t="shared" si="40"/>
        <v>3</v>
      </c>
      <c r="Q429" s="220"/>
      <c r="R429" s="220"/>
      <c r="S429" s="220">
        <f t="shared" si="41"/>
        <v>690</v>
      </c>
    </row>
    <row r="430" spans="1:19" hidden="1">
      <c r="A430" t="s">
        <v>863</v>
      </c>
      <c r="B430" t="s">
        <v>753</v>
      </c>
      <c r="C430" t="s">
        <v>788</v>
      </c>
      <c r="D430" t="s">
        <v>853</v>
      </c>
      <c r="E430">
        <v>0</v>
      </c>
      <c r="F430">
        <v>0</v>
      </c>
      <c r="G430">
        <v>212.96</v>
      </c>
      <c r="L430" s="220">
        <f t="shared" si="36"/>
        <v>16</v>
      </c>
      <c r="M430" s="220">
        <f t="shared" si="37"/>
        <v>21</v>
      </c>
      <c r="N430" s="220">
        <f t="shared" si="38"/>
        <v>3000</v>
      </c>
      <c r="O430" s="220">
        <f t="shared" si="39"/>
        <v>3910</v>
      </c>
      <c r="P430" s="220">
        <f t="shared" si="40"/>
        <v>3</v>
      </c>
      <c r="Q430" s="220"/>
      <c r="R430" s="220"/>
      <c r="S430" s="220">
        <f t="shared" si="41"/>
        <v>910</v>
      </c>
    </row>
    <row r="431" spans="1:19" hidden="1">
      <c r="A431" t="s">
        <v>863</v>
      </c>
      <c r="B431" t="s">
        <v>753</v>
      </c>
      <c r="C431" t="s">
        <v>788</v>
      </c>
      <c r="D431" t="s">
        <v>789</v>
      </c>
      <c r="E431">
        <v>20227.93</v>
      </c>
      <c r="F431">
        <v>22310</v>
      </c>
      <c r="G431">
        <v>25164.71</v>
      </c>
      <c r="L431" s="220">
        <f t="shared" si="36"/>
        <v>16</v>
      </c>
      <c r="M431" s="220">
        <f t="shared" si="37"/>
        <v>21</v>
      </c>
      <c r="N431" s="220">
        <f t="shared" si="38"/>
        <v>3000</v>
      </c>
      <c r="O431" s="220">
        <f t="shared" si="39"/>
        <v>3940</v>
      </c>
      <c r="P431" s="220">
        <f t="shared" si="40"/>
        <v>3</v>
      </c>
      <c r="Q431" s="220"/>
      <c r="R431" s="220"/>
      <c r="S431" s="220">
        <f t="shared" si="41"/>
        <v>940</v>
      </c>
    </row>
    <row r="432" spans="1:19" hidden="1">
      <c r="A432" t="s">
        <v>863</v>
      </c>
      <c r="B432" t="s">
        <v>753</v>
      </c>
      <c r="C432" t="s">
        <v>788</v>
      </c>
      <c r="D432" t="s">
        <v>790</v>
      </c>
      <c r="E432">
        <v>286069.98</v>
      </c>
      <c r="F432">
        <v>280914</v>
      </c>
      <c r="G432">
        <v>282656.63</v>
      </c>
      <c r="L432" s="220">
        <f t="shared" si="36"/>
        <v>16</v>
      </c>
      <c r="M432" s="220">
        <f t="shared" si="37"/>
        <v>21</v>
      </c>
      <c r="N432" s="220">
        <f t="shared" si="38"/>
        <v>3000</v>
      </c>
      <c r="O432" s="220">
        <f t="shared" si="39"/>
        <v>3960</v>
      </c>
      <c r="P432" s="220">
        <f t="shared" si="40"/>
        <v>3</v>
      </c>
      <c r="Q432" s="220"/>
      <c r="R432" s="220"/>
      <c r="S432" s="220">
        <f t="shared" si="41"/>
        <v>960</v>
      </c>
    </row>
    <row r="433" spans="1:19" hidden="1">
      <c r="A433" t="s">
        <v>863</v>
      </c>
      <c r="B433" t="s">
        <v>753</v>
      </c>
      <c r="C433" t="s">
        <v>788</v>
      </c>
      <c r="D433" t="s">
        <v>818</v>
      </c>
      <c r="E433">
        <v>0</v>
      </c>
      <c r="F433">
        <v>0</v>
      </c>
      <c r="G433">
        <v>0</v>
      </c>
      <c r="L433" s="220">
        <f t="shared" si="36"/>
        <v>16</v>
      </c>
      <c r="M433" s="220">
        <f t="shared" si="37"/>
        <v>21</v>
      </c>
      <c r="N433" s="220">
        <f t="shared" si="38"/>
        <v>3000</v>
      </c>
      <c r="O433" s="220">
        <f t="shared" si="39"/>
        <v>3980</v>
      </c>
      <c r="P433" s="220">
        <f t="shared" si="40"/>
        <v>3</v>
      </c>
      <c r="Q433" s="220"/>
      <c r="R433" s="220"/>
      <c r="S433" s="220">
        <f t="shared" si="41"/>
        <v>980</v>
      </c>
    </row>
    <row r="434" spans="1:19" hidden="1">
      <c r="A434" t="s">
        <v>863</v>
      </c>
      <c r="B434" t="s">
        <v>753</v>
      </c>
      <c r="C434" t="s">
        <v>788</v>
      </c>
      <c r="D434" t="s">
        <v>791</v>
      </c>
      <c r="E434">
        <v>32250.99</v>
      </c>
      <c r="F434">
        <v>35172</v>
      </c>
      <c r="G434">
        <v>37063.33</v>
      </c>
      <c r="L434" s="220">
        <f t="shared" si="36"/>
        <v>16</v>
      </c>
      <c r="M434" s="220">
        <f t="shared" si="37"/>
        <v>21</v>
      </c>
      <c r="N434" s="220">
        <f t="shared" si="38"/>
        <v>3000</v>
      </c>
      <c r="O434" s="220">
        <f t="shared" si="39"/>
        <v>3990</v>
      </c>
      <c r="P434" s="220">
        <f t="shared" si="40"/>
        <v>3</v>
      </c>
      <c r="Q434" s="220"/>
      <c r="R434" s="220"/>
      <c r="S434" s="220">
        <f t="shared" si="41"/>
        <v>990</v>
      </c>
    </row>
    <row r="435" spans="1:19" hidden="1">
      <c r="A435" t="s">
        <v>863</v>
      </c>
      <c r="B435" t="s">
        <v>753</v>
      </c>
      <c r="C435" t="s">
        <v>792</v>
      </c>
      <c r="D435" t="s">
        <v>792</v>
      </c>
      <c r="E435">
        <v>635.13</v>
      </c>
      <c r="F435">
        <v>126655</v>
      </c>
      <c r="G435">
        <v>1290.0899999999999</v>
      </c>
      <c r="L435" s="220">
        <f t="shared" si="36"/>
        <v>16</v>
      </c>
      <c r="M435" s="220">
        <f t="shared" si="37"/>
        <v>21</v>
      </c>
      <c r="N435" s="220">
        <f t="shared" si="38"/>
        <v>4000</v>
      </c>
      <c r="O435" s="220">
        <f t="shared" si="39"/>
        <v>4000</v>
      </c>
      <c r="P435" s="220">
        <f t="shared" si="40"/>
        <v>4</v>
      </c>
      <c r="Q435" s="220"/>
      <c r="R435" s="220"/>
      <c r="S435" s="220">
        <f t="shared" si="41"/>
        <v>0</v>
      </c>
    </row>
    <row r="436" spans="1:19" hidden="1">
      <c r="A436" t="s">
        <v>863</v>
      </c>
      <c r="B436" t="s">
        <v>753</v>
      </c>
      <c r="C436" t="s">
        <v>792</v>
      </c>
      <c r="D436" t="s">
        <v>793</v>
      </c>
      <c r="E436">
        <v>1169.47</v>
      </c>
      <c r="F436">
        <v>0</v>
      </c>
      <c r="G436">
        <v>3026.28</v>
      </c>
      <c r="L436" s="220">
        <f t="shared" si="36"/>
        <v>16</v>
      </c>
      <c r="M436" s="220">
        <f t="shared" si="37"/>
        <v>21</v>
      </c>
      <c r="N436" s="220">
        <f t="shared" si="38"/>
        <v>4000</v>
      </c>
      <c r="O436" s="220">
        <f t="shared" si="39"/>
        <v>4210</v>
      </c>
      <c r="P436" s="220">
        <f t="shared" si="40"/>
        <v>4</v>
      </c>
      <c r="Q436" s="220"/>
      <c r="R436" s="220"/>
      <c r="S436" s="220">
        <f t="shared" si="41"/>
        <v>210</v>
      </c>
    </row>
    <row r="437" spans="1:19" hidden="1">
      <c r="A437" t="s">
        <v>863</v>
      </c>
      <c r="B437" t="s">
        <v>753</v>
      </c>
      <c r="C437" t="s">
        <v>792</v>
      </c>
      <c r="D437" t="s">
        <v>794</v>
      </c>
      <c r="E437">
        <v>44.64</v>
      </c>
      <c r="F437">
        <v>0</v>
      </c>
      <c r="G437">
        <v>134.32</v>
      </c>
      <c r="L437" s="220">
        <f t="shared" si="36"/>
        <v>16</v>
      </c>
      <c r="M437" s="220">
        <f t="shared" si="37"/>
        <v>21</v>
      </c>
      <c r="N437" s="220">
        <f t="shared" si="38"/>
        <v>4000</v>
      </c>
      <c r="O437" s="220">
        <f t="shared" si="39"/>
        <v>4220</v>
      </c>
      <c r="P437" s="220">
        <f t="shared" si="40"/>
        <v>4</v>
      </c>
      <c r="Q437" s="220"/>
      <c r="R437" s="220"/>
      <c r="S437" s="220">
        <f t="shared" si="41"/>
        <v>220</v>
      </c>
    </row>
    <row r="438" spans="1:19" hidden="1">
      <c r="A438" t="s">
        <v>863</v>
      </c>
      <c r="B438" t="s">
        <v>753</v>
      </c>
      <c r="C438" t="s">
        <v>792</v>
      </c>
      <c r="D438" t="s">
        <v>795</v>
      </c>
      <c r="E438">
        <v>5.18</v>
      </c>
      <c r="F438">
        <v>0</v>
      </c>
      <c r="G438">
        <v>19.12</v>
      </c>
      <c r="L438" s="220">
        <f t="shared" si="36"/>
        <v>16</v>
      </c>
      <c r="M438" s="220">
        <f t="shared" si="37"/>
        <v>21</v>
      </c>
      <c r="N438" s="220">
        <f t="shared" si="38"/>
        <v>4000</v>
      </c>
      <c r="O438" s="220">
        <f t="shared" si="39"/>
        <v>4230</v>
      </c>
      <c r="P438" s="220">
        <f t="shared" si="40"/>
        <v>4</v>
      </c>
      <c r="Q438" s="220"/>
      <c r="R438" s="220"/>
      <c r="S438" s="220">
        <f t="shared" si="41"/>
        <v>230</v>
      </c>
    </row>
    <row r="439" spans="1:19" hidden="1">
      <c r="A439" t="s">
        <v>863</v>
      </c>
      <c r="B439" t="s">
        <v>753</v>
      </c>
      <c r="C439" t="s">
        <v>792</v>
      </c>
      <c r="D439" t="s">
        <v>796</v>
      </c>
      <c r="E439">
        <v>750.9</v>
      </c>
      <c r="F439">
        <v>0</v>
      </c>
      <c r="G439">
        <v>1836.55</v>
      </c>
      <c r="L439" s="220">
        <f t="shared" si="36"/>
        <v>16</v>
      </c>
      <c r="M439" s="220">
        <f t="shared" si="37"/>
        <v>21</v>
      </c>
      <c r="N439" s="220">
        <f t="shared" si="38"/>
        <v>4000</v>
      </c>
      <c r="O439" s="220">
        <f t="shared" si="39"/>
        <v>4240</v>
      </c>
      <c r="P439" s="220">
        <f t="shared" si="40"/>
        <v>4</v>
      </c>
      <c r="Q439" s="220"/>
      <c r="R439" s="220"/>
      <c r="S439" s="220">
        <f t="shared" si="41"/>
        <v>240</v>
      </c>
    </row>
    <row r="440" spans="1:19" hidden="1">
      <c r="A440" t="s">
        <v>863</v>
      </c>
      <c r="B440" t="s">
        <v>753</v>
      </c>
      <c r="C440" t="s">
        <v>792</v>
      </c>
      <c r="D440" t="s">
        <v>797</v>
      </c>
      <c r="E440">
        <v>1319.12</v>
      </c>
      <c r="F440">
        <v>0</v>
      </c>
      <c r="G440">
        <v>3250.13</v>
      </c>
      <c r="L440" s="220">
        <f t="shared" si="36"/>
        <v>16</v>
      </c>
      <c r="M440" s="220">
        <f t="shared" si="37"/>
        <v>21</v>
      </c>
      <c r="N440" s="220">
        <f t="shared" si="38"/>
        <v>4000</v>
      </c>
      <c r="O440" s="220">
        <f t="shared" si="39"/>
        <v>4250</v>
      </c>
      <c r="P440" s="220">
        <f t="shared" si="40"/>
        <v>4</v>
      </c>
      <c r="Q440" s="220"/>
      <c r="R440" s="220"/>
      <c r="S440" s="220">
        <f t="shared" si="41"/>
        <v>250</v>
      </c>
    </row>
    <row r="441" spans="1:19" hidden="1">
      <c r="A441" t="s">
        <v>863</v>
      </c>
      <c r="B441" t="s">
        <v>753</v>
      </c>
      <c r="C441" t="s">
        <v>792</v>
      </c>
      <c r="D441" t="s">
        <v>798</v>
      </c>
      <c r="E441">
        <v>72.89</v>
      </c>
      <c r="F441">
        <v>0</v>
      </c>
      <c r="G441">
        <v>173.28</v>
      </c>
      <c r="L441" s="220">
        <f t="shared" si="36"/>
        <v>16</v>
      </c>
      <c r="M441" s="220">
        <f t="shared" si="37"/>
        <v>21</v>
      </c>
      <c r="N441" s="220">
        <f t="shared" si="38"/>
        <v>4000</v>
      </c>
      <c r="O441" s="220">
        <f t="shared" si="39"/>
        <v>4260</v>
      </c>
      <c r="P441" s="220">
        <f t="shared" si="40"/>
        <v>4</v>
      </c>
      <c r="Q441" s="220"/>
      <c r="R441" s="220"/>
      <c r="S441" s="220">
        <f t="shared" si="41"/>
        <v>260</v>
      </c>
    </row>
    <row r="442" spans="1:19" hidden="1">
      <c r="A442" t="s">
        <v>863</v>
      </c>
      <c r="B442" t="s">
        <v>753</v>
      </c>
      <c r="C442" t="s">
        <v>792</v>
      </c>
      <c r="D442" t="s">
        <v>799</v>
      </c>
      <c r="E442">
        <v>94.51</v>
      </c>
      <c r="F442">
        <v>0</v>
      </c>
      <c r="G442">
        <v>333.24</v>
      </c>
      <c r="L442" s="220">
        <f t="shared" si="36"/>
        <v>16</v>
      </c>
      <c r="M442" s="220">
        <f t="shared" si="37"/>
        <v>21</v>
      </c>
      <c r="N442" s="220">
        <f t="shared" si="38"/>
        <v>4000</v>
      </c>
      <c r="O442" s="220">
        <f t="shared" si="39"/>
        <v>4270</v>
      </c>
      <c r="P442" s="220">
        <f t="shared" si="40"/>
        <v>4</v>
      </c>
      <c r="Q442" s="220"/>
      <c r="R442" s="220"/>
      <c r="S442" s="220">
        <f t="shared" si="41"/>
        <v>270</v>
      </c>
    </row>
    <row r="443" spans="1:19" hidden="1">
      <c r="A443" t="s">
        <v>863</v>
      </c>
      <c r="B443" t="s">
        <v>753</v>
      </c>
      <c r="C443" t="s">
        <v>792</v>
      </c>
      <c r="D443" t="s">
        <v>800</v>
      </c>
      <c r="E443">
        <v>39898.89</v>
      </c>
      <c r="F443">
        <v>0</v>
      </c>
      <c r="G443">
        <v>41857.47</v>
      </c>
      <c r="L443" s="220">
        <f t="shared" si="36"/>
        <v>16</v>
      </c>
      <c r="M443" s="220">
        <f t="shared" si="37"/>
        <v>21</v>
      </c>
      <c r="N443" s="220">
        <f t="shared" si="38"/>
        <v>4000</v>
      </c>
      <c r="O443" s="220">
        <f t="shared" si="39"/>
        <v>4310</v>
      </c>
      <c r="P443" s="220">
        <f t="shared" si="40"/>
        <v>4</v>
      </c>
      <c r="Q443" s="220"/>
      <c r="R443" s="220"/>
      <c r="S443" s="220">
        <f t="shared" si="41"/>
        <v>310</v>
      </c>
    </row>
    <row r="444" spans="1:19" hidden="1">
      <c r="A444" t="s">
        <v>863</v>
      </c>
      <c r="B444" t="s">
        <v>753</v>
      </c>
      <c r="C444" t="s">
        <v>792</v>
      </c>
      <c r="D444" t="s">
        <v>801</v>
      </c>
      <c r="E444">
        <v>2351.89</v>
      </c>
      <c r="F444">
        <v>0</v>
      </c>
      <c r="G444">
        <v>2180.4</v>
      </c>
      <c r="L444" s="220">
        <f t="shared" si="36"/>
        <v>16</v>
      </c>
      <c r="M444" s="220">
        <f t="shared" si="37"/>
        <v>21</v>
      </c>
      <c r="N444" s="220">
        <f t="shared" si="38"/>
        <v>4000</v>
      </c>
      <c r="O444" s="220">
        <f t="shared" si="39"/>
        <v>4320</v>
      </c>
      <c r="P444" s="220">
        <f t="shared" si="40"/>
        <v>4</v>
      </c>
      <c r="Q444" s="220"/>
      <c r="R444" s="220"/>
      <c r="S444" s="220">
        <f t="shared" si="41"/>
        <v>320</v>
      </c>
    </row>
    <row r="445" spans="1:19" hidden="1">
      <c r="A445" t="s">
        <v>863</v>
      </c>
      <c r="B445" t="s">
        <v>753</v>
      </c>
      <c r="C445" t="s">
        <v>792</v>
      </c>
      <c r="D445" t="s">
        <v>802</v>
      </c>
      <c r="E445">
        <v>191.83</v>
      </c>
      <c r="F445">
        <v>0</v>
      </c>
      <c r="G445">
        <v>335.08</v>
      </c>
      <c r="L445" s="220">
        <f t="shared" si="36"/>
        <v>16</v>
      </c>
      <c r="M445" s="220">
        <f t="shared" si="37"/>
        <v>21</v>
      </c>
      <c r="N445" s="220">
        <f t="shared" si="38"/>
        <v>4000</v>
      </c>
      <c r="O445" s="220">
        <f t="shared" si="39"/>
        <v>4330</v>
      </c>
      <c r="P445" s="220">
        <f t="shared" si="40"/>
        <v>4</v>
      </c>
      <c r="Q445" s="220"/>
      <c r="R445" s="220"/>
      <c r="S445" s="220">
        <f t="shared" si="41"/>
        <v>330</v>
      </c>
    </row>
    <row r="446" spans="1:19" hidden="1">
      <c r="A446" t="s">
        <v>863</v>
      </c>
      <c r="B446" t="s">
        <v>753</v>
      </c>
      <c r="C446" t="s">
        <v>792</v>
      </c>
      <c r="D446" t="s">
        <v>803</v>
      </c>
      <c r="E446">
        <v>29634.5</v>
      </c>
      <c r="F446">
        <v>0</v>
      </c>
      <c r="G446">
        <v>28769.29</v>
      </c>
      <c r="L446" s="220">
        <f t="shared" si="36"/>
        <v>16</v>
      </c>
      <c r="M446" s="220">
        <f t="shared" si="37"/>
        <v>21</v>
      </c>
      <c r="N446" s="220">
        <f t="shared" si="38"/>
        <v>4000</v>
      </c>
      <c r="O446" s="220">
        <f t="shared" si="39"/>
        <v>4340</v>
      </c>
      <c r="P446" s="220">
        <f t="shared" si="40"/>
        <v>4</v>
      </c>
      <c r="Q446" s="220"/>
      <c r="R446" s="220"/>
      <c r="S446" s="220">
        <f t="shared" si="41"/>
        <v>340</v>
      </c>
    </row>
    <row r="447" spans="1:19" hidden="1">
      <c r="A447" t="s">
        <v>863</v>
      </c>
      <c r="B447" t="s">
        <v>753</v>
      </c>
      <c r="C447" t="s">
        <v>792</v>
      </c>
      <c r="D447" t="s">
        <v>804</v>
      </c>
      <c r="E447">
        <v>41637.06</v>
      </c>
      <c r="F447">
        <v>0</v>
      </c>
      <c r="G447">
        <v>42589.73</v>
      </c>
      <c r="L447" s="220">
        <f t="shared" si="36"/>
        <v>16</v>
      </c>
      <c r="M447" s="220">
        <f t="shared" si="37"/>
        <v>21</v>
      </c>
      <c r="N447" s="220">
        <f t="shared" si="38"/>
        <v>4000</v>
      </c>
      <c r="O447" s="220">
        <f t="shared" si="39"/>
        <v>4350</v>
      </c>
      <c r="P447" s="220">
        <f t="shared" si="40"/>
        <v>4</v>
      </c>
      <c r="Q447" s="220"/>
      <c r="R447" s="220"/>
      <c r="S447" s="220">
        <f t="shared" si="41"/>
        <v>350</v>
      </c>
    </row>
    <row r="448" spans="1:19" hidden="1">
      <c r="A448" t="s">
        <v>863</v>
      </c>
      <c r="B448" t="s">
        <v>753</v>
      </c>
      <c r="C448" t="s">
        <v>792</v>
      </c>
      <c r="D448" t="s">
        <v>805</v>
      </c>
      <c r="E448">
        <v>2459.37</v>
      </c>
      <c r="F448">
        <v>0</v>
      </c>
      <c r="G448">
        <v>2350.63</v>
      </c>
      <c r="L448" s="220">
        <f t="shared" si="36"/>
        <v>16</v>
      </c>
      <c r="M448" s="220">
        <f t="shared" si="37"/>
        <v>21</v>
      </c>
      <c r="N448" s="220">
        <f t="shared" si="38"/>
        <v>4000</v>
      </c>
      <c r="O448" s="220">
        <f t="shared" si="39"/>
        <v>4360</v>
      </c>
      <c r="P448" s="220">
        <f t="shared" si="40"/>
        <v>4</v>
      </c>
      <c r="Q448" s="220"/>
      <c r="R448" s="220"/>
      <c r="S448" s="220">
        <f t="shared" si="41"/>
        <v>360</v>
      </c>
    </row>
    <row r="449" spans="1:19" hidden="1">
      <c r="A449" t="s">
        <v>863</v>
      </c>
      <c r="B449" t="s">
        <v>753</v>
      </c>
      <c r="C449" t="s">
        <v>792</v>
      </c>
      <c r="D449" t="s">
        <v>806</v>
      </c>
      <c r="E449">
        <v>8002.25</v>
      </c>
      <c r="F449">
        <v>0</v>
      </c>
      <c r="G449">
        <v>9376.5300000000007</v>
      </c>
      <c r="L449" s="220">
        <f t="shared" si="36"/>
        <v>16</v>
      </c>
      <c r="M449" s="220">
        <f t="shared" si="37"/>
        <v>21</v>
      </c>
      <c r="N449" s="220">
        <f t="shared" si="38"/>
        <v>4000</v>
      </c>
      <c r="O449" s="220">
        <f t="shared" si="39"/>
        <v>4370</v>
      </c>
      <c r="P449" s="220">
        <f t="shared" si="40"/>
        <v>4</v>
      </c>
      <c r="Q449" s="220"/>
      <c r="R449" s="220"/>
      <c r="S449" s="220">
        <f t="shared" si="41"/>
        <v>370</v>
      </c>
    </row>
    <row r="450" spans="1:19" hidden="1">
      <c r="A450" t="s">
        <v>863</v>
      </c>
      <c r="B450" t="s">
        <v>753</v>
      </c>
      <c r="C450" t="s">
        <v>792</v>
      </c>
      <c r="D450" t="s">
        <v>865</v>
      </c>
      <c r="E450">
        <v>0</v>
      </c>
      <c r="F450">
        <v>0</v>
      </c>
      <c r="G450">
        <v>0</v>
      </c>
      <c r="L450" s="220">
        <f t="shared" si="36"/>
        <v>16</v>
      </c>
      <c r="M450" s="220">
        <f t="shared" si="37"/>
        <v>21</v>
      </c>
      <c r="N450" s="220">
        <f t="shared" si="38"/>
        <v>4000</v>
      </c>
      <c r="O450" s="220">
        <f t="shared" si="39"/>
        <v>4840</v>
      </c>
      <c r="P450" s="220">
        <f t="shared" si="40"/>
        <v>4</v>
      </c>
      <c r="Q450" s="220"/>
      <c r="R450" s="220"/>
      <c r="S450" s="220">
        <f t="shared" si="41"/>
        <v>840</v>
      </c>
    </row>
    <row r="451" spans="1:19" hidden="1">
      <c r="A451" t="s">
        <v>863</v>
      </c>
      <c r="B451" t="s">
        <v>753</v>
      </c>
      <c r="C451" t="s">
        <v>771</v>
      </c>
      <c r="D451" t="s">
        <v>771</v>
      </c>
      <c r="E451">
        <v>17077.169999999998</v>
      </c>
      <c r="F451">
        <v>8100</v>
      </c>
      <c r="G451">
        <v>30969.15</v>
      </c>
      <c r="L451" s="220">
        <f t="shared" si="36"/>
        <v>16</v>
      </c>
      <c r="M451" s="220">
        <f t="shared" si="37"/>
        <v>21</v>
      </c>
      <c r="N451" s="220">
        <f t="shared" si="38"/>
        <v>5000</v>
      </c>
      <c r="O451" s="220">
        <f t="shared" si="39"/>
        <v>5000</v>
      </c>
      <c r="P451" s="220">
        <f t="shared" si="40"/>
        <v>5</v>
      </c>
      <c r="Q451" s="220"/>
      <c r="R451" s="220"/>
      <c r="S451" s="220">
        <f t="shared" si="41"/>
        <v>0</v>
      </c>
    </row>
    <row r="452" spans="1:19" hidden="1">
      <c r="A452" t="s">
        <v>863</v>
      </c>
      <c r="B452" t="s">
        <v>753</v>
      </c>
      <c r="C452" t="s">
        <v>771</v>
      </c>
      <c r="D452" t="s">
        <v>772</v>
      </c>
      <c r="E452">
        <v>208.35</v>
      </c>
      <c r="F452">
        <v>285</v>
      </c>
      <c r="G452">
        <v>175.6</v>
      </c>
      <c r="L452" s="220">
        <f t="shared" si="36"/>
        <v>16</v>
      </c>
      <c r="M452" s="220">
        <f t="shared" si="37"/>
        <v>21</v>
      </c>
      <c r="N452" s="220">
        <f t="shared" si="38"/>
        <v>5000</v>
      </c>
      <c r="O452" s="220">
        <f t="shared" si="39"/>
        <v>5010</v>
      </c>
      <c r="P452" s="220">
        <f t="shared" si="40"/>
        <v>5</v>
      </c>
      <c r="Q452" s="220"/>
      <c r="R452" s="220"/>
      <c r="S452" s="220">
        <f t="shared" si="41"/>
        <v>10</v>
      </c>
    </row>
    <row r="453" spans="1:19" hidden="1">
      <c r="A453" t="s">
        <v>863</v>
      </c>
      <c r="B453" t="s">
        <v>753</v>
      </c>
      <c r="C453" t="s">
        <v>771</v>
      </c>
      <c r="D453" t="s">
        <v>773</v>
      </c>
      <c r="E453">
        <v>15694.75</v>
      </c>
      <c r="F453">
        <v>4279</v>
      </c>
      <c r="G453">
        <v>15336.8</v>
      </c>
      <c r="L453" s="220">
        <f t="shared" ref="L453:L516" si="42">LEFT(A453,2)*1</f>
        <v>16</v>
      </c>
      <c r="M453" s="220">
        <f t="shared" ref="M453:M516" si="43">LEFT(B453,2)*1</f>
        <v>21</v>
      </c>
      <c r="N453" s="220">
        <f t="shared" ref="N453:N516" si="44">LEFT(C453,4)*1</f>
        <v>5000</v>
      </c>
      <c r="O453" s="220">
        <f t="shared" ref="O453:O516" si="45">LEFT(D453,4)*1</f>
        <v>5030</v>
      </c>
      <c r="P453" s="220">
        <f t="shared" ref="P453:P516" si="46">N453/1000*1</f>
        <v>5</v>
      </c>
      <c r="Q453" s="220"/>
      <c r="R453" s="220"/>
      <c r="S453" s="220">
        <f t="shared" ref="S453:S516" si="47">RIGHT(O453,3)*1</f>
        <v>30</v>
      </c>
    </row>
    <row r="454" spans="1:19" hidden="1">
      <c r="A454" t="s">
        <v>863</v>
      </c>
      <c r="B454" t="s">
        <v>753</v>
      </c>
      <c r="C454" t="s">
        <v>771</v>
      </c>
      <c r="D454" t="s">
        <v>819</v>
      </c>
      <c r="E454">
        <v>10787.62</v>
      </c>
      <c r="F454">
        <v>10535</v>
      </c>
      <c r="G454">
        <v>16709.78</v>
      </c>
      <c r="L454" s="220">
        <f t="shared" si="42"/>
        <v>16</v>
      </c>
      <c r="M454" s="220">
        <f t="shared" si="43"/>
        <v>21</v>
      </c>
      <c r="N454" s="220">
        <f t="shared" si="44"/>
        <v>5000</v>
      </c>
      <c r="O454" s="220">
        <f t="shared" si="45"/>
        <v>5600</v>
      </c>
      <c r="P454" s="220">
        <f t="shared" si="46"/>
        <v>5</v>
      </c>
      <c r="Q454" s="220"/>
      <c r="R454" s="220"/>
      <c r="S454" s="220">
        <f t="shared" si="47"/>
        <v>600</v>
      </c>
    </row>
    <row r="455" spans="1:19" hidden="1">
      <c r="A455" t="s">
        <v>863</v>
      </c>
      <c r="B455" t="s">
        <v>753</v>
      </c>
      <c r="C455" t="s">
        <v>771</v>
      </c>
      <c r="D455" t="s">
        <v>774</v>
      </c>
      <c r="E455">
        <v>3441.23</v>
      </c>
      <c r="F455">
        <v>0</v>
      </c>
      <c r="G455">
        <v>39999.39</v>
      </c>
      <c r="L455" s="220">
        <f t="shared" si="42"/>
        <v>16</v>
      </c>
      <c r="M455" s="220">
        <f t="shared" si="43"/>
        <v>21</v>
      </c>
      <c r="N455" s="220">
        <f t="shared" si="44"/>
        <v>5000</v>
      </c>
      <c r="O455" s="220">
        <f t="shared" si="45"/>
        <v>5900</v>
      </c>
      <c r="P455" s="220">
        <f t="shared" si="46"/>
        <v>5</v>
      </c>
      <c r="Q455" s="220"/>
      <c r="R455" s="220"/>
      <c r="S455" s="220">
        <f t="shared" si="47"/>
        <v>900</v>
      </c>
    </row>
    <row r="456" spans="1:19" hidden="1">
      <c r="A456" t="s">
        <v>863</v>
      </c>
      <c r="B456" t="s">
        <v>753</v>
      </c>
      <c r="C456" t="s">
        <v>775</v>
      </c>
      <c r="D456" t="s">
        <v>776</v>
      </c>
      <c r="E456">
        <v>8012</v>
      </c>
      <c r="F456">
        <v>111820</v>
      </c>
      <c r="G456">
        <v>33326.25</v>
      </c>
      <c r="L456" s="220">
        <f t="shared" si="42"/>
        <v>16</v>
      </c>
      <c r="M456" s="220">
        <f t="shared" si="43"/>
        <v>21</v>
      </c>
      <c r="N456" s="220">
        <f t="shared" si="44"/>
        <v>7000</v>
      </c>
      <c r="O456" s="220">
        <f t="shared" si="45"/>
        <v>7010</v>
      </c>
      <c r="P456" s="220">
        <f t="shared" si="46"/>
        <v>7</v>
      </c>
      <c r="Q456" s="220"/>
      <c r="R456" s="220"/>
      <c r="S456" s="220">
        <f t="shared" si="47"/>
        <v>10</v>
      </c>
    </row>
    <row r="457" spans="1:19" hidden="1">
      <c r="A457" t="s">
        <v>863</v>
      </c>
      <c r="B457" t="s">
        <v>753</v>
      </c>
      <c r="C457" t="s">
        <v>775</v>
      </c>
      <c r="D457" t="s">
        <v>777</v>
      </c>
      <c r="E457">
        <v>4348.83</v>
      </c>
      <c r="F457">
        <v>5570</v>
      </c>
      <c r="G457">
        <v>4364.95</v>
      </c>
      <c r="L457" s="220">
        <f t="shared" si="42"/>
        <v>16</v>
      </c>
      <c r="M457" s="220">
        <f t="shared" si="43"/>
        <v>21</v>
      </c>
      <c r="N457" s="220">
        <f t="shared" si="44"/>
        <v>7000</v>
      </c>
      <c r="O457" s="220">
        <f t="shared" si="45"/>
        <v>7020</v>
      </c>
      <c r="P457" s="220">
        <f t="shared" si="46"/>
        <v>7</v>
      </c>
      <c r="Q457" s="220"/>
      <c r="R457" s="220"/>
      <c r="S457" s="220">
        <f t="shared" si="47"/>
        <v>20</v>
      </c>
    </row>
    <row r="458" spans="1:19" hidden="1">
      <c r="A458" t="s">
        <v>863</v>
      </c>
      <c r="B458" t="s">
        <v>753</v>
      </c>
      <c r="C458" t="s">
        <v>775</v>
      </c>
      <c r="D458" t="s">
        <v>778</v>
      </c>
      <c r="E458">
        <v>71830</v>
      </c>
      <c r="F458">
        <v>64893</v>
      </c>
      <c r="G458">
        <v>76310</v>
      </c>
      <c r="L458" s="220">
        <f t="shared" si="42"/>
        <v>16</v>
      </c>
      <c r="M458" s="220">
        <f t="shared" si="43"/>
        <v>21</v>
      </c>
      <c r="N458" s="220">
        <f t="shared" si="44"/>
        <v>7000</v>
      </c>
      <c r="O458" s="220">
        <f t="shared" si="45"/>
        <v>7070</v>
      </c>
      <c r="P458" s="220">
        <f t="shared" si="46"/>
        <v>7</v>
      </c>
      <c r="Q458" s="220"/>
      <c r="R458" s="220"/>
      <c r="S458" s="220">
        <f t="shared" si="47"/>
        <v>70</v>
      </c>
    </row>
    <row r="459" spans="1:19" hidden="1">
      <c r="A459" t="s">
        <v>863</v>
      </c>
      <c r="B459" t="s">
        <v>753</v>
      </c>
      <c r="C459" t="s">
        <v>775</v>
      </c>
      <c r="D459" t="s">
        <v>808</v>
      </c>
      <c r="E459">
        <v>61832.7</v>
      </c>
      <c r="F459">
        <v>68218</v>
      </c>
      <c r="G459">
        <v>56485.03</v>
      </c>
      <c r="L459" s="220">
        <f t="shared" si="42"/>
        <v>16</v>
      </c>
      <c r="M459" s="220">
        <f t="shared" si="43"/>
        <v>21</v>
      </c>
      <c r="N459" s="220">
        <f t="shared" si="44"/>
        <v>7000</v>
      </c>
      <c r="O459" s="220">
        <f t="shared" si="45"/>
        <v>7080</v>
      </c>
      <c r="P459" s="220">
        <f t="shared" si="46"/>
        <v>7</v>
      </c>
      <c r="Q459" s="220"/>
      <c r="R459" s="220"/>
      <c r="S459" s="220">
        <f t="shared" si="47"/>
        <v>80</v>
      </c>
    </row>
    <row r="460" spans="1:19" hidden="1">
      <c r="A460" t="s">
        <v>863</v>
      </c>
      <c r="B460" t="s">
        <v>753</v>
      </c>
      <c r="C460" t="s">
        <v>775</v>
      </c>
      <c r="D460" t="s">
        <v>827</v>
      </c>
      <c r="E460">
        <v>0</v>
      </c>
      <c r="F460">
        <v>500</v>
      </c>
      <c r="G460">
        <v>260</v>
      </c>
      <c r="L460" s="220">
        <f t="shared" si="42"/>
        <v>16</v>
      </c>
      <c r="M460" s="220">
        <f t="shared" si="43"/>
        <v>21</v>
      </c>
      <c r="N460" s="220">
        <f t="shared" si="44"/>
        <v>7000</v>
      </c>
      <c r="O460" s="220">
        <f t="shared" si="45"/>
        <v>7090</v>
      </c>
      <c r="P460" s="220">
        <f t="shared" si="46"/>
        <v>7</v>
      </c>
      <c r="Q460" s="220"/>
      <c r="R460" s="220"/>
      <c r="S460" s="220">
        <f t="shared" si="47"/>
        <v>90</v>
      </c>
    </row>
    <row r="461" spans="1:19" hidden="1">
      <c r="A461" t="s">
        <v>863</v>
      </c>
      <c r="B461" t="s">
        <v>753</v>
      </c>
      <c r="C461" t="s">
        <v>775</v>
      </c>
      <c r="D461" t="s">
        <v>779</v>
      </c>
      <c r="E461">
        <v>18783.39</v>
      </c>
      <c r="F461">
        <v>4400</v>
      </c>
      <c r="G461">
        <v>7696.04</v>
      </c>
      <c r="L461" s="220">
        <f t="shared" si="42"/>
        <v>16</v>
      </c>
      <c r="M461" s="220">
        <f t="shared" si="43"/>
        <v>21</v>
      </c>
      <c r="N461" s="220">
        <f t="shared" si="44"/>
        <v>7000</v>
      </c>
      <c r="O461" s="220">
        <f t="shared" si="45"/>
        <v>7100</v>
      </c>
      <c r="P461" s="220">
        <f t="shared" si="46"/>
        <v>7</v>
      </c>
      <c r="Q461" s="220"/>
      <c r="R461" s="220"/>
      <c r="S461" s="220">
        <f t="shared" si="47"/>
        <v>100</v>
      </c>
    </row>
    <row r="462" spans="1:19" hidden="1">
      <c r="A462" t="s">
        <v>863</v>
      </c>
      <c r="B462" t="s">
        <v>753</v>
      </c>
      <c r="C462" t="s">
        <v>775</v>
      </c>
      <c r="D462" t="s">
        <v>780</v>
      </c>
      <c r="E462">
        <v>0</v>
      </c>
      <c r="F462">
        <v>0</v>
      </c>
      <c r="G462">
        <v>1064.33</v>
      </c>
      <c r="L462" s="220">
        <f t="shared" si="42"/>
        <v>16</v>
      </c>
      <c r="M462" s="220">
        <f t="shared" si="43"/>
        <v>21</v>
      </c>
      <c r="N462" s="220">
        <f t="shared" si="44"/>
        <v>7000</v>
      </c>
      <c r="O462" s="220">
        <f t="shared" si="45"/>
        <v>7300</v>
      </c>
      <c r="P462" s="220">
        <f t="shared" si="46"/>
        <v>7</v>
      </c>
      <c r="Q462" s="220"/>
      <c r="R462" s="220"/>
      <c r="S462" s="220">
        <f t="shared" si="47"/>
        <v>300</v>
      </c>
    </row>
    <row r="463" spans="1:19" hidden="1">
      <c r="A463" t="s">
        <v>863</v>
      </c>
      <c r="B463" t="s">
        <v>753</v>
      </c>
      <c r="C463" t="s">
        <v>775</v>
      </c>
      <c r="D463" t="s">
        <v>809</v>
      </c>
      <c r="E463">
        <v>1015.32</v>
      </c>
      <c r="F463">
        <v>1176</v>
      </c>
      <c r="G463">
        <v>994.94</v>
      </c>
      <c r="L463" s="220">
        <f t="shared" si="42"/>
        <v>16</v>
      </c>
      <c r="M463" s="220">
        <f t="shared" si="43"/>
        <v>21</v>
      </c>
      <c r="N463" s="220">
        <f t="shared" si="44"/>
        <v>7000</v>
      </c>
      <c r="O463" s="220">
        <f t="shared" si="45"/>
        <v>7500</v>
      </c>
      <c r="P463" s="220">
        <f t="shared" si="46"/>
        <v>7</v>
      </c>
      <c r="Q463" s="220"/>
      <c r="R463" s="220"/>
      <c r="S463" s="220">
        <f t="shared" si="47"/>
        <v>500</v>
      </c>
    </row>
    <row r="464" spans="1:19" hidden="1">
      <c r="A464" t="s">
        <v>863</v>
      </c>
      <c r="B464" t="s">
        <v>753</v>
      </c>
      <c r="C464" t="s">
        <v>775</v>
      </c>
      <c r="D464" t="s">
        <v>781</v>
      </c>
      <c r="E464">
        <v>23850.77</v>
      </c>
      <c r="F464">
        <v>85801</v>
      </c>
      <c r="G464">
        <v>31126.16</v>
      </c>
      <c r="L464" s="220">
        <f t="shared" si="42"/>
        <v>16</v>
      </c>
      <c r="M464" s="220">
        <f t="shared" si="43"/>
        <v>21</v>
      </c>
      <c r="N464" s="220">
        <f t="shared" si="44"/>
        <v>7000</v>
      </c>
      <c r="O464" s="220">
        <f t="shared" si="45"/>
        <v>7800</v>
      </c>
      <c r="P464" s="220">
        <f t="shared" si="46"/>
        <v>7</v>
      </c>
      <c r="Q464" s="220"/>
      <c r="R464" s="220"/>
      <c r="S464" s="220">
        <f t="shared" si="47"/>
        <v>800</v>
      </c>
    </row>
    <row r="465" spans="1:19" hidden="1">
      <c r="A465" t="s">
        <v>863</v>
      </c>
      <c r="B465" t="s">
        <v>753</v>
      </c>
      <c r="C465" t="s">
        <v>782</v>
      </c>
      <c r="D465" t="s">
        <v>782</v>
      </c>
      <c r="E465">
        <v>68676.69</v>
      </c>
      <c r="F465">
        <v>89163</v>
      </c>
      <c r="G465">
        <v>53724.38</v>
      </c>
      <c r="L465" s="220">
        <f t="shared" si="42"/>
        <v>16</v>
      </c>
      <c r="M465" s="220">
        <f t="shared" si="43"/>
        <v>21</v>
      </c>
      <c r="N465" s="220">
        <f t="shared" si="44"/>
        <v>8000</v>
      </c>
      <c r="O465" s="220">
        <f t="shared" si="45"/>
        <v>8000</v>
      </c>
      <c r="P465" s="220">
        <f t="shared" si="46"/>
        <v>8</v>
      </c>
      <c r="Q465" s="220"/>
      <c r="R465" s="220"/>
      <c r="S465" s="220">
        <f t="shared" si="47"/>
        <v>0</v>
      </c>
    </row>
    <row r="466" spans="1:19" hidden="1">
      <c r="A466" t="s">
        <v>866</v>
      </c>
      <c r="B466" t="s">
        <v>750</v>
      </c>
      <c r="C466" t="s">
        <v>784</v>
      </c>
      <c r="D466" t="s">
        <v>785</v>
      </c>
      <c r="E466">
        <v>0</v>
      </c>
      <c r="F466">
        <v>0</v>
      </c>
      <c r="G466">
        <v>0</v>
      </c>
      <c r="L466" s="220">
        <f t="shared" si="42"/>
        <v>18</v>
      </c>
      <c r="M466" s="220">
        <f t="shared" si="43"/>
        <v>98</v>
      </c>
      <c r="N466" s="220">
        <f t="shared" si="44"/>
        <v>0</v>
      </c>
      <c r="O466" s="220">
        <f t="shared" si="45"/>
        <v>0</v>
      </c>
      <c r="P466" s="220">
        <f t="shared" si="46"/>
        <v>0</v>
      </c>
      <c r="Q466" s="220"/>
      <c r="R466" s="220"/>
      <c r="S466" s="220">
        <f t="shared" si="47"/>
        <v>0</v>
      </c>
    </row>
    <row r="467" spans="1:19" hidden="1">
      <c r="A467" t="s">
        <v>866</v>
      </c>
      <c r="B467" t="s">
        <v>750</v>
      </c>
      <c r="C467" t="s">
        <v>788</v>
      </c>
      <c r="D467" t="s">
        <v>815</v>
      </c>
      <c r="E467">
        <v>0</v>
      </c>
      <c r="F467">
        <v>0</v>
      </c>
      <c r="G467">
        <v>0</v>
      </c>
      <c r="L467" s="220">
        <f t="shared" si="42"/>
        <v>18</v>
      </c>
      <c r="M467" s="220">
        <f t="shared" si="43"/>
        <v>98</v>
      </c>
      <c r="N467" s="220">
        <f t="shared" si="44"/>
        <v>3000</v>
      </c>
      <c r="O467" s="220">
        <f t="shared" si="45"/>
        <v>3690</v>
      </c>
      <c r="P467" s="220">
        <f t="shared" si="46"/>
        <v>3</v>
      </c>
      <c r="Q467" s="220"/>
      <c r="R467" s="220"/>
      <c r="S467" s="220">
        <f t="shared" si="47"/>
        <v>690</v>
      </c>
    </row>
    <row r="468" spans="1:19" hidden="1">
      <c r="A468" t="s">
        <v>866</v>
      </c>
      <c r="B468" t="s">
        <v>750</v>
      </c>
      <c r="C468" t="s">
        <v>788</v>
      </c>
      <c r="D468" t="s">
        <v>789</v>
      </c>
      <c r="E468">
        <v>0</v>
      </c>
      <c r="F468">
        <v>0</v>
      </c>
      <c r="G468">
        <v>0</v>
      </c>
      <c r="L468" s="220">
        <f t="shared" si="42"/>
        <v>18</v>
      </c>
      <c r="M468" s="220">
        <f t="shared" si="43"/>
        <v>98</v>
      </c>
      <c r="N468" s="220">
        <f t="shared" si="44"/>
        <v>3000</v>
      </c>
      <c r="O468" s="220">
        <f t="shared" si="45"/>
        <v>3940</v>
      </c>
      <c r="P468" s="220">
        <f t="shared" si="46"/>
        <v>3</v>
      </c>
      <c r="Q468" s="220"/>
      <c r="R468" s="220"/>
      <c r="S468" s="220">
        <f t="shared" si="47"/>
        <v>940</v>
      </c>
    </row>
    <row r="469" spans="1:19" hidden="1">
      <c r="A469" t="s">
        <v>866</v>
      </c>
      <c r="B469" t="s">
        <v>750</v>
      </c>
      <c r="C469" t="s">
        <v>788</v>
      </c>
      <c r="D469" t="s">
        <v>790</v>
      </c>
      <c r="E469">
        <v>0</v>
      </c>
      <c r="F469">
        <v>0</v>
      </c>
      <c r="G469">
        <v>0</v>
      </c>
      <c r="L469" s="220">
        <f t="shared" si="42"/>
        <v>18</v>
      </c>
      <c r="M469" s="220">
        <f t="shared" si="43"/>
        <v>98</v>
      </c>
      <c r="N469" s="220">
        <f t="shared" si="44"/>
        <v>3000</v>
      </c>
      <c r="O469" s="220">
        <f t="shared" si="45"/>
        <v>3960</v>
      </c>
      <c r="P469" s="220">
        <f t="shared" si="46"/>
        <v>3</v>
      </c>
      <c r="Q469" s="220"/>
      <c r="R469" s="220"/>
      <c r="S469" s="220">
        <f t="shared" si="47"/>
        <v>960</v>
      </c>
    </row>
    <row r="470" spans="1:19" hidden="1">
      <c r="A470" t="s">
        <v>866</v>
      </c>
      <c r="B470" t="s">
        <v>750</v>
      </c>
      <c r="C470" t="s">
        <v>788</v>
      </c>
      <c r="D470" t="s">
        <v>818</v>
      </c>
      <c r="E470">
        <v>0</v>
      </c>
      <c r="F470">
        <v>0</v>
      </c>
      <c r="G470">
        <v>0</v>
      </c>
      <c r="L470" s="220">
        <f t="shared" si="42"/>
        <v>18</v>
      </c>
      <c r="M470" s="220">
        <f t="shared" si="43"/>
        <v>98</v>
      </c>
      <c r="N470" s="220">
        <f t="shared" si="44"/>
        <v>3000</v>
      </c>
      <c r="O470" s="220">
        <f t="shared" si="45"/>
        <v>3980</v>
      </c>
      <c r="P470" s="220">
        <f t="shared" si="46"/>
        <v>3</v>
      </c>
      <c r="Q470" s="220"/>
      <c r="R470" s="220"/>
      <c r="S470" s="220">
        <f t="shared" si="47"/>
        <v>980</v>
      </c>
    </row>
    <row r="471" spans="1:19" hidden="1">
      <c r="A471" t="s">
        <v>866</v>
      </c>
      <c r="B471" t="s">
        <v>750</v>
      </c>
      <c r="C471" t="s">
        <v>788</v>
      </c>
      <c r="D471" t="s">
        <v>791</v>
      </c>
      <c r="E471">
        <v>2835.19</v>
      </c>
      <c r="F471">
        <v>13754</v>
      </c>
      <c r="G471">
        <v>3783.05</v>
      </c>
      <c r="L471" s="220">
        <f t="shared" si="42"/>
        <v>18</v>
      </c>
      <c r="M471" s="220">
        <f t="shared" si="43"/>
        <v>98</v>
      </c>
      <c r="N471" s="220">
        <f t="shared" si="44"/>
        <v>3000</v>
      </c>
      <c r="O471" s="220">
        <f t="shared" si="45"/>
        <v>3990</v>
      </c>
      <c r="P471" s="220">
        <f t="shared" si="46"/>
        <v>3</v>
      </c>
      <c r="Q471" s="220"/>
      <c r="R471" s="220"/>
      <c r="S471" s="220">
        <f t="shared" si="47"/>
        <v>990</v>
      </c>
    </row>
    <row r="472" spans="1:19" hidden="1">
      <c r="A472" t="s">
        <v>866</v>
      </c>
      <c r="B472" t="s">
        <v>750</v>
      </c>
      <c r="C472" t="s">
        <v>792</v>
      </c>
      <c r="D472" t="s">
        <v>792</v>
      </c>
      <c r="E472">
        <v>-7063.27</v>
      </c>
      <c r="F472">
        <v>3844</v>
      </c>
      <c r="G472">
        <v>0</v>
      </c>
      <c r="L472" s="220">
        <f t="shared" si="42"/>
        <v>18</v>
      </c>
      <c r="M472" s="220">
        <f t="shared" si="43"/>
        <v>98</v>
      </c>
      <c r="N472" s="220">
        <f t="shared" si="44"/>
        <v>4000</v>
      </c>
      <c r="O472" s="220">
        <f t="shared" si="45"/>
        <v>4000</v>
      </c>
      <c r="P472" s="220">
        <f t="shared" si="46"/>
        <v>4</v>
      </c>
      <c r="Q472" s="220"/>
      <c r="R472" s="220"/>
      <c r="S472" s="220">
        <f t="shared" si="47"/>
        <v>0</v>
      </c>
    </row>
    <row r="473" spans="1:19" hidden="1">
      <c r="A473" t="s">
        <v>866</v>
      </c>
      <c r="B473" t="s">
        <v>750</v>
      </c>
      <c r="C473" t="s">
        <v>792</v>
      </c>
      <c r="D473" t="s">
        <v>800</v>
      </c>
      <c r="E473">
        <v>2108.4</v>
      </c>
      <c r="F473">
        <v>0</v>
      </c>
      <c r="G473">
        <v>319.68</v>
      </c>
      <c r="L473" s="220">
        <f t="shared" si="42"/>
        <v>18</v>
      </c>
      <c r="M473" s="220">
        <f t="shared" si="43"/>
        <v>98</v>
      </c>
      <c r="N473" s="220">
        <f t="shared" si="44"/>
        <v>4000</v>
      </c>
      <c r="O473" s="220">
        <f t="shared" si="45"/>
        <v>4310</v>
      </c>
      <c r="P473" s="220">
        <f t="shared" si="46"/>
        <v>4</v>
      </c>
      <c r="Q473" s="220"/>
      <c r="R473" s="220"/>
      <c r="S473" s="220">
        <f t="shared" si="47"/>
        <v>310</v>
      </c>
    </row>
    <row r="474" spans="1:19" hidden="1">
      <c r="A474" t="s">
        <v>866</v>
      </c>
      <c r="B474" t="s">
        <v>750</v>
      </c>
      <c r="C474" t="s">
        <v>792</v>
      </c>
      <c r="D474" t="s">
        <v>801</v>
      </c>
      <c r="E474">
        <v>108.55</v>
      </c>
      <c r="F474">
        <v>0</v>
      </c>
      <c r="G474">
        <v>15.4</v>
      </c>
      <c r="L474" s="220">
        <f t="shared" si="42"/>
        <v>18</v>
      </c>
      <c r="M474" s="220">
        <f t="shared" si="43"/>
        <v>98</v>
      </c>
      <c r="N474" s="220">
        <f t="shared" si="44"/>
        <v>4000</v>
      </c>
      <c r="O474" s="220">
        <f t="shared" si="45"/>
        <v>4320</v>
      </c>
      <c r="P474" s="220">
        <f t="shared" si="46"/>
        <v>4</v>
      </c>
      <c r="Q474" s="220"/>
      <c r="R474" s="220"/>
      <c r="S474" s="220">
        <f t="shared" si="47"/>
        <v>320</v>
      </c>
    </row>
    <row r="475" spans="1:19" hidden="1">
      <c r="A475" t="s">
        <v>866</v>
      </c>
      <c r="B475" t="s">
        <v>750</v>
      </c>
      <c r="C475" t="s">
        <v>792</v>
      </c>
      <c r="D475" t="s">
        <v>802</v>
      </c>
      <c r="E475">
        <v>7.91</v>
      </c>
      <c r="F475">
        <v>0</v>
      </c>
      <c r="G475">
        <v>1.97</v>
      </c>
      <c r="L475" s="220">
        <f t="shared" si="42"/>
        <v>18</v>
      </c>
      <c r="M475" s="220">
        <f t="shared" si="43"/>
        <v>98</v>
      </c>
      <c r="N475" s="220">
        <f t="shared" si="44"/>
        <v>4000</v>
      </c>
      <c r="O475" s="220">
        <f t="shared" si="45"/>
        <v>4330</v>
      </c>
      <c r="P475" s="220">
        <f t="shared" si="46"/>
        <v>4</v>
      </c>
      <c r="Q475" s="220"/>
      <c r="R475" s="220"/>
      <c r="S475" s="220">
        <f t="shared" si="47"/>
        <v>330</v>
      </c>
    </row>
    <row r="476" spans="1:19" hidden="1">
      <c r="A476" t="s">
        <v>866</v>
      </c>
      <c r="B476" t="s">
        <v>750</v>
      </c>
      <c r="C476" t="s">
        <v>792</v>
      </c>
      <c r="D476" t="s">
        <v>803</v>
      </c>
      <c r="E476">
        <v>1842.81</v>
      </c>
      <c r="F476">
        <v>0</v>
      </c>
      <c r="G476">
        <v>261.97000000000003</v>
      </c>
      <c r="L476" s="220">
        <f t="shared" si="42"/>
        <v>18</v>
      </c>
      <c r="M476" s="220">
        <f t="shared" si="43"/>
        <v>98</v>
      </c>
      <c r="N476" s="220">
        <f t="shared" si="44"/>
        <v>4000</v>
      </c>
      <c r="O476" s="220">
        <f t="shared" si="45"/>
        <v>4340</v>
      </c>
      <c r="P476" s="220">
        <f t="shared" si="46"/>
        <v>4</v>
      </c>
      <c r="Q476" s="220"/>
      <c r="R476" s="220"/>
      <c r="S476" s="220">
        <f t="shared" si="47"/>
        <v>340</v>
      </c>
    </row>
    <row r="477" spans="1:19" hidden="1">
      <c r="A477" t="s">
        <v>866</v>
      </c>
      <c r="B477" t="s">
        <v>750</v>
      </c>
      <c r="C477" t="s">
        <v>792</v>
      </c>
      <c r="D477" t="s">
        <v>804</v>
      </c>
      <c r="E477">
        <v>2899.71</v>
      </c>
      <c r="F477">
        <v>0</v>
      </c>
      <c r="G477">
        <v>435.84</v>
      </c>
      <c r="L477" s="220">
        <f t="shared" si="42"/>
        <v>18</v>
      </c>
      <c r="M477" s="220">
        <f t="shared" si="43"/>
        <v>98</v>
      </c>
      <c r="N477" s="220">
        <f t="shared" si="44"/>
        <v>4000</v>
      </c>
      <c r="O477" s="220">
        <f t="shared" si="45"/>
        <v>4350</v>
      </c>
      <c r="P477" s="220">
        <f t="shared" si="46"/>
        <v>4</v>
      </c>
      <c r="Q477" s="220"/>
      <c r="R477" s="220"/>
      <c r="S477" s="220">
        <f t="shared" si="47"/>
        <v>350</v>
      </c>
    </row>
    <row r="478" spans="1:19" hidden="1">
      <c r="A478" t="s">
        <v>866</v>
      </c>
      <c r="B478" t="s">
        <v>750</v>
      </c>
      <c r="C478" t="s">
        <v>792</v>
      </c>
      <c r="D478" t="s">
        <v>805</v>
      </c>
      <c r="E478">
        <v>187.18</v>
      </c>
      <c r="F478">
        <v>0</v>
      </c>
      <c r="G478">
        <v>26.38</v>
      </c>
      <c r="L478" s="220">
        <f t="shared" si="42"/>
        <v>18</v>
      </c>
      <c r="M478" s="220">
        <f t="shared" si="43"/>
        <v>98</v>
      </c>
      <c r="N478" s="220">
        <f t="shared" si="44"/>
        <v>4000</v>
      </c>
      <c r="O478" s="220">
        <f t="shared" si="45"/>
        <v>4360</v>
      </c>
      <c r="P478" s="220">
        <f t="shared" si="46"/>
        <v>4</v>
      </c>
      <c r="Q478" s="220"/>
      <c r="R478" s="220"/>
      <c r="S478" s="220">
        <f t="shared" si="47"/>
        <v>360</v>
      </c>
    </row>
    <row r="479" spans="1:19" hidden="1">
      <c r="A479" t="s">
        <v>866</v>
      </c>
      <c r="B479" t="s">
        <v>750</v>
      </c>
      <c r="C479" t="s">
        <v>792</v>
      </c>
      <c r="D479" t="s">
        <v>806</v>
      </c>
      <c r="E479">
        <v>806.87</v>
      </c>
      <c r="F479">
        <v>0</v>
      </c>
      <c r="G479">
        <v>142.30000000000001</v>
      </c>
      <c r="L479" s="220">
        <f t="shared" si="42"/>
        <v>18</v>
      </c>
      <c r="M479" s="220">
        <f t="shared" si="43"/>
        <v>98</v>
      </c>
      <c r="N479" s="220">
        <f t="shared" si="44"/>
        <v>4000</v>
      </c>
      <c r="O479" s="220">
        <f t="shared" si="45"/>
        <v>4370</v>
      </c>
      <c r="P479" s="220">
        <f t="shared" si="46"/>
        <v>4</v>
      </c>
      <c r="Q479" s="220"/>
      <c r="R479" s="220"/>
      <c r="S479" s="220">
        <f t="shared" si="47"/>
        <v>370</v>
      </c>
    </row>
    <row r="480" spans="1:19" hidden="1">
      <c r="A480" t="s">
        <v>866</v>
      </c>
      <c r="B480" t="s">
        <v>750</v>
      </c>
      <c r="C480" t="s">
        <v>771</v>
      </c>
      <c r="D480" t="s">
        <v>771</v>
      </c>
      <c r="E480">
        <v>693.63</v>
      </c>
      <c r="F480">
        <v>0</v>
      </c>
      <c r="G480">
        <v>605.36</v>
      </c>
      <c r="L480" s="220">
        <f t="shared" si="42"/>
        <v>18</v>
      </c>
      <c r="M480" s="220">
        <f t="shared" si="43"/>
        <v>98</v>
      </c>
      <c r="N480" s="220">
        <f t="shared" si="44"/>
        <v>5000</v>
      </c>
      <c r="O480" s="220">
        <f t="shared" si="45"/>
        <v>5000</v>
      </c>
      <c r="P480" s="220">
        <f t="shared" si="46"/>
        <v>5</v>
      </c>
      <c r="Q480" s="220"/>
      <c r="R480" s="220"/>
      <c r="S480" s="220">
        <f t="shared" si="47"/>
        <v>0</v>
      </c>
    </row>
    <row r="481" spans="1:19" hidden="1">
      <c r="A481" t="s">
        <v>866</v>
      </c>
      <c r="B481" t="s">
        <v>750</v>
      </c>
      <c r="C481" t="s">
        <v>771</v>
      </c>
      <c r="D481" t="s">
        <v>772</v>
      </c>
      <c r="E481">
        <v>6.23</v>
      </c>
      <c r="F481">
        <v>50</v>
      </c>
      <c r="G481">
        <v>11.96</v>
      </c>
      <c r="L481" s="220">
        <f t="shared" si="42"/>
        <v>18</v>
      </c>
      <c r="M481" s="220">
        <f t="shared" si="43"/>
        <v>98</v>
      </c>
      <c r="N481" s="220">
        <f t="shared" si="44"/>
        <v>5000</v>
      </c>
      <c r="O481" s="220">
        <f t="shared" si="45"/>
        <v>5010</v>
      </c>
      <c r="P481" s="220">
        <f t="shared" si="46"/>
        <v>5</v>
      </c>
      <c r="Q481" s="220"/>
      <c r="R481" s="220"/>
      <c r="S481" s="220">
        <f t="shared" si="47"/>
        <v>10</v>
      </c>
    </row>
    <row r="482" spans="1:19" hidden="1">
      <c r="A482" t="s">
        <v>866</v>
      </c>
      <c r="B482" t="s">
        <v>750</v>
      </c>
      <c r="C482" t="s">
        <v>771</v>
      </c>
      <c r="D482" t="s">
        <v>773</v>
      </c>
      <c r="E482">
        <v>172.05</v>
      </c>
      <c r="F482">
        <v>800</v>
      </c>
      <c r="G482">
        <v>280.60000000000002</v>
      </c>
      <c r="L482" s="220">
        <f t="shared" si="42"/>
        <v>18</v>
      </c>
      <c r="M482" s="220">
        <f t="shared" si="43"/>
        <v>98</v>
      </c>
      <c r="N482" s="220">
        <f t="shared" si="44"/>
        <v>5000</v>
      </c>
      <c r="O482" s="220">
        <f t="shared" si="45"/>
        <v>5030</v>
      </c>
      <c r="P482" s="220">
        <f t="shared" si="46"/>
        <v>5</v>
      </c>
      <c r="Q482" s="220"/>
      <c r="R482" s="220"/>
      <c r="S482" s="220">
        <f t="shared" si="47"/>
        <v>30</v>
      </c>
    </row>
    <row r="483" spans="1:19" hidden="1">
      <c r="A483" t="s">
        <v>866</v>
      </c>
      <c r="B483" t="s">
        <v>750</v>
      </c>
      <c r="C483" t="s">
        <v>771</v>
      </c>
      <c r="D483" t="s">
        <v>819</v>
      </c>
      <c r="E483">
        <v>143.72</v>
      </c>
      <c r="F483">
        <v>300</v>
      </c>
      <c r="G483">
        <v>7180.87</v>
      </c>
      <c r="L483" s="220">
        <f t="shared" si="42"/>
        <v>18</v>
      </c>
      <c r="M483" s="220">
        <f t="shared" si="43"/>
        <v>98</v>
      </c>
      <c r="N483" s="220">
        <f t="shared" si="44"/>
        <v>5000</v>
      </c>
      <c r="O483" s="220">
        <f t="shared" si="45"/>
        <v>5600</v>
      </c>
      <c r="P483" s="220">
        <f t="shared" si="46"/>
        <v>5</v>
      </c>
      <c r="Q483" s="220"/>
      <c r="R483" s="220"/>
      <c r="S483" s="220">
        <f t="shared" si="47"/>
        <v>600</v>
      </c>
    </row>
    <row r="484" spans="1:19" hidden="1">
      <c r="A484" t="s">
        <v>866</v>
      </c>
      <c r="B484" t="s">
        <v>750</v>
      </c>
      <c r="C484" t="s">
        <v>771</v>
      </c>
      <c r="D484" t="s">
        <v>820</v>
      </c>
      <c r="E484">
        <v>12175.99</v>
      </c>
      <c r="F484">
        <v>8000</v>
      </c>
      <c r="G484">
        <v>36.26</v>
      </c>
      <c r="L484" s="220">
        <f t="shared" si="42"/>
        <v>18</v>
      </c>
      <c r="M484" s="220">
        <f t="shared" si="43"/>
        <v>98</v>
      </c>
      <c r="N484" s="220">
        <f t="shared" si="44"/>
        <v>5000</v>
      </c>
      <c r="O484" s="220">
        <f t="shared" si="45"/>
        <v>5700</v>
      </c>
      <c r="P484" s="220">
        <f t="shared" si="46"/>
        <v>5</v>
      </c>
      <c r="Q484" s="220"/>
      <c r="R484" s="220"/>
      <c r="S484" s="220">
        <f t="shared" si="47"/>
        <v>700</v>
      </c>
    </row>
    <row r="485" spans="1:19" hidden="1">
      <c r="A485" t="s">
        <v>866</v>
      </c>
      <c r="B485" t="s">
        <v>750</v>
      </c>
      <c r="C485" t="s">
        <v>771</v>
      </c>
      <c r="D485" t="s">
        <v>774</v>
      </c>
      <c r="E485">
        <v>227.63</v>
      </c>
      <c r="F485">
        <v>0</v>
      </c>
      <c r="G485">
        <v>0</v>
      </c>
      <c r="L485" s="220">
        <f t="shared" si="42"/>
        <v>18</v>
      </c>
      <c r="M485" s="220">
        <f t="shared" si="43"/>
        <v>98</v>
      </c>
      <c r="N485" s="220">
        <f t="shared" si="44"/>
        <v>5000</v>
      </c>
      <c r="O485" s="220">
        <f t="shared" si="45"/>
        <v>5900</v>
      </c>
      <c r="P485" s="220">
        <f t="shared" si="46"/>
        <v>5</v>
      </c>
      <c r="Q485" s="220"/>
      <c r="R485" s="220"/>
      <c r="S485" s="220">
        <f t="shared" si="47"/>
        <v>900</v>
      </c>
    </row>
    <row r="486" spans="1:19" hidden="1">
      <c r="A486" t="s">
        <v>866</v>
      </c>
      <c r="B486" t="s">
        <v>750</v>
      </c>
      <c r="C486" t="s">
        <v>775</v>
      </c>
      <c r="D486" t="s">
        <v>776</v>
      </c>
      <c r="E486">
        <v>0</v>
      </c>
      <c r="F486">
        <v>0</v>
      </c>
      <c r="G486">
        <v>1500</v>
      </c>
      <c r="L486" s="220">
        <f t="shared" si="42"/>
        <v>18</v>
      </c>
      <c r="M486" s="220">
        <f t="shared" si="43"/>
        <v>98</v>
      </c>
      <c r="N486" s="220">
        <f t="shared" si="44"/>
        <v>7000</v>
      </c>
      <c r="O486" s="220">
        <f t="shared" si="45"/>
        <v>7010</v>
      </c>
      <c r="P486" s="220">
        <f t="shared" si="46"/>
        <v>7</v>
      </c>
      <c r="Q486" s="220"/>
      <c r="R486" s="220"/>
      <c r="S486" s="220">
        <f t="shared" si="47"/>
        <v>10</v>
      </c>
    </row>
    <row r="487" spans="1:19" hidden="1">
      <c r="A487" t="s">
        <v>866</v>
      </c>
      <c r="B487" t="s">
        <v>750</v>
      </c>
      <c r="C487" t="s">
        <v>775</v>
      </c>
      <c r="D487" t="s">
        <v>777</v>
      </c>
      <c r="E487">
        <v>0</v>
      </c>
      <c r="F487">
        <v>0</v>
      </c>
      <c r="G487">
        <v>0</v>
      </c>
      <c r="L487" s="220">
        <f t="shared" si="42"/>
        <v>18</v>
      </c>
      <c r="M487" s="220">
        <f t="shared" si="43"/>
        <v>98</v>
      </c>
      <c r="N487" s="220">
        <f t="shared" si="44"/>
        <v>7000</v>
      </c>
      <c r="O487" s="220">
        <f t="shared" si="45"/>
        <v>7020</v>
      </c>
      <c r="P487" s="220">
        <f t="shared" si="46"/>
        <v>7</v>
      </c>
      <c r="Q487" s="220"/>
      <c r="R487" s="220"/>
      <c r="S487" s="220">
        <f t="shared" si="47"/>
        <v>20</v>
      </c>
    </row>
    <row r="488" spans="1:19" hidden="1">
      <c r="A488" t="s">
        <v>866</v>
      </c>
      <c r="B488" t="s">
        <v>750</v>
      </c>
      <c r="C488" t="s">
        <v>775</v>
      </c>
      <c r="D488" t="s">
        <v>778</v>
      </c>
      <c r="E488">
        <v>16888.580000000002</v>
      </c>
      <c r="F488">
        <v>0</v>
      </c>
      <c r="G488">
        <v>14444.31</v>
      </c>
      <c r="L488" s="220">
        <f t="shared" si="42"/>
        <v>18</v>
      </c>
      <c r="M488" s="220">
        <f t="shared" si="43"/>
        <v>98</v>
      </c>
      <c r="N488" s="220">
        <f t="shared" si="44"/>
        <v>7000</v>
      </c>
      <c r="O488" s="220">
        <f t="shared" si="45"/>
        <v>7070</v>
      </c>
      <c r="P488" s="220">
        <f t="shared" si="46"/>
        <v>7</v>
      </c>
      <c r="Q488" s="220"/>
      <c r="R488" s="220"/>
      <c r="S488" s="220">
        <f t="shared" si="47"/>
        <v>70</v>
      </c>
    </row>
    <row r="489" spans="1:19" hidden="1">
      <c r="A489" t="s">
        <v>866</v>
      </c>
      <c r="B489" t="s">
        <v>750</v>
      </c>
      <c r="C489" t="s">
        <v>775</v>
      </c>
      <c r="D489" t="s">
        <v>808</v>
      </c>
      <c r="E489">
        <v>2826.13</v>
      </c>
      <c r="F489">
        <v>2244</v>
      </c>
      <c r="G489">
        <v>796.23</v>
      </c>
      <c r="L489" s="220">
        <f t="shared" si="42"/>
        <v>18</v>
      </c>
      <c r="M489" s="220">
        <f t="shared" si="43"/>
        <v>98</v>
      </c>
      <c r="N489" s="220">
        <f t="shared" si="44"/>
        <v>7000</v>
      </c>
      <c r="O489" s="220">
        <f t="shared" si="45"/>
        <v>7080</v>
      </c>
      <c r="P489" s="220">
        <f t="shared" si="46"/>
        <v>7</v>
      </c>
      <c r="Q489" s="220"/>
      <c r="R489" s="220"/>
      <c r="S489" s="220">
        <f t="shared" si="47"/>
        <v>80</v>
      </c>
    </row>
    <row r="490" spans="1:19" hidden="1">
      <c r="A490" t="s">
        <v>866</v>
      </c>
      <c r="B490" t="s">
        <v>750</v>
      </c>
      <c r="C490" t="s">
        <v>775</v>
      </c>
      <c r="D490" t="s">
        <v>827</v>
      </c>
      <c r="E490">
        <v>0</v>
      </c>
      <c r="F490">
        <v>0</v>
      </c>
      <c r="G490">
        <v>0</v>
      </c>
      <c r="L490" s="220">
        <f t="shared" si="42"/>
        <v>18</v>
      </c>
      <c r="M490" s="220">
        <f t="shared" si="43"/>
        <v>98</v>
      </c>
      <c r="N490" s="220">
        <f t="shared" si="44"/>
        <v>7000</v>
      </c>
      <c r="O490" s="220">
        <f t="shared" si="45"/>
        <v>7090</v>
      </c>
      <c r="P490" s="220">
        <f t="shared" si="46"/>
        <v>7</v>
      </c>
      <c r="Q490" s="220"/>
      <c r="R490" s="220"/>
      <c r="S490" s="220">
        <f t="shared" si="47"/>
        <v>90</v>
      </c>
    </row>
    <row r="491" spans="1:19" hidden="1">
      <c r="A491" t="s">
        <v>866</v>
      </c>
      <c r="B491" t="s">
        <v>750</v>
      </c>
      <c r="C491" t="s">
        <v>775</v>
      </c>
      <c r="D491" t="s">
        <v>779</v>
      </c>
      <c r="E491">
        <v>1040</v>
      </c>
      <c r="F491">
        <v>921</v>
      </c>
      <c r="G491">
        <v>1145</v>
      </c>
      <c r="L491" s="220">
        <f t="shared" si="42"/>
        <v>18</v>
      </c>
      <c r="M491" s="220">
        <f t="shared" si="43"/>
        <v>98</v>
      </c>
      <c r="N491" s="220">
        <f t="shared" si="44"/>
        <v>7000</v>
      </c>
      <c r="O491" s="220">
        <f t="shared" si="45"/>
        <v>7100</v>
      </c>
      <c r="P491" s="220">
        <f t="shared" si="46"/>
        <v>7</v>
      </c>
      <c r="Q491" s="220"/>
      <c r="R491" s="220"/>
      <c r="S491" s="220">
        <f t="shared" si="47"/>
        <v>100</v>
      </c>
    </row>
    <row r="492" spans="1:19" hidden="1">
      <c r="A492" t="s">
        <v>866</v>
      </c>
      <c r="B492" t="s">
        <v>750</v>
      </c>
      <c r="C492" t="s">
        <v>775</v>
      </c>
      <c r="D492" t="s">
        <v>780</v>
      </c>
      <c r="E492">
        <v>0</v>
      </c>
      <c r="F492">
        <v>0</v>
      </c>
      <c r="G492">
        <v>0</v>
      </c>
      <c r="L492" s="220">
        <f t="shared" si="42"/>
        <v>18</v>
      </c>
      <c r="M492" s="220">
        <f t="shared" si="43"/>
        <v>98</v>
      </c>
      <c r="N492" s="220">
        <f t="shared" si="44"/>
        <v>7000</v>
      </c>
      <c r="O492" s="220">
        <f t="shared" si="45"/>
        <v>7300</v>
      </c>
      <c r="P492" s="220">
        <f t="shared" si="46"/>
        <v>7</v>
      </c>
      <c r="Q492" s="220"/>
      <c r="R492" s="220"/>
      <c r="S492" s="220">
        <f t="shared" si="47"/>
        <v>300</v>
      </c>
    </row>
    <row r="493" spans="1:19" hidden="1">
      <c r="A493" t="s">
        <v>866</v>
      </c>
      <c r="B493" t="s">
        <v>750</v>
      </c>
      <c r="C493" t="s">
        <v>775</v>
      </c>
      <c r="D493" t="s">
        <v>835</v>
      </c>
      <c r="E493">
        <v>0</v>
      </c>
      <c r="F493">
        <v>0</v>
      </c>
      <c r="G493">
        <v>0</v>
      </c>
      <c r="L493" s="220">
        <f t="shared" si="42"/>
        <v>18</v>
      </c>
      <c r="M493" s="220">
        <f t="shared" si="43"/>
        <v>98</v>
      </c>
      <c r="N493" s="220">
        <f t="shared" si="44"/>
        <v>7000</v>
      </c>
      <c r="O493" s="220">
        <f t="shared" si="45"/>
        <v>7400</v>
      </c>
      <c r="P493" s="220">
        <f t="shared" si="46"/>
        <v>7</v>
      </c>
      <c r="Q493" s="220"/>
      <c r="R493" s="220"/>
      <c r="S493" s="220">
        <f t="shared" si="47"/>
        <v>400</v>
      </c>
    </row>
    <row r="494" spans="1:19" hidden="1">
      <c r="A494" t="s">
        <v>866</v>
      </c>
      <c r="B494" t="s">
        <v>750</v>
      </c>
      <c r="C494" t="s">
        <v>775</v>
      </c>
      <c r="D494" t="s">
        <v>809</v>
      </c>
      <c r="E494">
        <v>86.75</v>
      </c>
      <c r="F494">
        <v>50</v>
      </c>
      <c r="G494">
        <v>8.4</v>
      </c>
      <c r="L494" s="220">
        <f t="shared" si="42"/>
        <v>18</v>
      </c>
      <c r="M494" s="220">
        <f t="shared" si="43"/>
        <v>98</v>
      </c>
      <c r="N494" s="220">
        <f t="shared" si="44"/>
        <v>7000</v>
      </c>
      <c r="O494" s="220">
        <f t="shared" si="45"/>
        <v>7500</v>
      </c>
      <c r="P494" s="220">
        <f t="shared" si="46"/>
        <v>7</v>
      </c>
      <c r="Q494" s="220"/>
      <c r="R494" s="220"/>
      <c r="S494" s="220">
        <f t="shared" si="47"/>
        <v>500</v>
      </c>
    </row>
    <row r="495" spans="1:19" hidden="1">
      <c r="A495" t="s">
        <v>866</v>
      </c>
      <c r="B495" t="s">
        <v>750</v>
      </c>
      <c r="C495" t="s">
        <v>775</v>
      </c>
      <c r="D495" t="s">
        <v>781</v>
      </c>
      <c r="E495">
        <v>1180.4000000000001</v>
      </c>
      <c r="F495">
        <v>0</v>
      </c>
      <c r="G495">
        <v>4726.53</v>
      </c>
      <c r="L495" s="220">
        <f t="shared" si="42"/>
        <v>18</v>
      </c>
      <c r="M495" s="220">
        <f t="shared" si="43"/>
        <v>98</v>
      </c>
      <c r="N495" s="220">
        <f t="shared" si="44"/>
        <v>7000</v>
      </c>
      <c r="O495" s="220">
        <f t="shared" si="45"/>
        <v>7800</v>
      </c>
      <c r="P495" s="220">
        <f t="shared" si="46"/>
        <v>7</v>
      </c>
      <c r="Q495" s="220"/>
      <c r="R495" s="220"/>
      <c r="S495" s="220">
        <f t="shared" si="47"/>
        <v>800</v>
      </c>
    </row>
    <row r="496" spans="1:19" hidden="1">
      <c r="A496" t="s">
        <v>866</v>
      </c>
      <c r="B496" t="s">
        <v>750</v>
      </c>
      <c r="C496" t="s">
        <v>782</v>
      </c>
      <c r="D496" t="s">
        <v>782</v>
      </c>
      <c r="E496">
        <v>2678.59</v>
      </c>
      <c r="F496">
        <v>0</v>
      </c>
      <c r="G496">
        <v>3376.67</v>
      </c>
      <c r="L496" s="220">
        <f t="shared" si="42"/>
        <v>18</v>
      </c>
      <c r="M496" s="220">
        <f t="shared" si="43"/>
        <v>98</v>
      </c>
      <c r="N496" s="220">
        <f t="shared" si="44"/>
        <v>8000</v>
      </c>
      <c r="O496" s="220">
        <f t="shared" si="45"/>
        <v>8000</v>
      </c>
      <c r="P496" s="220">
        <f t="shared" si="46"/>
        <v>8</v>
      </c>
      <c r="Q496" s="220"/>
      <c r="R496" s="220"/>
      <c r="S496" s="220">
        <f t="shared" si="47"/>
        <v>0</v>
      </c>
    </row>
    <row r="497" spans="1:19" hidden="1">
      <c r="A497" t="s">
        <v>866</v>
      </c>
      <c r="B497" t="s">
        <v>750</v>
      </c>
      <c r="C497" t="s">
        <v>842</v>
      </c>
      <c r="D497" t="s">
        <v>843</v>
      </c>
      <c r="E497">
        <v>0</v>
      </c>
      <c r="F497">
        <v>0</v>
      </c>
      <c r="G497">
        <v>0</v>
      </c>
      <c r="L497" s="220">
        <f t="shared" si="42"/>
        <v>18</v>
      </c>
      <c r="M497" s="220">
        <f t="shared" si="43"/>
        <v>98</v>
      </c>
      <c r="N497" s="220">
        <f t="shared" si="44"/>
        <v>9000</v>
      </c>
      <c r="O497" s="220">
        <f t="shared" si="45"/>
        <v>9010</v>
      </c>
      <c r="P497" s="220">
        <f t="shared" si="46"/>
        <v>9</v>
      </c>
      <c r="Q497" s="220"/>
      <c r="R497" s="220"/>
      <c r="S497" s="220">
        <f t="shared" si="47"/>
        <v>10</v>
      </c>
    </row>
    <row r="498" spans="1:19" hidden="1">
      <c r="A498" t="s">
        <v>867</v>
      </c>
      <c r="B498" t="s">
        <v>750</v>
      </c>
      <c r="C498" t="s">
        <v>784</v>
      </c>
      <c r="D498" t="s">
        <v>785</v>
      </c>
      <c r="E498">
        <v>0</v>
      </c>
      <c r="F498">
        <v>0</v>
      </c>
      <c r="G498">
        <v>0</v>
      </c>
      <c r="L498" s="220">
        <f t="shared" si="42"/>
        <v>19</v>
      </c>
      <c r="M498" s="220">
        <f t="shared" si="43"/>
        <v>98</v>
      </c>
      <c r="N498" s="220">
        <f t="shared" si="44"/>
        <v>0</v>
      </c>
      <c r="O498" s="220">
        <f t="shared" si="45"/>
        <v>0</v>
      </c>
      <c r="P498" s="220">
        <f t="shared" si="46"/>
        <v>0</v>
      </c>
      <c r="Q498" s="220"/>
      <c r="R498" s="220"/>
      <c r="S498" s="220">
        <f t="shared" si="47"/>
        <v>0</v>
      </c>
    </row>
    <row r="499" spans="1:19" hidden="1">
      <c r="A499" t="s">
        <v>867</v>
      </c>
      <c r="B499" t="s">
        <v>750</v>
      </c>
      <c r="C499" t="s">
        <v>788</v>
      </c>
      <c r="D499" t="s">
        <v>814</v>
      </c>
      <c r="E499">
        <v>0</v>
      </c>
      <c r="F499">
        <v>0</v>
      </c>
      <c r="G499">
        <v>0</v>
      </c>
      <c r="L499" s="220">
        <f t="shared" si="42"/>
        <v>19</v>
      </c>
      <c r="M499" s="220">
        <f t="shared" si="43"/>
        <v>98</v>
      </c>
      <c r="N499" s="220">
        <f t="shared" si="44"/>
        <v>3000</v>
      </c>
      <c r="O499" s="220">
        <f t="shared" si="45"/>
        <v>3490</v>
      </c>
      <c r="P499" s="220">
        <f t="shared" si="46"/>
        <v>3</v>
      </c>
      <c r="Q499" s="220"/>
      <c r="R499" s="220"/>
      <c r="S499" s="220">
        <f t="shared" si="47"/>
        <v>490</v>
      </c>
    </row>
    <row r="500" spans="1:19" hidden="1">
      <c r="A500" t="s">
        <v>867</v>
      </c>
      <c r="B500" t="s">
        <v>750</v>
      </c>
      <c r="C500" t="s">
        <v>788</v>
      </c>
      <c r="D500" t="s">
        <v>815</v>
      </c>
      <c r="E500">
        <v>0</v>
      </c>
      <c r="F500">
        <v>1256</v>
      </c>
      <c r="G500">
        <v>0</v>
      </c>
      <c r="L500" s="220">
        <f t="shared" si="42"/>
        <v>19</v>
      </c>
      <c r="M500" s="220">
        <f t="shared" si="43"/>
        <v>98</v>
      </c>
      <c r="N500" s="220">
        <f t="shared" si="44"/>
        <v>3000</v>
      </c>
      <c r="O500" s="220">
        <f t="shared" si="45"/>
        <v>3690</v>
      </c>
      <c r="P500" s="220">
        <f t="shared" si="46"/>
        <v>3</v>
      </c>
      <c r="Q500" s="220"/>
      <c r="R500" s="220"/>
      <c r="S500" s="220">
        <f t="shared" si="47"/>
        <v>690</v>
      </c>
    </row>
    <row r="501" spans="1:19" hidden="1">
      <c r="A501" t="s">
        <v>867</v>
      </c>
      <c r="B501" t="s">
        <v>750</v>
      </c>
      <c r="C501" t="s">
        <v>788</v>
      </c>
      <c r="D501" t="s">
        <v>790</v>
      </c>
      <c r="E501">
        <v>0</v>
      </c>
      <c r="F501">
        <v>0</v>
      </c>
      <c r="G501">
        <v>0</v>
      </c>
      <c r="L501" s="220">
        <f t="shared" si="42"/>
        <v>19</v>
      </c>
      <c r="M501" s="220">
        <f t="shared" si="43"/>
        <v>98</v>
      </c>
      <c r="N501" s="220">
        <f t="shared" si="44"/>
        <v>3000</v>
      </c>
      <c r="O501" s="220">
        <f t="shared" si="45"/>
        <v>3960</v>
      </c>
      <c r="P501" s="220">
        <f t="shared" si="46"/>
        <v>3</v>
      </c>
      <c r="Q501" s="220"/>
      <c r="R501" s="220"/>
      <c r="S501" s="220">
        <f t="shared" si="47"/>
        <v>960</v>
      </c>
    </row>
    <row r="502" spans="1:19" hidden="1">
      <c r="A502" t="s">
        <v>867</v>
      </c>
      <c r="B502" t="s">
        <v>750</v>
      </c>
      <c r="C502" t="s">
        <v>788</v>
      </c>
      <c r="D502" t="s">
        <v>818</v>
      </c>
      <c r="E502">
        <v>696396.47</v>
      </c>
      <c r="F502">
        <v>838018</v>
      </c>
      <c r="G502">
        <v>787936.56</v>
      </c>
      <c r="L502" s="220">
        <f t="shared" si="42"/>
        <v>19</v>
      </c>
      <c r="M502" s="220">
        <f t="shared" si="43"/>
        <v>98</v>
      </c>
      <c r="N502" s="220">
        <f t="shared" si="44"/>
        <v>3000</v>
      </c>
      <c r="O502" s="220">
        <f t="shared" si="45"/>
        <v>3980</v>
      </c>
      <c r="P502" s="220">
        <f t="shared" si="46"/>
        <v>3</v>
      </c>
      <c r="Q502" s="220"/>
      <c r="R502" s="220"/>
      <c r="S502" s="220">
        <f t="shared" si="47"/>
        <v>980</v>
      </c>
    </row>
    <row r="503" spans="1:19" hidden="1">
      <c r="A503" t="s">
        <v>867</v>
      </c>
      <c r="B503" t="s">
        <v>750</v>
      </c>
      <c r="C503" t="s">
        <v>788</v>
      </c>
      <c r="D503" t="s">
        <v>791</v>
      </c>
      <c r="E503">
        <v>91387.34</v>
      </c>
      <c r="F503">
        <v>91769</v>
      </c>
      <c r="G503">
        <v>90549.05</v>
      </c>
      <c r="L503" s="220">
        <f t="shared" si="42"/>
        <v>19</v>
      </c>
      <c r="M503" s="220">
        <f t="shared" si="43"/>
        <v>98</v>
      </c>
      <c r="N503" s="220">
        <f t="shared" si="44"/>
        <v>3000</v>
      </c>
      <c r="O503" s="220">
        <f t="shared" si="45"/>
        <v>3990</v>
      </c>
      <c r="P503" s="220">
        <f t="shared" si="46"/>
        <v>3</v>
      </c>
      <c r="Q503" s="220"/>
      <c r="R503" s="220"/>
      <c r="S503" s="220">
        <f t="shared" si="47"/>
        <v>990</v>
      </c>
    </row>
    <row r="504" spans="1:19" hidden="1">
      <c r="A504" t="s">
        <v>867</v>
      </c>
      <c r="B504" t="s">
        <v>750</v>
      </c>
      <c r="C504" t="s">
        <v>792</v>
      </c>
      <c r="D504" t="s">
        <v>792</v>
      </c>
      <c r="E504">
        <v>-16531.03</v>
      </c>
      <c r="F504">
        <v>393640</v>
      </c>
      <c r="G504">
        <v>-34258.74</v>
      </c>
      <c r="L504" s="220">
        <f t="shared" si="42"/>
        <v>19</v>
      </c>
      <c r="M504" s="220">
        <f t="shared" si="43"/>
        <v>98</v>
      </c>
      <c r="N504" s="220">
        <f t="shared" si="44"/>
        <v>4000</v>
      </c>
      <c r="O504" s="220">
        <f t="shared" si="45"/>
        <v>4000</v>
      </c>
      <c r="P504" s="220">
        <f t="shared" si="46"/>
        <v>4</v>
      </c>
      <c r="Q504" s="220"/>
      <c r="R504" s="220"/>
      <c r="S504" s="220">
        <f t="shared" si="47"/>
        <v>0</v>
      </c>
    </row>
    <row r="505" spans="1:19" hidden="1">
      <c r="A505" t="s">
        <v>867</v>
      </c>
      <c r="B505" t="s">
        <v>750</v>
      </c>
      <c r="C505" t="s">
        <v>792</v>
      </c>
      <c r="D505" t="s">
        <v>800</v>
      </c>
      <c r="E505">
        <v>141212.4</v>
      </c>
      <c r="F505">
        <v>0</v>
      </c>
      <c r="G505">
        <v>174053.28</v>
      </c>
      <c r="L505" s="220">
        <f t="shared" si="42"/>
        <v>19</v>
      </c>
      <c r="M505" s="220">
        <f t="shared" si="43"/>
        <v>98</v>
      </c>
      <c r="N505" s="220">
        <f t="shared" si="44"/>
        <v>4000</v>
      </c>
      <c r="O505" s="220">
        <f t="shared" si="45"/>
        <v>4310</v>
      </c>
      <c r="P505" s="220">
        <f t="shared" si="46"/>
        <v>4</v>
      </c>
      <c r="Q505" s="220"/>
      <c r="R505" s="220"/>
      <c r="S505" s="220">
        <f t="shared" si="47"/>
        <v>310</v>
      </c>
    </row>
    <row r="506" spans="1:19" hidden="1">
      <c r="A506" t="s">
        <v>867</v>
      </c>
      <c r="B506" t="s">
        <v>750</v>
      </c>
      <c r="C506" t="s">
        <v>792</v>
      </c>
      <c r="D506" t="s">
        <v>801</v>
      </c>
      <c r="E506">
        <v>7307.76</v>
      </c>
      <c r="F506">
        <v>0</v>
      </c>
      <c r="G506">
        <v>8362.36</v>
      </c>
      <c r="L506" s="220">
        <f t="shared" si="42"/>
        <v>19</v>
      </c>
      <c r="M506" s="220">
        <f t="shared" si="43"/>
        <v>98</v>
      </c>
      <c r="N506" s="220">
        <f t="shared" si="44"/>
        <v>4000</v>
      </c>
      <c r="O506" s="220">
        <f t="shared" si="45"/>
        <v>4320</v>
      </c>
      <c r="P506" s="220">
        <f t="shared" si="46"/>
        <v>4</v>
      </c>
      <c r="Q506" s="220"/>
      <c r="R506" s="220"/>
      <c r="S506" s="220">
        <f t="shared" si="47"/>
        <v>320</v>
      </c>
    </row>
    <row r="507" spans="1:19" hidden="1">
      <c r="A507" t="s">
        <v>867</v>
      </c>
      <c r="B507" t="s">
        <v>750</v>
      </c>
      <c r="C507" t="s">
        <v>792</v>
      </c>
      <c r="D507" t="s">
        <v>802</v>
      </c>
      <c r="E507">
        <v>458.78</v>
      </c>
      <c r="F507">
        <v>0</v>
      </c>
      <c r="G507">
        <v>1105.8699999999999</v>
      </c>
      <c r="L507" s="220">
        <f t="shared" si="42"/>
        <v>19</v>
      </c>
      <c r="M507" s="220">
        <f t="shared" si="43"/>
        <v>98</v>
      </c>
      <c r="N507" s="220">
        <f t="shared" si="44"/>
        <v>4000</v>
      </c>
      <c r="O507" s="220">
        <f t="shared" si="45"/>
        <v>4330</v>
      </c>
      <c r="P507" s="220">
        <f t="shared" si="46"/>
        <v>4</v>
      </c>
      <c r="Q507" s="220"/>
      <c r="R507" s="220"/>
      <c r="S507" s="220">
        <f t="shared" si="47"/>
        <v>330</v>
      </c>
    </row>
    <row r="508" spans="1:19" hidden="1">
      <c r="A508" t="s">
        <v>867</v>
      </c>
      <c r="B508" t="s">
        <v>750</v>
      </c>
      <c r="C508" t="s">
        <v>792</v>
      </c>
      <c r="D508" t="s">
        <v>803</v>
      </c>
      <c r="E508">
        <v>60599.87</v>
      </c>
      <c r="F508">
        <v>0</v>
      </c>
      <c r="G508">
        <v>70304.639999999999</v>
      </c>
      <c r="L508" s="220">
        <f t="shared" si="42"/>
        <v>19</v>
      </c>
      <c r="M508" s="220">
        <f t="shared" si="43"/>
        <v>98</v>
      </c>
      <c r="N508" s="220">
        <f t="shared" si="44"/>
        <v>4000</v>
      </c>
      <c r="O508" s="220">
        <f t="shared" si="45"/>
        <v>4340</v>
      </c>
      <c r="P508" s="220">
        <f t="shared" si="46"/>
        <v>4</v>
      </c>
      <c r="Q508" s="220"/>
      <c r="R508" s="220"/>
      <c r="S508" s="220">
        <f t="shared" si="47"/>
        <v>340</v>
      </c>
    </row>
    <row r="509" spans="1:19" hidden="1">
      <c r="A509" t="s">
        <v>867</v>
      </c>
      <c r="B509" t="s">
        <v>750</v>
      </c>
      <c r="C509" t="s">
        <v>792</v>
      </c>
      <c r="D509" t="s">
        <v>804</v>
      </c>
      <c r="E509">
        <v>93578.63</v>
      </c>
      <c r="F509">
        <v>0</v>
      </c>
      <c r="G509">
        <v>108872.02</v>
      </c>
      <c r="L509" s="220">
        <f t="shared" si="42"/>
        <v>19</v>
      </c>
      <c r="M509" s="220">
        <f t="shared" si="43"/>
        <v>98</v>
      </c>
      <c r="N509" s="220">
        <f t="shared" si="44"/>
        <v>4000</v>
      </c>
      <c r="O509" s="220">
        <f t="shared" si="45"/>
        <v>4350</v>
      </c>
      <c r="P509" s="220">
        <f t="shared" si="46"/>
        <v>4</v>
      </c>
      <c r="Q509" s="220"/>
      <c r="R509" s="220"/>
      <c r="S509" s="220">
        <f t="shared" si="47"/>
        <v>350</v>
      </c>
    </row>
    <row r="510" spans="1:19" hidden="1">
      <c r="A510" t="s">
        <v>867</v>
      </c>
      <c r="B510" t="s">
        <v>750</v>
      </c>
      <c r="C510" t="s">
        <v>792</v>
      </c>
      <c r="D510" t="s">
        <v>805</v>
      </c>
      <c r="E510">
        <v>5896.91</v>
      </c>
      <c r="F510">
        <v>0</v>
      </c>
      <c r="G510">
        <v>6549.79</v>
      </c>
      <c r="L510" s="220">
        <f t="shared" si="42"/>
        <v>19</v>
      </c>
      <c r="M510" s="220">
        <f t="shared" si="43"/>
        <v>98</v>
      </c>
      <c r="N510" s="220">
        <f t="shared" si="44"/>
        <v>4000</v>
      </c>
      <c r="O510" s="220">
        <f t="shared" si="45"/>
        <v>4360</v>
      </c>
      <c r="P510" s="220">
        <f t="shared" si="46"/>
        <v>4</v>
      </c>
      <c r="Q510" s="220"/>
      <c r="R510" s="220"/>
      <c r="S510" s="220">
        <f t="shared" si="47"/>
        <v>360</v>
      </c>
    </row>
    <row r="511" spans="1:19" hidden="1">
      <c r="A511" t="s">
        <v>867</v>
      </c>
      <c r="B511" t="s">
        <v>750</v>
      </c>
      <c r="C511" t="s">
        <v>792</v>
      </c>
      <c r="D511" t="s">
        <v>806</v>
      </c>
      <c r="E511">
        <v>26775.3</v>
      </c>
      <c r="F511">
        <v>0</v>
      </c>
      <c r="G511">
        <v>35368.769999999997</v>
      </c>
      <c r="L511" s="220">
        <f t="shared" si="42"/>
        <v>19</v>
      </c>
      <c r="M511" s="220">
        <f t="shared" si="43"/>
        <v>98</v>
      </c>
      <c r="N511" s="220">
        <f t="shared" si="44"/>
        <v>4000</v>
      </c>
      <c r="O511" s="220">
        <f t="shared" si="45"/>
        <v>4370</v>
      </c>
      <c r="P511" s="220">
        <f t="shared" si="46"/>
        <v>4</v>
      </c>
      <c r="Q511" s="220"/>
      <c r="R511" s="220"/>
      <c r="S511" s="220">
        <f t="shared" si="47"/>
        <v>370</v>
      </c>
    </row>
    <row r="512" spans="1:19" hidden="1">
      <c r="A512" t="s">
        <v>867</v>
      </c>
      <c r="B512" t="s">
        <v>750</v>
      </c>
      <c r="C512" t="s">
        <v>771</v>
      </c>
      <c r="D512" t="s">
        <v>771</v>
      </c>
      <c r="E512">
        <v>107296.64</v>
      </c>
      <c r="F512">
        <v>11017</v>
      </c>
      <c r="G512">
        <v>45275.05</v>
      </c>
      <c r="L512" s="220">
        <f t="shared" si="42"/>
        <v>19</v>
      </c>
      <c r="M512" s="220">
        <f t="shared" si="43"/>
        <v>98</v>
      </c>
      <c r="N512" s="220">
        <f t="shared" si="44"/>
        <v>5000</v>
      </c>
      <c r="O512" s="220">
        <f t="shared" si="45"/>
        <v>5000</v>
      </c>
      <c r="P512" s="220">
        <f t="shared" si="46"/>
        <v>5</v>
      </c>
      <c r="Q512" s="220"/>
      <c r="R512" s="220"/>
      <c r="S512" s="220">
        <f t="shared" si="47"/>
        <v>0</v>
      </c>
    </row>
    <row r="513" spans="1:19" hidden="1">
      <c r="A513" t="s">
        <v>867</v>
      </c>
      <c r="B513" t="s">
        <v>750</v>
      </c>
      <c r="C513" t="s">
        <v>771</v>
      </c>
      <c r="D513" t="s">
        <v>772</v>
      </c>
      <c r="E513">
        <v>53.12</v>
      </c>
      <c r="F513">
        <v>193</v>
      </c>
      <c r="G513">
        <v>44.17</v>
      </c>
      <c r="L513" s="220">
        <f t="shared" si="42"/>
        <v>19</v>
      </c>
      <c r="M513" s="220">
        <f t="shared" si="43"/>
        <v>98</v>
      </c>
      <c r="N513" s="220">
        <f t="shared" si="44"/>
        <v>5000</v>
      </c>
      <c r="O513" s="220">
        <f t="shared" si="45"/>
        <v>5010</v>
      </c>
      <c r="P513" s="220">
        <f t="shared" si="46"/>
        <v>5</v>
      </c>
      <c r="Q513" s="220"/>
      <c r="R513" s="220"/>
      <c r="S513" s="220">
        <f t="shared" si="47"/>
        <v>10</v>
      </c>
    </row>
    <row r="514" spans="1:19" hidden="1">
      <c r="A514" t="s">
        <v>867</v>
      </c>
      <c r="B514" t="s">
        <v>750</v>
      </c>
      <c r="C514" t="s">
        <v>771</v>
      </c>
      <c r="D514" t="s">
        <v>773</v>
      </c>
      <c r="E514">
        <v>105.48</v>
      </c>
      <c r="F514">
        <v>536</v>
      </c>
      <c r="G514">
        <v>213.95</v>
      </c>
      <c r="L514" s="220">
        <f t="shared" si="42"/>
        <v>19</v>
      </c>
      <c r="M514" s="220">
        <f t="shared" si="43"/>
        <v>98</v>
      </c>
      <c r="N514" s="220">
        <f t="shared" si="44"/>
        <v>5000</v>
      </c>
      <c r="O514" s="220">
        <f t="shared" si="45"/>
        <v>5030</v>
      </c>
      <c r="P514" s="220">
        <f t="shared" si="46"/>
        <v>5</v>
      </c>
      <c r="Q514" s="220"/>
      <c r="R514" s="220"/>
      <c r="S514" s="220">
        <f t="shared" si="47"/>
        <v>30</v>
      </c>
    </row>
    <row r="515" spans="1:19" hidden="1">
      <c r="A515" t="s">
        <v>867</v>
      </c>
      <c r="B515" t="s">
        <v>750</v>
      </c>
      <c r="C515" t="s">
        <v>771</v>
      </c>
      <c r="D515" t="s">
        <v>819</v>
      </c>
      <c r="E515">
        <v>0</v>
      </c>
      <c r="F515">
        <v>12580</v>
      </c>
      <c r="G515">
        <v>0</v>
      </c>
      <c r="L515" s="220">
        <f t="shared" si="42"/>
        <v>19</v>
      </c>
      <c r="M515" s="220">
        <f t="shared" si="43"/>
        <v>98</v>
      </c>
      <c r="N515" s="220">
        <f t="shared" si="44"/>
        <v>5000</v>
      </c>
      <c r="O515" s="220">
        <f t="shared" si="45"/>
        <v>5600</v>
      </c>
      <c r="P515" s="220">
        <f t="shared" si="46"/>
        <v>5</v>
      </c>
      <c r="Q515" s="220"/>
      <c r="R515" s="220"/>
      <c r="S515" s="220">
        <f t="shared" si="47"/>
        <v>600</v>
      </c>
    </row>
    <row r="516" spans="1:19" hidden="1">
      <c r="A516" t="s">
        <v>867</v>
      </c>
      <c r="B516" t="s">
        <v>750</v>
      </c>
      <c r="C516" t="s">
        <v>771</v>
      </c>
      <c r="D516" t="s">
        <v>820</v>
      </c>
      <c r="E516">
        <v>64933.4</v>
      </c>
      <c r="F516">
        <v>9400</v>
      </c>
      <c r="G516">
        <v>344.86</v>
      </c>
      <c r="L516" s="220">
        <f t="shared" si="42"/>
        <v>19</v>
      </c>
      <c r="M516" s="220">
        <f t="shared" si="43"/>
        <v>98</v>
      </c>
      <c r="N516" s="220">
        <f t="shared" si="44"/>
        <v>5000</v>
      </c>
      <c r="O516" s="220">
        <f t="shared" si="45"/>
        <v>5700</v>
      </c>
      <c r="P516" s="220">
        <f t="shared" si="46"/>
        <v>5</v>
      </c>
      <c r="Q516" s="220"/>
      <c r="R516" s="220"/>
      <c r="S516" s="220">
        <f t="shared" si="47"/>
        <v>700</v>
      </c>
    </row>
    <row r="517" spans="1:19" hidden="1">
      <c r="A517" t="s">
        <v>867</v>
      </c>
      <c r="B517" t="s">
        <v>750</v>
      </c>
      <c r="C517" t="s">
        <v>771</v>
      </c>
      <c r="D517" t="s">
        <v>774</v>
      </c>
      <c r="E517">
        <v>132515.70000000001</v>
      </c>
      <c r="F517">
        <v>176167</v>
      </c>
      <c r="G517">
        <v>179867.4</v>
      </c>
      <c r="L517" s="220">
        <f t="shared" ref="L517:L580" si="48">LEFT(A517,2)*1</f>
        <v>19</v>
      </c>
      <c r="M517" s="220">
        <f t="shared" ref="M517:M580" si="49">LEFT(B517,2)*1</f>
        <v>98</v>
      </c>
      <c r="N517" s="220">
        <f t="shared" ref="N517:N580" si="50">LEFT(C517,4)*1</f>
        <v>5000</v>
      </c>
      <c r="O517" s="220">
        <f t="shared" ref="O517:O580" si="51">LEFT(D517,4)*1</f>
        <v>5900</v>
      </c>
      <c r="P517" s="220">
        <f t="shared" ref="P517:P580" si="52">N517/1000*1</f>
        <v>5</v>
      </c>
      <c r="Q517" s="220"/>
      <c r="R517" s="220"/>
      <c r="S517" s="220">
        <f t="shared" ref="S517:S580" si="53">RIGHT(O517,3)*1</f>
        <v>900</v>
      </c>
    </row>
    <row r="518" spans="1:19" hidden="1">
      <c r="A518" t="s">
        <v>867</v>
      </c>
      <c r="B518" t="s">
        <v>750</v>
      </c>
      <c r="C518" t="s">
        <v>775</v>
      </c>
      <c r="D518" t="s">
        <v>776</v>
      </c>
      <c r="E518">
        <v>139923.28</v>
      </c>
      <c r="F518">
        <v>6504</v>
      </c>
      <c r="G518">
        <v>59148.77</v>
      </c>
      <c r="L518" s="220">
        <f t="shared" si="48"/>
        <v>19</v>
      </c>
      <c r="M518" s="220">
        <f t="shared" si="49"/>
        <v>98</v>
      </c>
      <c r="N518" s="220">
        <f t="shared" si="50"/>
        <v>7000</v>
      </c>
      <c r="O518" s="220">
        <f t="shared" si="51"/>
        <v>7010</v>
      </c>
      <c r="P518" s="220">
        <f t="shared" si="52"/>
        <v>7</v>
      </c>
      <c r="Q518" s="220"/>
      <c r="R518" s="220"/>
      <c r="S518" s="220">
        <f t="shared" si="53"/>
        <v>10</v>
      </c>
    </row>
    <row r="519" spans="1:19" hidden="1">
      <c r="A519" t="s">
        <v>867</v>
      </c>
      <c r="B519" t="s">
        <v>750</v>
      </c>
      <c r="C519" t="s">
        <v>775</v>
      </c>
      <c r="D519" t="s">
        <v>777</v>
      </c>
      <c r="E519">
        <v>0</v>
      </c>
      <c r="F519">
        <v>0</v>
      </c>
      <c r="G519">
        <v>0</v>
      </c>
      <c r="L519" s="220">
        <f t="shared" si="48"/>
        <v>19</v>
      </c>
      <c r="M519" s="220">
        <f t="shared" si="49"/>
        <v>98</v>
      </c>
      <c r="N519" s="220">
        <f t="shared" si="50"/>
        <v>7000</v>
      </c>
      <c r="O519" s="220">
        <f t="shared" si="51"/>
        <v>7020</v>
      </c>
      <c r="P519" s="220">
        <f t="shared" si="52"/>
        <v>7</v>
      </c>
      <c r="Q519" s="220"/>
      <c r="R519" s="220"/>
      <c r="S519" s="220">
        <f t="shared" si="53"/>
        <v>20</v>
      </c>
    </row>
    <row r="520" spans="1:19" hidden="1">
      <c r="A520" t="s">
        <v>867</v>
      </c>
      <c r="B520" t="s">
        <v>750</v>
      </c>
      <c r="C520" t="s">
        <v>775</v>
      </c>
      <c r="D520" t="s">
        <v>778</v>
      </c>
      <c r="E520">
        <v>16228.5</v>
      </c>
      <c r="F520">
        <v>14885</v>
      </c>
      <c r="G520">
        <v>28263.25</v>
      </c>
      <c r="L520" s="220">
        <f t="shared" si="48"/>
        <v>19</v>
      </c>
      <c r="M520" s="220">
        <f t="shared" si="49"/>
        <v>98</v>
      </c>
      <c r="N520" s="220">
        <f t="shared" si="50"/>
        <v>7000</v>
      </c>
      <c r="O520" s="220">
        <f t="shared" si="51"/>
        <v>7070</v>
      </c>
      <c r="P520" s="220">
        <f t="shared" si="52"/>
        <v>7</v>
      </c>
      <c r="Q520" s="220"/>
      <c r="R520" s="220"/>
      <c r="S520" s="220">
        <f t="shared" si="53"/>
        <v>70</v>
      </c>
    </row>
    <row r="521" spans="1:19" hidden="1">
      <c r="A521" t="s">
        <v>867</v>
      </c>
      <c r="B521" t="s">
        <v>750</v>
      </c>
      <c r="C521" t="s">
        <v>775</v>
      </c>
      <c r="D521" t="s">
        <v>808</v>
      </c>
      <c r="E521">
        <v>134483.76999999999</v>
      </c>
      <c r="F521">
        <v>128621</v>
      </c>
      <c r="G521">
        <v>133636.85</v>
      </c>
      <c r="L521" s="220">
        <f t="shared" si="48"/>
        <v>19</v>
      </c>
      <c r="M521" s="220">
        <f t="shared" si="49"/>
        <v>98</v>
      </c>
      <c r="N521" s="220">
        <f t="shared" si="50"/>
        <v>7000</v>
      </c>
      <c r="O521" s="220">
        <f t="shared" si="51"/>
        <v>7080</v>
      </c>
      <c r="P521" s="220">
        <f t="shared" si="52"/>
        <v>7</v>
      </c>
      <c r="Q521" s="220"/>
      <c r="R521" s="220"/>
      <c r="S521" s="220">
        <f t="shared" si="53"/>
        <v>80</v>
      </c>
    </row>
    <row r="522" spans="1:19" hidden="1">
      <c r="A522" t="s">
        <v>867</v>
      </c>
      <c r="B522" t="s">
        <v>750</v>
      </c>
      <c r="C522" t="s">
        <v>775</v>
      </c>
      <c r="D522" t="s">
        <v>779</v>
      </c>
      <c r="E522">
        <v>6111.6</v>
      </c>
      <c r="F522">
        <v>3299</v>
      </c>
      <c r="G522">
        <v>16959.88</v>
      </c>
      <c r="L522" s="220">
        <f t="shared" si="48"/>
        <v>19</v>
      </c>
      <c r="M522" s="220">
        <f t="shared" si="49"/>
        <v>98</v>
      </c>
      <c r="N522" s="220">
        <f t="shared" si="50"/>
        <v>7000</v>
      </c>
      <c r="O522" s="220">
        <f t="shared" si="51"/>
        <v>7100</v>
      </c>
      <c r="P522" s="220">
        <f t="shared" si="52"/>
        <v>7</v>
      </c>
      <c r="Q522" s="220"/>
      <c r="R522" s="220"/>
      <c r="S522" s="220">
        <f t="shared" si="53"/>
        <v>100</v>
      </c>
    </row>
    <row r="523" spans="1:19" hidden="1">
      <c r="A523" t="s">
        <v>867</v>
      </c>
      <c r="B523" t="s">
        <v>750</v>
      </c>
      <c r="C523" t="s">
        <v>775</v>
      </c>
      <c r="D523" t="s">
        <v>780</v>
      </c>
      <c r="E523">
        <v>2148.59</v>
      </c>
      <c r="F523">
        <v>0</v>
      </c>
      <c r="G523">
        <v>1469.09</v>
      </c>
      <c r="L523" s="220">
        <f t="shared" si="48"/>
        <v>19</v>
      </c>
      <c r="M523" s="220">
        <f t="shared" si="49"/>
        <v>98</v>
      </c>
      <c r="N523" s="220">
        <f t="shared" si="50"/>
        <v>7000</v>
      </c>
      <c r="O523" s="220">
        <f t="shared" si="51"/>
        <v>7300</v>
      </c>
      <c r="P523" s="220">
        <f t="shared" si="52"/>
        <v>7</v>
      </c>
      <c r="Q523" s="220"/>
      <c r="R523" s="220"/>
      <c r="S523" s="220">
        <f t="shared" si="53"/>
        <v>300</v>
      </c>
    </row>
    <row r="524" spans="1:19" hidden="1">
      <c r="A524" t="s">
        <v>867</v>
      </c>
      <c r="B524" t="s">
        <v>750</v>
      </c>
      <c r="C524" t="s">
        <v>775</v>
      </c>
      <c r="D524" t="s">
        <v>809</v>
      </c>
      <c r="E524">
        <v>47212.2</v>
      </c>
      <c r="F524">
        <v>49542</v>
      </c>
      <c r="G524">
        <v>75989.72</v>
      </c>
      <c r="L524" s="220">
        <f t="shared" si="48"/>
        <v>19</v>
      </c>
      <c r="M524" s="220">
        <f t="shared" si="49"/>
        <v>98</v>
      </c>
      <c r="N524" s="220">
        <f t="shared" si="50"/>
        <v>7000</v>
      </c>
      <c r="O524" s="220">
        <f t="shared" si="51"/>
        <v>7500</v>
      </c>
      <c r="P524" s="220">
        <f t="shared" si="52"/>
        <v>7</v>
      </c>
      <c r="Q524" s="220"/>
      <c r="R524" s="220"/>
      <c r="S524" s="220">
        <f t="shared" si="53"/>
        <v>500</v>
      </c>
    </row>
    <row r="525" spans="1:19" hidden="1">
      <c r="A525" t="s">
        <v>867</v>
      </c>
      <c r="B525" t="s">
        <v>750</v>
      </c>
      <c r="C525" t="s">
        <v>775</v>
      </c>
      <c r="D525" t="s">
        <v>781</v>
      </c>
      <c r="E525">
        <v>14583.62</v>
      </c>
      <c r="F525">
        <v>294</v>
      </c>
      <c r="G525">
        <v>4410.66</v>
      </c>
      <c r="L525" s="220">
        <f t="shared" si="48"/>
        <v>19</v>
      </c>
      <c r="M525" s="220">
        <f t="shared" si="49"/>
        <v>98</v>
      </c>
      <c r="N525" s="220">
        <f t="shared" si="50"/>
        <v>7000</v>
      </c>
      <c r="O525" s="220">
        <f t="shared" si="51"/>
        <v>7800</v>
      </c>
      <c r="P525" s="220">
        <f t="shared" si="52"/>
        <v>7</v>
      </c>
      <c r="Q525" s="220"/>
      <c r="R525" s="220"/>
      <c r="S525" s="220">
        <f t="shared" si="53"/>
        <v>800</v>
      </c>
    </row>
    <row r="526" spans="1:19" hidden="1">
      <c r="A526" t="s">
        <v>867</v>
      </c>
      <c r="B526" t="s">
        <v>750</v>
      </c>
      <c r="C526" t="s">
        <v>775</v>
      </c>
      <c r="D526" t="s">
        <v>849</v>
      </c>
      <c r="E526">
        <v>0</v>
      </c>
      <c r="F526">
        <v>396428</v>
      </c>
      <c r="G526">
        <v>0</v>
      </c>
      <c r="L526" s="220">
        <f t="shared" si="48"/>
        <v>19</v>
      </c>
      <c r="M526" s="220">
        <f t="shared" si="49"/>
        <v>98</v>
      </c>
      <c r="N526" s="220">
        <f t="shared" si="50"/>
        <v>7000</v>
      </c>
      <c r="O526" s="220">
        <f t="shared" si="51"/>
        <v>7810</v>
      </c>
      <c r="P526" s="220">
        <f t="shared" si="52"/>
        <v>7</v>
      </c>
      <c r="Q526" s="220"/>
      <c r="R526" s="220"/>
      <c r="S526" s="220">
        <f t="shared" si="53"/>
        <v>810</v>
      </c>
    </row>
    <row r="527" spans="1:19" hidden="1">
      <c r="A527" t="s">
        <v>867</v>
      </c>
      <c r="B527" t="s">
        <v>750</v>
      </c>
      <c r="C527" t="s">
        <v>782</v>
      </c>
      <c r="D527" t="s">
        <v>782</v>
      </c>
      <c r="E527">
        <v>50403.44</v>
      </c>
      <c r="F527">
        <v>29116</v>
      </c>
      <c r="G527">
        <v>53771.62</v>
      </c>
      <c r="L527" s="220">
        <f t="shared" si="48"/>
        <v>19</v>
      </c>
      <c r="M527" s="220">
        <f t="shared" si="49"/>
        <v>98</v>
      </c>
      <c r="N527" s="220">
        <f t="shared" si="50"/>
        <v>8000</v>
      </c>
      <c r="O527" s="220">
        <f t="shared" si="51"/>
        <v>8000</v>
      </c>
      <c r="P527" s="220">
        <f t="shared" si="52"/>
        <v>8</v>
      </c>
      <c r="Q527" s="220"/>
      <c r="R527" s="220"/>
      <c r="S527" s="220">
        <f t="shared" si="53"/>
        <v>0</v>
      </c>
    </row>
    <row r="528" spans="1:19" hidden="1">
      <c r="A528" t="s">
        <v>867</v>
      </c>
      <c r="B528" t="s">
        <v>750</v>
      </c>
      <c r="C528" t="s">
        <v>842</v>
      </c>
      <c r="D528" t="s">
        <v>843</v>
      </c>
      <c r="E528">
        <v>0</v>
      </c>
      <c r="F528">
        <v>0</v>
      </c>
      <c r="G528">
        <v>0</v>
      </c>
      <c r="L528" s="220">
        <f t="shared" si="48"/>
        <v>19</v>
      </c>
      <c r="M528" s="220">
        <f t="shared" si="49"/>
        <v>98</v>
      </c>
      <c r="N528" s="220">
        <f t="shared" si="50"/>
        <v>9000</v>
      </c>
      <c r="O528" s="220">
        <f t="shared" si="51"/>
        <v>9010</v>
      </c>
      <c r="P528" s="220">
        <f t="shared" si="52"/>
        <v>9</v>
      </c>
      <c r="Q528" s="220"/>
      <c r="R528" s="220"/>
      <c r="S528" s="220">
        <f t="shared" si="53"/>
        <v>10</v>
      </c>
    </row>
    <row r="529" spans="1:19" hidden="1">
      <c r="A529" t="s">
        <v>868</v>
      </c>
      <c r="B529" t="s">
        <v>753</v>
      </c>
      <c r="C529" t="s">
        <v>784</v>
      </c>
      <c r="D529" t="s">
        <v>785</v>
      </c>
      <c r="E529">
        <v>0</v>
      </c>
      <c r="F529">
        <v>0</v>
      </c>
      <c r="G529">
        <v>0</v>
      </c>
      <c r="L529" s="220">
        <f t="shared" si="48"/>
        <v>20</v>
      </c>
      <c r="M529" s="220">
        <f t="shared" si="49"/>
        <v>21</v>
      </c>
      <c r="N529" s="220">
        <f t="shared" si="50"/>
        <v>0</v>
      </c>
      <c r="O529" s="220">
        <f t="shared" si="51"/>
        <v>0</v>
      </c>
      <c r="P529" s="220">
        <f t="shared" si="52"/>
        <v>0</v>
      </c>
      <c r="Q529" s="220"/>
      <c r="R529" s="220"/>
      <c r="S529" s="220">
        <f t="shared" si="53"/>
        <v>0</v>
      </c>
    </row>
    <row r="530" spans="1:19" hidden="1">
      <c r="A530" t="s">
        <v>868</v>
      </c>
      <c r="B530" t="s">
        <v>753</v>
      </c>
      <c r="C530" t="s">
        <v>788</v>
      </c>
      <c r="D530" t="s">
        <v>815</v>
      </c>
      <c r="E530">
        <v>2250.4</v>
      </c>
      <c r="F530">
        <v>0</v>
      </c>
      <c r="G530">
        <v>0</v>
      </c>
      <c r="L530" s="220">
        <f t="shared" si="48"/>
        <v>20</v>
      </c>
      <c r="M530" s="220">
        <f t="shared" si="49"/>
        <v>21</v>
      </c>
      <c r="N530" s="220">
        <f t="shared" si="50"/>
        <v>3000</v>
      </c>
      <c r="O530" s="220">
        <f t="shared" si="51"/>
        <v>3690</v>
      </c>
      <c r="P530" s="220">
        <f t="shared" si="52"/>
        <v>3</v>
      </c>
      <c r="Q530" s="220"/>
      <c r="R530" s="220"/>
      <c r="S530" s="220">
        <f t="shared" si="53"/>
        <v>690</v>
      </c>
    </row>
    <row r="531" spans="1:19" hidden="1">
      <c r="A531" t="s">
        <v>868</v>
      </c>
      <c r="B531" t="s">
        <v>753</v>
      </c>
      <c r="C531" t="s">
        <v>788</v>
      </c>
      <c r="D531" t="s">
        <v>789</v>
      </c>
      <c r="E531">
        <v>475.99</v>
      </c>
      <c r="F531">
        <v>525</v>
      </c>
      <c r="G531">
        <v>529.79999999999995</v>
      </c>
      <c r="L531" s="220">
        <f t="shared" si="48"/>
        <v>20</v>
      </c>
      <c r="M531" s="220">
        <f t="shared" si="49"/>
        <v>21</v>
      </c>
      <c r="N531" s="220">
        <f t="shared" si="50"/>
        <v>3000</v>
      </c>
      <c r="O531" s="220">
        <f t="shared" si="51"/>
        <v>3940</v>
      </c>
      <c r="P531" s="220">
        <f t="shared" si="52"/>
        <v>3</v>
      </c>
      <c r="Q531" s="220"/>
      <c r="R531" s="220"/>
      <c r="S531" s="220">
        <f t="shared" si="53"/>
        <v>940</v>
      </c>
    </row>
    <row r="532" spans="1:19" hidden="1">
      <c r="A532" t="s">
        <v>868</v>
      </c>
      <c r="B532" t="s">
        <v>753</v>
      </c>
      <c r="C532" t="s">
        <v>788</v>
      </c>
      <c r="D532" t="s">
        <v>790</v>
      </c>
      <c r="E532">
        <v>161805.65</v>
      </c>
      <c r="F532">
        <v>123753</v>
      </c>
      <c r="G532">
        <v>122435.33</v>
      </c>
      <c r="L532" s="220">
        <f t="shared" si="48"/>
        <v>20</v>
      </c>
      <c r="M532" s="220">
        <f t="shared" si="49"/>
        <v>21</v>
      </c>
      <c r="N532" s="220">
        <f t="shared" si="50"/>
        <v>3000</v>
      </c>
      <c r="O532" s="220">
        <f t="shared" si="51"/>
        <v>3960</v>
      </c>
      <c r="P532" s="220">
        <f t="shared" si="52"/>
        <v>3</v>
      </c>
      <c r="Q532" s="220"/>
      <c r="R532" s="220"/>
      <c r="S532" s="220">
        <f t="shared" si="53"/>
        <v>960</v>
      </c>
    </row>
    <row r="533" spans="1:19" hidden="1">
      <c r="A533" t="s">
        <v>868</v>
      </c>
      <c r="B533" t="s">
        <v>753</v>
      </c>
      <c r="C533" t="s">
        <v>788</v>
      </c>
      <c r="D533" t="s">
        <v>818</v>
      </c>
      <c r="E533">
        <v>273.45999999999998</v>
      </c>
      <c r="F533">
        <v>0</v>
      </c>
      <c r="G533">
        <v>0</v>
      </c>
      <c r="L533" s="220">
        <f t="shared" si="48"/>
        <v>20</v>
      </c>
      <c r="M533" s="220">
        <f t="shared" si="49"/>
        <v>21</v>
      </c>
      <c r="N533" s="220">
        <f t="shared" si="50"/>
        <v>3000</v>
      </c>
      <c r="O533" s="220">
        <f t="shared" si="51"/>
        <v>3980</v>
      </c>
      <c r="P533" s="220">
        <f t="shared" si="52"/>
        <v>3</v>
      </c>
      <c r="Q533" s="220"/>
      <c r="R533" s="220"/>
      <c r="S533" s="220">
        <f t="shared" si="53"/>
        <v>980</v>
      </c>
    </row>
    <row r="534" spans="1:19" hidden="1">
      <c r="A534" t="s">
        <v>868</v>
      </c>
      <c r="B534" t="s">
        <v>753</v>
      </c>
      <c r="C534" t="s">
        <v>792</v>
      </c>
      <c r="D534" t="s">
        <v>792</v>
      </c>
      <c r="E534">
        <v>-436.18</v>
      </c>
      <c r="F534">
        <v>54349</v>
      </c>
      <c r="G534">
        <v>571.11</v>
      </c>
      <c r="L534" s="220">
        <f t="shared" si="48"/>
        <v>20</v>
      </c>
      <c r="M534" s="220">
        <f t="shared" si="49"/>
        <v>21</v>
      </c>
      <c r="N534" s="220">
        <f t="shared" si="50"/>
        <v>4000</v>
      </c>
      <c r="O534" s="220">
        <f t="shared" si="51"/>
        <v>4000</v>
      </c>
      <c r="P534" s="220">
        <f t="shared" si="52"/>
        <v>4</v>
      </c>
      <c r="Q534" s="220"/>
      <c r="R534" s="220"/>
      <c r="S534" s="220">
        <f t="shared" si="53"/>
        <v>0</v>
      </c>
    </row>
    <row r="535" spans="1:19" hidden="1">
      <c r="A535" t="s">
        <v>868</v>
      </c>
      <c r="B535" t="s">
        <v>753</v>
      </c>
      <c r="C535" t="s">
        <v>792</v>
      </c>
      <c r="D535" t="s">
        <v>800</v>
      </c>
      <c r="E535">
        <v>39344.75</v>
      </c>
      <c r="F535">
        <v>0</v>
      </c>
      <c r="G535">
        <v>28369.81</v>
      </c>
      <c r="L535" s="220">
        <f t="shared" si="48"/>
        <v>20</v>
      </c>
      <c r="M535" s="220">
        <f t="shared" si="49"/>
        <v>21</v>
      </c>
      <c r="N535" s="220">
        <f t="shared" si="50"/>
        <v>4000</v>
      </c>
      <c r="O535" s="220">
        <f t="shared" si="51"/>
        <v>4310</v>
      </c>
      <c r="P535" s="220">
        <f t="shared" si="52"/>
        <v>4</v>
      </c>
      <c r="Q535" s="220"/>
      <c r="R535" s="220"/>
      <c r="S535" s="220">
        <f t="shared" si="53"/>
        <v>310</v>
      </c>
    </row>
    <row r="536" spans="1:19" hidden="1">
      <c r="A536" t="s">
        <v>868</v>
      </c>
      <c r="B536" t="s">
        <v>753</v>
      </c>
      <c r="C536" t="s">
        <v>792</v>
      </c>
      <c r="D536" t="s">
        <v>801</v>
      </c>
      <c r="E536">
        <v>1235.27</v>
      </c>
      <c r="F536">
        <v>0</v>
      </c>
      <c r="G536">
        <v>1050.47</v>
      </c>
      <c r="L536" s="220">
        <f t="shared" si="48"/>
        <v>20</v>
      </c>
      <c r="M536" s="220">
        <f t="shared" si="49"/>
        <v>21</v>
      </c>
      <c r="N536" s="220">
        <f t="shared" si="50"/>
        <v>4000</v>
      </c>
      <c r="O536" s="220">
        <f t="shared" si="51"/>
        <v>4320</v>
      </c>
      <c r="P536" s="220">
        <f t="shared" si="52"/>
        <v>4</v>
      </c>
      <c r="Q536" s="220"/>
      <c r="R536" s="220"/>
      <c r="S536" s="220">
        <f t="shared" si="53"/>
        <v>320</v>
      </c>
    </row>
    <row r="537" spans="1:19" hidden="1">
      <c r="A537" t="s">
        <v>868</v>
      </c>
      <c r="B537" t="s">
        <v>753</v>
      </c>
      <c r="C537" t="s">
        <v>792</v>
      </c>
      <c r="D537" t="s">
        <v>802</v>
      </c>
      <c r="E537">
        <v>101.35</v>
      </c>
      <c r="F537">
        <v>0</v>
      </c>
      <c r="G537">
        <v>164.97</v>
      </c>
      <c r="L537" s="220">
        <f t="shared" si="48"/>
        <v>20</v>
      </c>
      <c r="M537" s="220">
        <f t="shared" si="49"/>
        <v>21</v>
      </c>
      <c r="N537" s="220">
        <f t="shared" si="50"/>
        <v>4000</v>
      </c>
      <c r="O537" s="220">
        <f t="shared" si="51"/>
        <v>4330</v>
      </c>
      <c r="P537" s="220">
        <f t="shared" si="52"/>
        <v>4</v>
      </c>
      <c r="Q537" s="220"/>
      <c r="R537" s="220"/>
      <c r="S537" s="220">
        <f t="shared" si="53"/>
        <v>330</v>
      </c>
    </row>
    <row r="538" spans="1:19" hidden="1">
      <c r="A538" t="s">
        <v>868</v>
      </c>
      <c r="B538" t="s">
        <v>753</v>
      </c>
      <c r="C538" t="s">
        <v>792</v>
      </c>
      <c r="D538" t="s">
        <v>803</v>
      </c>
      <c r="E538">
        <v>11859.07</v>
      </c>
      <c r="F538">
        <v>0</v>
      </c>
      <c r="G538">
        <v>8784.7900000000009</v>
      </c>
      <c r="L538" s="220">
        <f t="shared" si="48"/>
        <v>20</v>
      </c>
      <c r="M538" s="220">
        <f t="shared" si="49"/>
        <v>21</v>
      </c>
      <c r="N538" s="220">
        <f t="shared" si="50"/>
        <v>4000</v>
      </c>
      <c r="O538" s="220">
        <f t="shared" si="51"/>
        <v>4340</v>
      </c>
      <c r="P538" s="220">
        <f t="shared" si="52"/>
        <v>4</v>
      </c>
      <c r="Q538" s="220"/>
      <c r="R538" s="220"/>
      <c r="S538" s="220">
        <f t="shared" si="53"/>
        <v>340</v>
      </c>
    </row>
    <row r="539" spans="1:19" hidden="1">
      <c r="A539" t="s">
        <v>868</v>
      </c>
      <c r="B539" t="s">
        <v>753</v>
      </c>
      <c r="C539" t="s">
        <v>792</v>
      </c>
      <c r="D539" t="s">
        <v>804</v>
      </c>
      <c r="E539">
        <v>19069.13</v>
      </c>
      <c r="F539">
        <v>0</v>
      </c>
      <c r="G539">
        <v>13933.14</v>
      </c>
      <c r="L539" s="220">
        <f t="shared" si="48"/>
        <v>20</v>
      </c>
      <c r="M539" s="220">
        <f t="shared" si="49"/>
        <v>21</v>
      </c>
      <c r="N539" s="220">
        <f t="shared" si="50"/>
        <v>4000</v>
      </c>
      <c r="O539" s="220">
        <f t="shared" si="51"/>
        <v>4350</v>
      </c>
      <c r="P539" s="220">
        <f t="shared" si="52"/>
        <v>4</v>
      </c>
      <c r="Q539" s="220"/>
      <c r="R539" s="220"/>
      <c r="S539" s="220">
        <f t="shared" si="53"/>
        <v>350</v>
      </c>
    </row>
    <row r="540" spans="1:19" hidden="1">
      <c r="A540" t="s">
        <v>868</v>
      </c>
      <c r="B540" t="s">
        <v>753</v>
      </c>
      <c r="C540" t="s">
        <v>792</v>
      </c>
      <c r="D540" t="s">
        <v>805</v>
      </c>
      <c r="E540">
        <v>1212.42</v>
      </c>
      <c r="F540">
        <v>0</v>
      </c>
      <c r="G540">
        <v>842.18</v>
      </c>
      <c r="L540" s="220">
        <f t="shared" si="48"/>
        <v>20</v>
      </c>
      <c r="M540" s="220">
        <f t="shared" si="49"/>
        <v>21</v>
      </c>
      <c r="N540" s="220">
        <f t="shared" si="50"/>
        <v>4000</v>
      </c>
      <c r="O540" s="220">
        <f t="shared" si="51"/>
        <v>4360</v>
      </c>
      <c r="P540" s="220">
        <f t="shared" si="52"/>
        <v>4</v>
      </c>
      <c r="Q540" s="220"/>
      <c r="R540" s="220"/>
      <c r="S540" s="220">
        <f t="shared" si="53"/>
        <v>360</v>
      </c>
    </row>
    <row r="541" spans="1:19" hidden="1">
      <c r="A541" t="s">
        <v>868</v>
      </c>
      <c r="B541" t="s">
        <v>753</v>
      </c>
      <c r="C541" t="s">
        <v>792</v>
      </c>
      <c r="D541" t="s">
        <v>806</v>
      </c>
      <c r="E541">
        <v>1175.81</v>
      </c>
      <c r="F541">
        <v>0</v>
      </c>
      <c r="G541">
        <v>565.24</v>
      </c>
      <c r="L541" s="220">
        <f t="shared" si="48"/>
        <v>20</v>
      </c>
      <c r="M541" s="220">
        <f t="shared" si="49"/>
        <v>21</v>
      </c>
      <c r="N541" s="220">
        <f t="shared" si="50"/>
        <v>4000</v>
      </c>
      <c r="O541" s="220">
        <f t="shared" si="51"/>
        <v>4370</v>
      </c>
      <c r="P541" s="220">
        <f t="shared" si="52"/>
        <v>4</v>
      </c>
      <c r="Q541" s="220"/>
      <c r="R541" s="220"/>
      <c r="S541" s="220">
        <f t="shared" si="53"/>
        <v>370</v>
      </c>
    </row>
    <row r="542" spans="1:19" hidden="1">
      <c r="A542" t="s">
        <v>868</v>
      </c>
      <c r="B542" t="s">
        <v>753</v>
      </c>
      <c r="C542" t="s">
        <v>771</v>
      </c>
      <c r="D542" t="s">
        <v>771</v>
      </c>
      <c r="E542">
        <v>877.17</v>
      </c>
      <c r="F542">
        <v>622</v>
      </c>
      <c r="G542">
        <v>12120.04</v>
      </c>
      <c r="L542" s="220">
        <f t="shared" si="48"/>
        <v>20</v>
      </c>
      <c r="M542" s="220">
        <f t="shared" si="49"/>
        <v>21</v>
      </c>
      <c r="N542" s="220">
        <f t="shared" si="50"/>
        <v>5000</v>
      </c>
      <c r="O542" s="220">
        <f t="shared" si="51"/>
        <v>5000</v>
      </c>
      <c r="P542" s="220">
        <f t="shared" si="52"/>
        <v>5</v>
      </c>
      <c r="Q542" s="220"/>
      <c r="R542" s="220"/>
      <c r="S542" s="220">
        <f t="shared" si="53"/>
        <v>0</v>
      </c>
    </row>
    <row r="543" spans="1:19" hidden="1">
      <c r="A543" t="s">
        <v>868</v>
      </c>
      <c r="B543" t="s">
        <v>753</v>
      </c>
      <c r="C543" t="s">
        <v>771</v>
      </c>
      <c r="D543" t="s">
        <v>772</v>
      </c>
      <c r="E543">
        <v>91.27</v>
      </c>
      <c r="F543">
        <v>121</v>
      </c>
      <c r="G543">
        <v>87.71</v>
      </c>
      <c r="L543" s="220">
        <f t="shared" si="48"/>
        <v>20</v>
      </c>
      <c r="M543" s="220">
        <f t="shared" si="49"/>
        <v>21</v>
      </c>
      <c r="N543" s="220">
        <f t="shared" si="50"/>
        <v>5000</v>
      </c>
      <c r="O543" s="220">
        <f t="shared" si="51"/>
        <v>5010</v>
      </c>
      <c r="P543" s="220">
        <f t="shared" si="52"/>
        <v>5</v>
      </c>
      <c r="Q543" s="220"/>
      <c r="R543" s="220"/>
      <c r="S543" s="220">
        <f t="shared" si="53"/>
        <v>10</v>
      </c>
    </row>
    <row r="544" spans="1:19" hidden="1">
      <c r="A544" t="s">
        <v>868</v>
      </c>
      <c r="B544" t="s">
        <v>753</v>
      </c>
      <c r="C544" t="s">
        <v>771</v>
      </c>
      <c r="D544" t="s">
        <v>773</v>
      </c>
      <c r="E544">
        <v>1212.45</v>
      </c>
      <c r="F544">
        <v>281</v>
      </c>
      <c r="G544">
        <v>904.25</v>
      </c>
      <c r="L544" s="220">
        <f t="shared" si="48"/>
        <v>20</v>
      </c>
      <c r="M544" s="220">
        <f t="shared" si="49"/>
        <v>21</v>
      </c>
      <c r="N544" s="220">
        <f t="shared" si="50"/>
        <v>5000</v>
      </c>
      <c r="O544" s="220">
        <f t="shared" si="51"/>
        <v>5030</v>
      </c>
      <c r="P544" s="220">
        <f t="shared" si="52"/>
        <v>5</v>
      </c>
      <c r="Q544" s="220"/>
      <c r="R544" s="220"/>
      <c r="S544" s="220">
        <f t="shared" si="53"/>
        <v>30</v>
      </c>
    </row>
    <row r="545" spans="1:19" hidden="1">
      <c r="A545" t="s">
        <v>868</v>
      </c>
      <c r="B545" t="s">
        <v>753</v>
      </c>
      <c r="C545" t="s">
        <v>771</v>
      </c>
      <c r="D545" t="s">
        <v>819</v>
      </c>
      <c r="E545">
        <v>0</v>
      </c>
      <c r="F545">
        <v>1748</v>
      </c>
      <c r="G545">
        <v>0</v>
      </c>
      <c r="L545" s="220">
        <f t="shared" si="48"/>
        <v>20</v>
      </c>
      <c r="M545" s="220">
        <f t="shared" si="49"/>
        <v>21</v>
      </c>
      <c r="N545" s="220">
        <f t="shared" si="50"/>
        <v>5000</v>
      </c>
      <c r="O545" s="220">
        <f t="shared" si="51"/>
        <v>5600</v>
      </c>
      <c r="P545" s="220">
        <f t="shared" si="52"/>
        <v>5</v>
      </c>
      <c r="Q545" s="220"/>
      <c r="R545" s="220"/>
      <c r="S545" s="220">
        <f t="shared" si="53"/>
        <v>600</v>
      </c>
    </row>
    <row r="546" spans="1:19" hidden="1">
      <c r="A546" t="s">
        <v>868</v>
      </c>
      <c r="B546" t="s">
        <v>753</v>
      </c>
      <c r="C546" t="s">
        <v>771</v>
      </c>
      <c r="D546" t="s">
        <v>774</v>
      </c>
      <c r="E546">
        <v>0</v>
      </c>
      <c r="F546">
        <v>0</v>
      </c>
      <c r="G546">
        <v>2062.5300000000002</v>
      </c>
      <c r="L546" s="220">
        <f t="shared" si="48"/>
        <v>20</v>
      </c>
      <c r="M546" s="220">
        <f t="shared" si="49"/>
        <v>21</v>
      </c>
      <c r="N546" s="220">
        <f t="shared" si="50"/>
        <v>5000</v>
      </c>
      <c r="O546" s="220">
        <f t="shared" si="51"/>
        <v>5900</v>
      </c>
      <c r="P546" s="220">
        <f t="shared" si="52"/>
        <v>5</v>
      </c>
      <c r="Q546" s="220"/>
      <c r="R546" s="220"/>
      <c r="S546" s="220">
        <f t="shared" si="53"/>
        <v>900</v>
      </c>
    </row>
    <row r="547" spans="1:19" hidden="1">
      <c r="A547" t="s">
        <v>868</v>
      </c>
      <c r="B547" t="s">
        <v>753</v>
      </c>
      <c r="C547" t="s">
        <v>775</v>
      </c>
      <c r="D547" t="s">
        <v>776</v>
      </c>
      <c r="E547">
        <v>47963</v>
      </c>
      <c r="F547">
        <v>46128</v>
      </c>
      <c r="G547">
        <v>48946.59</v>
      </c>
      <c r="L547" s="220">
        <f t="shared" si="48"/>
        <v>20</v>
      </c>
      <c r="M547" s="220">
        <f t="shared" si="49"/>
        <v>21</v>
      </c>
      <c r="N547" s="220">
        <f t="shared" si="50"/>
        <v>7000</v>
      </c>
      <c r="O547" s="220">
        <f t="shared" si="51"/>
        <v>7010</v>
      </c>
      <c r="P547" s="220">
        <f t="shared" si="52"/>
        <v>7</v>
      </c>
      <c r="Q547" s="220"/>
      <c r="R547" s="220"/>
      <c r="S547" s="220">
        <f t="shared" si="53"/>
        <v>10</v>
      </c>
    </row>
    <row r="548" spans="1:19" hidden="1">
      <c r="A548" t="s">
        <v>868</v>
      </c>
      <c r="B548" t="s">
        <v>753</v>
      </c>
      <c r="C548" t="s">
        <v>775</v>
      </c>
      <c r="D548" t="s">
        <v>777</v>
      </c>
      <c r="E548">
        <v>275</v>
      </c>
      <c r="F548">
        <v>100</v>
      </c>
      <c r="G548">
        <v>0</v>
      </c>
      <c r="L548" s="220">
        <f t="shared" si="48"/>
        <v>20</v>
      </c>
      <c r="M548" s="220">
        <f t="shared" si="49"/>
        <v>21</v>
      </c>
      <c r="N548" s="220">
        <f t="shared" si="50"/>
        <v>7000</v>
      </c>
      <c r="O548" s="220">
        <f t="shared" si="51"/>
        <v>7020</v>
      </c>
      <c r="P548" s="220">
        <f t="shared" si="52"/>
        <v>7</v>
      </c>
      <c r="Q548" s="220"/>
      <c r="R548" s="220"/>
      <c r="S548" s="220">
        <f t="shared" si="53"/>
        <v>20</v>
      </c>
    </row>
    <row r="549" spans="1:19" hidden="1">
      <c r="A549" t="s">
        <v>868</v>
      </c>
      <c r="B549" t="s">
        <v>753</v>
      </c>
      <c r="C549" t="s">
        <v>775</v>
      </c>
      <c r="D549" t="s">
        <v>778</v>
      </c>
      <c r="E549">
        <v>10106.25</v>
      </c>
      <c r="F549">
        <v>11050</v>
      </c>
      <c r="G549">
        <v>10676.25</v>
      </c>
      <c r="L549" s="220">
        <f t="shared" si="48"/>
        <v>20</v>
      </c>
      <c r="M549" s="220">
        <f t="shared" si="49"/>
        <v>21</v>
      </c>
      <c r="N549" s="220">
        <f t="shared" si="50"/>
        <v>7000</v>
      </c>
      <c r="O549" s="220">
        <f t="shared" si="51"/>
        <v>7070</v>
      </c>
      <c r="P549" s="220">
        <f t="shared" si="52"/>
        <v>7</v>
      </c>
      <c r="Q549" s="220"/>
      <c r="R549" s="220"/>
      <c r="S549" s="220">
        <f t="shared" si="53"/>
        <v>70</v>
      </c>
    </row>
    <row r="550" spans="1:19" hidden="1">
      <c r="A550" t="s">
        <v>868</v>
      </c>
      <c r="B550" t="s">
        <v>753</v>
      </c>
      <c r="C550" t="s">
        <v>775</v>
      </c>
      <c r="D550" t="s">
        <v>808</v>
      </c>
      <c r="E550">
        <v>10855.23</v>
      </c>
      <c r="F550">
        <v>3728</v>
      </c>
      <c r="G550">
        <v>3000.75</v>
      </c>
      <c r="L550" s="220">
        <f t="shared" si="48"/>
        <v>20</v>
      </c>
      <c r="M550" s="220">
        <f t="shared" si="49"/>
        <v>21</v>
      </c>
      <c r="N550" s="220">
        <f t="shared" si="50"/>
        <v>7000</v>
      </c>
      <c r="O550" s="220">
        <f t="shared" si="51"/>
        <v>7080</v>
      </c>
      <c r="P550" s="220">
        <f t="shared" si="52"/>
        <v>7</v>
      </c>
      <c r="Q550" s="220"/>
      <c r="R550" s="220"/>
      <c r="S550" s="220">
        <f t="shared" si="53"/>
        <v>80</v>
      </c>
    </row>
    <row r="551" spans="1:19" hidden="1">
      <c r="A551" t="s">
        <v>868</v>
      </c>
      <c r="B551" t="s">
        <v>753</v>
      </c>
      <c r="C551" t="s">
        <v>775</v>
      </c>
      <c r="D551" t="s">
        <v>779</v>
      </c>
      <c r="E551">
        <v>470</v>
      </c>
      <c r="F551">
        <v>600</v>
      </c>
      <c r="G551">
        <v>1335</v>
      </c>
      <c r="L551" s="220">
        <f t="shared" si="48"/>
        <v>20</v>
      </c>
      <c r="M551" s="220">
        <f t="shared" si="49"/>
        <v>21</v>
      </c>
      <c r="N551" s="220">
        <f t="shared" si="50"/>
        <v>7000</v>
      </c>
      <c r="O551" s="220">
        <f t="shared" si="51"/>
        <v>7100</v>
      </c>
      <c r="P551" s="220">
        <f t="shared" si="52"/>
        <v>7</v>
      </c>
      <c r="Q551" s="220"/>
      <c r="R551" s="220"/>
      <c r="S551" s="220">
        <f t="shared" si="53"/>
        <v>100</v>
      </c>
    </row>
    <row r="552" spans="1:19" hidden="1">
      <c r="A552" t="s">
        <v>868</v>
      </c>
      <c r="B552" t="s">
        <v>753</v>
      </c>
      <c r="C552" t="s">
        <v>775</v>
      </c>
      <c r="D552" t="s">
        <v>780</v>
      </c>
      <c r="E552">
        <v>0</v>
      </c>
      <c r="F552">
        <v>0</v>
      </c>
      <c r="G552">
        <v>0</v>
      </c>
      <c r="L552" s="220">
        <f t="shared" si="48"/>
        <v>20</v>
      </c>
      <c r="M552" s="220">
        <f t="shared" si="49"/>
        <v>21</v>
      </c>
      <c r="N552" s="220">
        <f t="shared" si="50"/>
        <v>7000</v>
      </c>
      <c r="O552" s="220">
        <f t="shared" si="51"/>
        <v>7300</v>
      </c>
      <c r="P552" s="220">
        <f t="shared" si="52"/>
        <v>7</v>
      </c>
      <c r="Q552" s="220"/>
      <c r="R552" s="220"/>
      <c r="S552" s="220">
        <f t="shared" si="53"/>
        <v>300</v>
      </c>
    </row>
    <row r="553" spans="1:19" hidden="1">
      <c r="A553" t="s">
        <v>868</v>
      </c>
      <c r="B553" t="s">
        <v>753</v>
      </c>
      <c r="C553" t="s">
        <v>775</v>
      </c>
      <c r="D553" t="s">
        <v>809</v>
      </c>
      <c r="E553">
        <v>219.27</v>
      </c>
      <c r="F553">
        <v>52</v>
      </c>
      <c r="G553">
        <v>71.25</v>
      </c>
      <c r="L553" s="220">
        <f t="shared" si="48"/>
        <v>20</v>
      </c>
      <c r="M553" s="220">
        <f t="shared" si="49"/>
        <v>21</v>
      </c>
      <c r="N553" s="220">
        <f t="shared" si="50"/>
        <v>7000</v>
      </c>
      <c r="O553" s="220">
        <f t="shared" si="51"/>
        <v>7500</v>
      </c>
      <c r="P553" s="220">
        <f t="shared" si="52"/>
        <v>7</v>
      </c>
      <c r="Q553" s="220"/>
      <c r="R553" s="220"/>
      <c r="S553" s="220">
        <f t="shared" si="53"/>
        <v>500</v>
      </c>
    </row>
    <row r="554" spans="1:19" hidden="1">
      <c r="A554" t="s">
        <v>868</v>
      </c>
      <c r="B554" t="s">
        <v>753</v>
      </c>
      <c r="C554" t="s">
        <v>775</v>
      </c>
      <c r="D554" t="s">
        <v>781</v>
      </c>
      <c r="E554">
        <v>497.37</v>
      </c>
      <c r="F554">
        <v>15519</v>
      </c>
      <c r="G554">
        <v>100.91</v>
      </c>
      <c r="L554" s="220">
        <f t="shared" si="48"/>
        <v>20</v>
      </c>
      <c r="M554" s="220">
        <f t="shared" si="49"/>
        <v>21</v>
      </c>
      <c r="N554" s="220">
        <f t="shared" si="50"/>
        <v>7000</v>
      </c>
      <c r="O554" s="220">
        <f t="shared" si="51"/>
        <v>7800</v>
      </c>
      <c r="P554" s="220">
        <f t="shared" si="52"/>
        <v>7</v>
      </c>
      <c r="Q554" s="220"/>
      <c r="R554" s="220"/>
      <c r="S554" s="220">
        <f t="shared" si="53"/>
        <v>800</v>
      </c>
    </row>
    <row r="555" spans="1:19" hidden="1">
      <c r="A555" t="s">
        <v>868</v>
      </c>
      <c r="B555" t="s">
        <v>753</v>
      </c>
      <c r="C555" t="s">
        <v>782</v>
      </c>
      <c r="D555" t="s">
        <v>782</v>
      </c>
      <c r="E555">
        <v>2663.79</v>
      </c>
      <c r="F555">
        <v>7700</v>
      </c>
      <c r="G555">
        <v>6793.27</v>
      </c>
      <c r="L555" s="220">
        <f t="shared" si="48"/>
        <v>20</v>
      </c>
      <c r="M555" s="220">
        <f t="shared" si="49"/>
        <v>21</v>
      </c>
      <c r="N555" s="220">
        <f t="shared" si="50"/>
        <v>8000</v>
      </c>
      <c r="O555" s="220">
        <f t="shared" si="51"/>
        <v>8000</v>
      </c>
      <c r="P555" s="220">
        <f t="shared" si="52"/>
        <v>8</v>
      </c>
      <c r="Q555" s="220"/>
      <c r="R555" s="220"/>
      <c r="S555" s="220">
        <f t="shared" si="53"/>
        <v>0</v>
      </c>
    </row>
    <row r="556" spans="1:19" hidden="1">
      <c r="A556" t="s">
        <v>869</v>
      </c>
      <c r="B556" t="s">
        <v>753</v>
      </c>
      <c r="C556" t="s">
        <v>784</v>
      </c>
      <c r="D556" t="s">
        <v>785</v>
      </c>
      <c r="E556">
        <v>0</v>
      </c>
      <c r="F556">
        <v>0</v>
      </c>
      <c r="G556">
        <v>0</v>
      </c>
      <c r="L556" s="220">
        <f t="shared" si="48"/>
        <v>23</v>
      </c>
      <c r="M556" s="220">
        <f t="shared" si="49"/>
        <v>21</v>
      </c>
      <c r="N556" s="220">
        <f t="shared" si="50"/>
        <v>0</v>
      </c>
      <c r="O556" s="220">
        <f t="shared" si="51"/>
        <v>0</v>
      </c>
      <c r="P556" s="220">
        <f t="shared" si="52"/>
        <v>0</v>
      </c>
      <c r="Q556" s="220"/>
      <c r="R556" s="220"/>
      <c r="S556" s="220">
        <f t="shared" si="53"/>
        <v>0</v>
      </c>
    </row>
    <row r="557" spans="1:19" hidden="1">
      <c r="A557" t="s">
        <v>869</v>
      </c>
      <c r="B557" t="s">
        <v>753</v>
      </c>
      <c r="C557" t="s">
        <v>786</v>
      </c>
      <c r="D557" t="s">
        <v>852</v>
      </c>
      <c r="E557">
        <v>0</v>
      </c>
      <c r="F557">
        <v>0</v>
      </c>
      <c r="G557">
        <v>0</v>
      </c>
      <c r="L557" s="220">
        <f t="shared" si="48"/>
        <v>23</v>
      </c>
      <c r="M557" s="220">
        <f t="shared" si="49"/>
        <v>21</v>
      </c>
      <c r="N557" s="220">
        <f t="shared" si="50"/>
        <v>2000</v>
      </c>
      <c r="O557" s="220">
        <f t="shared" si="51"/>
        <v>2450</v>
      </c>
      <c r="P557" s="220">
        <f t="shared" si="52"/>
        <v>2</v>
      </c>
      <c r="Q557" s="220"/>
      <c r="R557" s="220"/>
      <c r="S557" s="220">
        <f t="shared" si="53"/>
        <v>450</v>
      </c>
    </row>
    <row r="558" spans="1:19" hidden="1">
      <c r="A558" t="s">
        <v>869</v>
      </c>
      <c r="B558" t="s">
        <v>753</v>
      </c>
      <c r="C558" t="s">
        <v>788</v>
      </c>
      <c r="D558" t="s">
        <v>815</v>
      </c>
      <c r="E558">
        <v>12775.5</v>
      </c>
      <c r="F558">
        <v>2125</v>
      </c>
      <c r="G558">
        <v>3099.15</v>
      </c>
      <c r="L558" s="220">
        <f t="shared" si="48"/>
        <v>23</v>
      </c>
      <c r="M558" s="220">
        <f t="shared" si="49"/>
        <v>21</v>
      </c>
      <c r="N558" s="220">
        <f t="shared" si="50"/>
        <v>3000</v>
      </c>
      <c r="O558" s="220">
        <f t="shared" si="51"/>
        <v>3690</v>
      </c>
      <c r="P558" s="220">
        <f t="shared" si="52"/>
        <v>3</v>
      </c>
      <c r="Q558" s="220"/>
      <c r="R558" s="220"/>
      <c r="S558" s="220">
        <f t="shared" si="53"/>
        <v>690</v>
      </c>
    </row>
    <row r="559" spans="1:19" hidden="1">
      <c r="A559" t="s">
        <v>869</v>
      </c>
      <c r="B559" t="s">
        <v>753</v>
      </c>
      <c r="C559" t="s">
        <v>788</v>
      </c>
      <c r="D559" t="s">
        <v>789</v>
      </c>
      <c r="E559">
        <v>3654.8</v>
      </c>
      <c r="F559">
        <v>0</v>
      </c>
      <c r="G559">
        <v>0</v>
      </c>
      <c r="L559" s="220">
        <f t="shared" si="48"/>
        <v>23</v>
      </c>
      <c r="M559" s="220">
        <f t="shared" si="49"/>
        <v>21</v>
      </c>
      <c r="N559" s="220">
        <f t="shared" si="50"/>
        <v>3000</v>
      </c>
      <c r="O559" s="220">
        <f t="shared" si="51"/>
        <v>3940</v>
      </c>
      <c r="P559" s="220">
        <f t="shared" si="52"/>
        <v>3</v>
      </c>
      <c r="Q559" s="220"/>
      <c r="R559" s="220"/>
      <c r="S559" s="220">
        <f t="shared" si="53"/>
        <v>940</v>
      </c>
    </row>
    <row r="560" spans="1:19" hidden="1">
      <c r="A560" t="s">
        <v>869</v>
      </c>
      <c r="B560" t="s">
        <v>753</v>
      </c>
      <c r="C560" t="s">
        <v>788</v>
      </c>
      <c r="D560" t="s">
        <v>790</v>
      </c>
      <c r="E560">
        <v>43267.41</v>
      </c>
      <c r="F560">
        <v>43248</v>
      </c>
      <c r="G560">
        <v>43294.720000000001</v>
      </c>
      <c r="L560" s="220">
        <f t="shared" si="48"/>
        <v>23</v>
      </c>
      <c r="M560" s="220">
        <f t="shared" si="49"/>
        <v>21</v>
      </c>
      <c r="N560" s="220">
        <f t="shared" si="50"/>
        <v>3000</v>
      </c>
      <c r="O560" s="220">
        <f t="shared" si="51"/>
        <v>3960</v>
      </c>
      <c r="P560" s="220">
        <f t="shared" si="52"/>
        <v>3</v>
      </c>
      <c r="Q560" s="220"/>
      <c r="R560" s="220"/>
      <c r="S560" s="220">
        <f t="shared" si="53"/>
        <v>960</v>
      </c>
    </row>
    <row r="561" spans="1:19" hidden="1">
      <c r="A561" t="s">
        <v>869</v>
      </c>
      <c r="B561" t="s">
        <v>753</v>
      </c>
      <c r="C561" t="s">
        <v>788</v>
      </c>
      <c r="D561" t="s">
        <v>791</v>
      </c>
      <c r="E561">
        <v>104120.12</v>
      </c>
      <c r="F561">
        <v>100982</v>
      </c>
      <c r="G561">
        <v>112167.2</v>
      </c>
      <c r="L561" s="220">
        <f t="shared" si="48"/>
        <v>23</v>
      </c>
      <c r="M561" s="220">
        <f t="shared" si="49"/>
        <v>21</v>
      </c>
      <c r="N561" s="220">
        <f t="shared" si="50"/>
        <v>3000</v>
      </c>
      <c r="O561" s="220">
        <f t="shared" si="51"/>
        <v>3990</v>
      </c>
      <c r="P561" s="220">
        <f t="shared" si="52"/>
        <v>3</v>
      </c>
      <c r="Q561" s="220"/>
      <c r="R561" s="220"/>
      <c r="S561" s="220">
        <f t="shared" si="53"/>
        <v>990</v>
      </c>
    </row>
    <row r="562" spans="1:19" hidden="1">
      <c r="A562" t="s">
        <v>869</v>
      </c>
      <c r="B562" t="s">
        <v>753</v>
      </c>
      <c r="C562" t="s">
        <v>792</v>
      </c>
      <c r="D562" t="s">
        <v>792</v>
      </c>
      <c r="E562">
        <v>5715.27</v>
      </c>
      <c r="F562">
        <v>45337</v>
      </c>
      <c r="G562">
        <v>0</v>
      </c>
      <c r="L562" s="220">
        <f t="shared" si="48"/>
        <v>23</v>
      </c>
      <c r="M562" s="220">
        <f t="shared" si="49"/>
        <v>21</v>
      </c>
      <c r="N562" s="220">
        <f t="shared" si="50"/>
        <v>4000</v>
      </c>
      <c r="O562" s="220">
        <f t="shared" si="51"/>
        <v>4000</v>
      </c>
      <c r="P562" s="220">
        <f t="shared" si="52"/>
        <v>4</v>
      </c>
      <c r="Q562" s="220"/>
      <c r="R562" s="220"/>
      <c r="S562" s="220">
        <f t="shared" si="53"/>
        <v>0</v>
      </c>
    </row>
    <row r="563" spans="1:19" hidden="1">
      <c r="A563" t="s">
        <v>869</v>
      </c>
      <c r="B563" t="s">
        <v>753</v>
      </c>
      <c r="C563" t="s">
        <v>792</v>
      </c>
      <c r="D563" t="s">
        <v>793</v>
      </c>
      <c r="E563">
        <v>0</v>
      </c>
      <c r="F563">
        <v>0</v>
      </c>
      <c r="G563">
        <v>0</v>
      </c>
      <c r="L563" s="220">
        <f t="shared" si="48"/>
        <v>23</v>
      </c>
      <c r="M563" s="220">
        <f t="shared" si="49"/>
        <v>21</v>
      </c>
      <c r="N563" s="220">
        <f t="shared" si="50"/>
        <v>4000</v>
      </c>
      <c r="O563" s="220">
        <f t="shared" si="51"/>
        <v>4210</v>
      </c>
      <c r="P563" s="220">
        <f t="shared" si="52"/>
        <v>4</v>
      </c>
      <c r="Q563" s="220"/>
      <c r="R563" s="220"/>
      <c r="S563" s="220">
        <f t="shared" si="53"/>
        <v>210</v>
      </c>
    </row>
    <row r="564" spans="1:19" hidden="1">
      <c r="A564" t="s">
        <v>869</v>
      </c>
      <c r="B564" t="s">
        <v>753</v>
      </c>
      <c r="C564" t="s">
        <v>792</v>
      </c>
      <c r="D564" t="s">
        <v>794</v>
      </c>
      <c r="E564">
        <v>0</v>
      </c>
      <c r="F564">
        <v>0</v>
      </c>
      <c r="G564">
        <v>0</v>
      </c>
      <c r="L564" s="220">
        <f t="shared" si="48"/>
        <v>23</v>
      </c>
      <c r="M564" s="220">
        <f t="shared" si="49"/>
        <v>21</v>
      </c>
      <c r="N564" s="220">
        <f t="shared" si="50"/>
        <v>4000</v>
      </c>
      <c r="O564" s="220">
        <f t="shared" si="51"/>
        <v>4220</v>
      </c>
      <c r="P564" s="220">
        <f t="shared" si="52"/>
        <v>4</v>
      </c>
      <c r="Q564" s="220"/>
      <c r="R564" s="220"/>
      <c r="S564" s="220">
        <f t="shared" si="53"/>
        <v>220</v>
      </c>
    </row>
    <row r="565" spans="1:19" hidden="1">
      <c r="A565" t="s">
        <v>869</v>
      </c>
      <c r="B565" t="s">
        <v>753</v>
      </c>
      <c r="C565" t="s">
        <v>792</v>
      </c>
      <c r="D565" t="s">
        <v>795</v>
      </c>
      <c r="E565">
        <v>0</v>
      </c>
      <c r="F565">
        <v>0</v>
      </c>
      <c r="G565">
        <v>0</v>
      </c>
      <c r="L565" s="220">
        <f t="shared" si="48"/>
        <v>23</v>
      </c>
      <c r="M565" s="220">
        <f t="shared" si="49"/>
        <v>21</v>
      </c>
      <c r="N565" s="220">
        <f t="shared" si="50"/>
        <v>4000</v>
      </c>
      <c r="O565" s="220">
        <f t="shared" si="51"/>
        <v>4230</v>
      </c>
      <c r="P565" s="220">
        <f t="shared" si="52"/>
        <v>4</v>
      </c>
      <c r="Q565" s="220"/>
      <c r="R565" s="220"/>
      <c r="S565" s="220">
        <f t="shared" si="53"/>
        <v>230</v>
      </c>
    </row>
    <row r="566" spans="1:19" hidden="1">
      <c r="A566" t="s">
        <v>869</v>
      </c>
      <c r="B566" t="s">
        <v>753</v>
      </c>
      <c r="C566" t="s">
        <v>792</v>
      </c>
      <c r="D566" t="s">
        <v>796</v>
      </c>
      <c r="E566">
        <v>0</v>
      </c>
      <c r="F566">
        <v>0</v>
      </c>
      <c r="G566">
        <v>0</v>
      </c>
      <c r="L566" s="220">
        <f t="shared" si="48"/>
        <v>23</v>
      </c>
      <c r="M566" s="220">
        <f t="shared" si="49"/>
        <v>21</v>
      </c>
      <c r="N566" s="220">
        <f t="shared" si="50"/>
        <v>4000</v>
      </c>
      <c r="O566" s="220">
        <f t="shared" si="51"/>
        <v>4240</v>
      </c>
      <c r="P566" s="220">
        <f t="shared" si="52"/>
        <v>4</v>
      </c>
      <c r="Q566" s="220"/>
      <c r="R566" s="220"/>
      <c r="S566" s="220">
        <f t="shared" si="53"/>
        <v>240</v>
      </c>
    </row>
    <row r="567" spans="1:19" hidden="1">
      <c r="A567" t="s">
        <v>869</v>
      </c>
      <c r="B567" t="s">
        <v>753</v>
      </c>
      <c r="C567" t="s">
        <v>792</v>
      </c>
      <c r="D567" t="s">
        <v>797</v>
      </c>
      <c r="E567">
        <v>0</v>
      </c>
      <c r="F567">
        <v>0</v>
      </c>
      <c r="G567">
        <v>0</v>
      </c>
      <c r="L567" s="220">
        <f t="shared" si="48"/>
        <v>23</v>
      </c>
      <c r="M567" s="220">
        <f t="shared" si="49"/>
        <v>21</v>
      </c>
      <c r="N567" s="220">
        <f t="shared" si="50"/>
        <v>4000</v>
      </c>
      <c r="O567" s="220">
        <f t="shared" si="51"/>
        <v>4250</v>
      </c>
      <c r="P567" s="220">
        <f t="shared" si="52"/>
        <v>4</v>
      </c>
      <c r="Q567" s="220"/>
      <c r="R567" s="220"/>
      <c r="S567" s="220">
        <f t="shared" si="53"/>
        <v>250</v>
      </c>
    </row>
    <row r="568" spans="1:19" hidden="1">
      <c r="A568" t="s">
        <v>869</v>
      </c>
      <c r="B568" t="s">
        <v>753</v>
      </c>
      <c r="C568" t="s">
        <v>792</v>
      </c>
      <c r="D568" t="s">
        <v>798</v>
      </c>
      <c r="E568">
        <v>0</v>
      </c>
      <c r="F568">
        <v>0</v>
      </c>
      <c r="G568">
        <v>0</v>
      </c>
      <c r="L568" s="220">
        <f t="shared" si="48"/>
        <v>23</v>
      </c>
      <c r="M568" s="220">
        <f t="shared" si="49"/>
        <v>21</v>
      </c>
      <c r="N568" s="220">
        <f t="shared" si="50"/>
        <v>4000</v>
      </c>
      <c r="O568" s="220">
        <f t="shared" si="51"/>
        <v>4260</v>
      </c>
      <c r="P568" s="220">
        <f t="shared" si="52"/>
        <v>4</v>
      </c>
      <c r="Q568" s="220"/>
      <c r="R568" s="220"/>
      <c r="S568" s="220">
        <f t="shared" si="53"/>
        <v>260</v>
      </c>
    </row>
    <row r="569" spans="1:19" hidden="1">
      <c r="A569" t="s">
        <v>869</v>
      </c>
      <c r="B569" t="s">
        <v>753</v>
      </c>
      <c r="C569" t="s">
        <v>792</v>
      </c>
      <c r="D569" t="s">
        <v>799</v>
      </c>
      <c r="E569">
        <v>0</v>
      </c>
      <c r="F569">
        <v>0</v>
      </c>
      <c r="G569">
        <v>0</v>
      </c>
      <c r="L569" s="220">
        <f t="shared" si="48"/>
        <v>23</v>
      </c>
      <c r="M569" s="220">
        <f t="shared" si="49"/>
        <v>21</v>
      </c>
      <c r="N569" s="220">
        <f t="shared" si="50"/>
        <v>4000</v>
      </c>
      <c r="O569" s="220">
        <f t="shared" si="51"/>
        <v>4270</v>
      </c>
      <c r="P569" s="220">
        <f t="shared" si="52"/>
        <v>4</v>
      </c>
      <c r="Q569" s="220"/>
      <c r="R569" s="220"/>
      <c r="S569" s="220">
        <f t="shared" si="53"/>
        <v>270</v>
      </c>
    </row>
    <row r="570" spans="1:19" hidden="1">
      <c r="A570" t="s">
        <v>869</v>
      </c>
      <c r="B570" t="s">
        <v>753</v>
      </c>
      <c r="C570" t="s">
        <v>792</v>
      </c>
      <c r="D570" t="s">
        <v>800</v>
      </c>
      <c r="E570">
        <v>12161.52</v>
      </c>
      <c r="F570">
        <v>0</v>
      </c>
      <c r="G570">
        <v>14119.2</v>
      </c>
      <c r="L570" s="220">
        <f t="shared" si="48"/>
        <v>23</v>
      </c>
      <c r="M570" s="220">
        <f t="shared" si="49"/>
        <v>21</v>
      </c>
      <c r="N570" s="220">
        <f t="shared" si="50"/>
        <v>4000</v>
      </c>
      <c r="O570" s="220">
        <f t="shared" si="51"/>
        <v>4310</v>
      </c>
      <c r="P570" s="220">
        <f t="shared" si="52"/>
        <v>4</v>
      </c>
      <c r="Q570" s="220"/>
      <c r="R570" s="220"/>
      <c r="S570" s="220">
        <f t="shared" si="53"/>
        <v>310</v>
      </c>
    </row>
    <row r="571" spans="1:19" hidden="1">
      <c r="A571" t="s">
        <v>869</v>
      </c>
      <c r="B571" t="s">
        <v>753</v>
      </c>
      <c r="C571" t="s">
        <v>792</v>
      </c>
      <c r="D571" t="s">
        <v>801</v>
      </c>
      <c r="E571">
        <v>635.54</v>
      </c>
      <c r="F571">
        <v>0</v>
      </c>
      <c r="G571">
        <v>687.75</v>
      </c>
      <c r="L571" s="220">
        <f t="shared" si="48"/>
        <v>23</v>
      </c>
      <c r="M571" s="220">
        <f t="shared" si="49"/>
        <v>21</v>
      </c>
      <c r="N571" s="220">
        <f t="shared" si="50"/>
        <v>4000</v>
      </c>
      <c r="O571" s="220">
        <f t="shared" si="51"/>
        <v>4320</v>
      </c>
      <c r="P571" s="220">
        <f t="shared" si="52"/>
        <v>4</v>
      </c>
      <c r="Q571" s="220"/>
      <c r="R571" s="220"/>
      <c r="S571" s="220">
        <f t="shared" si="53"/>
        <v>320</v>
      </c>
    </row>
    <row r="572" spans="1:19" hidden="1">
      <c r="A572" t="s">
        <v>869</v>
      </c>
      <c r="B572" t="s">
        <v>753</v>
      </c>
      <c r="C572" t="s">
        <v>792</v>
      </c>
      <c r="D572" t="s">
        <v>802</v>
      </c>
      <c r="E572">
        <v>43.03</v>
      </c>
      <c r="F572">
        <v>0</v>
      </c>
      <c r="G572">
        <v>93.05</v>
      </c>
      <c r="L572" s="220">
        <f t="shared" si="48"/>
        <v>23</v>
      </c>
      <c r="M572" s="220">
        <f t="shared" si="49"/>
        <v>21</v>
      </c>
      <c r="N572" s="220">
        <f t="shared" si="50"/>
        <v>4000</v>
      </c>
      <c r="O572" s="220">
        <f t="shared" si="51"/>
        <v>4330</v>
      </c>
      <c r="P572" s="220">
        <f t="shared" si="52"/>
        <v>4</v>
      </c>
      <c r="Q572" s="220"/>
      <c r="R572" s="220"/>
      <c r="S572" s="220">
        <f t="shared" si="53"/>
        <v>330</v>
      </c>
    </row>
    <row r="573" spans="1:19" hidden="1">
      <c r="A573" t="s">
        <v>869</v>
      </c>
      <c r="B573" t="s">
        <v>753</v>
      </c>
      <c r="C573" t="s">
        <v>792</v>
      </c>
      <c r="D573" t="s">
        <v>803</v>
      </c>
      <c r="E573">
        <v>10213.73</v>
      </c>
      <c r="F573">
        <v>0</v>
      </c>
      <c r="G573">
        <v>11803.19</v>
      </c>
      <c r="L573" s="220">
        <f t="shared" si="48"/>
        <v>23</v>
      </c>
      <c r="M573" s="220">
        <f t="shared" si="49"/>
        <v>21</v>
      </c>
      <c r="N573" s="220">
        <f t="shared" si="50"/>
        <v>4000</v>
      </c>
      <c r="O573" s="220">
        <f t="shared" si="51"/>
        <v>4340</v>
      </c>
      <c r="P573" s="220">
        <f t="shared" si="52"/>
        <v>4</v>
      </c>
      <c r="Q573" s="220"/>
      <c r="R573" s="220"/>
      <c r="S573" s="220">
        <f t="shared" si="53"/>
        <v>340</v>
      </c>
    </row>
    <row r="574" spans="1:19" hidden="1">
      <c r="A574" t="s">
        <v>869</v>
      </c>
      <c r="B574" t="s">
        <v>753</v>
      </c>
      <c r="C574" t="s">
        <v>792</v>
      </c>
      <c r="D574" t="s">
        <v>804</v>
      </c>
      <c r="E574">
        <v>17669.939999999999</v>
      </c>
      <c r="F574">
        <v>0</v>
      </c>
      <c r="G574">
        <v>20254.57</v>
      </c>
      <c r="L574" s="220">
        <f t="shared" si="48"/>
        <v>23</v>
      </c>
      <c r="M574" s="220">
        <f t="shared" si="49"/>
        <v>21</v>
      </c>
      <c r="N574" s="220">
        <f t="shared" si="50"/>
        <v>4000</v>
      </c>
      <c r="O574" s="220">
        <f t="shared" si="51"/>
        <v>4350</v>
      </c>
      <c r="P574" s="220">
        <f t="shared" si="52"/>
        <v>4</v>
      </c>
      <c r="Q574" s="220"/>
      <c r="R574" s="220"/>
      <c r="S574" s="220">
        <f t="shared" si="53"/>
        <v>350</v>
      </c>
    </row>
    <row r="575" spans="1:19" hidden="1">
      <c r="A575" t="s">
        <v>869</v>
      </c>
      <c r="B575" t="s">
        <v>753</v>
      </c>
      <c r="C575" t="s">
        <v>792</v>
      </c>
      <c r="D575" t="s">
        <v>805</v>
      </c>
      <c r="E575">
        <v>982.15</v>
      </c>
      <c r="F575">
        <v>0</v>
      </c>
      <c r="G575">
        <v>1079.8800000000001</v>
      </c>
      <c r="L575" s="220">
        <f t="shared" si="48"/>
        <v>23</v>
      </c>
      <c r="M575" s="220">
        <f t="shared" si="49"/>
        <v>21</v>
      </c>
      <c r="N575" s="220">
        <f t="shared" si="50"/>
        <v>4000</v>
      </c>
      <c r="O575" s="220">
        <f t="shared" si="51"/>
        <v>4360</v>
      </c>
      <c r="P575" s="220">
        <f t="shared" si="52"/>
        <v>4</v>
      </c>
      <c r="Q575" s="220"/>
      <c r="R575" s="220"/>
      <c r="S575" s="220">
        <f t="shared" si="53"/>
        <v>360</v>
      </c>
    </row>
    <row r="576" spans="1:19" hidden="1">
      <c r="A576" t="s">
        <v>869</v>
      </c>
      <c r="B576" t="s">
        <v>753</v>
      </c>
      <c r="C576" t="s">
        <v>792</v>
      </c>
      <c r="D576" t="s">
        <v>806</v>
      </c>
      <c r="E576">
        <v>1361.73</v>
      </c>
      <c r="F576">
        <v>0</v>
      </c>
      <c r="G576">
        <v>1591.18</v>
      </c>
      <c r="L576" s="220">
        <f t="shared" si="48"/>
        <v>23</v>
      </c>
      <c r="M576" s="220">
        <f t="shared" si="49"/>
        <v>21</v>
      </c>
      <c r="N576" s="220">
        <f t="shared" si="50"/>
        <v>4000</v>
      </c>
      <c r="O576" s="220">
        <f t="shared" si="51"/>
        <v>4370</v>
      </c>
      <c r="P576" s="220">
        <f t="shared" si="52"/>
        <v>4</v>
      </c>
      <c r="Q576" s="220"/>
      <c r="R576" s="220"/>
      <c r="S576" s="220">
        <f t="shared" si="53"/>
        <v>370</v>
      </c>
    </row>
    <row r="577" spans="1:19" hidden="1">
      <c r="A577" t="s">
        <v>869</v>
      </c>
      <c r="B577" t="s">
        <v>753</v>
      </c>
      <c r="C577" t="s">
        <v>771</v>
      </c>
      <c r="D577" t="s">
        <v>771</v>
      </c>
      <c r="E577">
        <v>1005.22</v>
      </c>
      <c r="F577">
        <v>1850</v>
      </c>
      <c r="G577">
        <v>318.83999999999997</v>
      </c>
      <c r="L577" s="220">
        <f t="shared" si="48"/>
        <v>23</v>
      </c>
      <c r="M577" s="220">
        <f t="shared" si="49"/>
        <v>21</v>
      </c>
      <c r="N577" s="220">
        <f t="shared" si="50"/>
        <v>5000</v>
      </c>
      <c r="O577" s="220">
        <f t="shared" si="51"/>
        <v>5000</v>
      </c>
      <c r="P577" s="220">
        <f t="shared" si="52"/>
        <v>5</v>
      </c>
      <c r="Q577" s="220"/>
      <c r="R577" s="220"/>
      <c r="S577" s="220">
        <f t="shared" si="53"/>
        <v>0</v>
      </c>
    </row>
    <row r="578" spans="1:19" hidden="1">
      <c r="A578" t="s">
        <v>869</v>
      </c>
      <c r="B578" t="s">
        <v>753</v>
      </c>
      <c r="C578" t="s">
        <v>771</v>
      </c>
      <c r="D578" t="s">
        <v>772</v>
      </c>
      <c r="E578">
        <v>40.18</v>
      </c>
      <c r="F578">
        <v>120</v>
      </c>
      <c r="G578">
        <v>34.08</v>
      </c>
      <c r="L578" s="220">
        <f t="shared" si="48"/>
        <v>23</v>
      </c>
      <c r="M578" s="220">
        <f t="shared" si="49"/>
        <v>21</v>
      </c>
      <c r="N578" s="220">
        <f t="shared" si="50"/>
        <v>5000</v>
      </c>
      <c r="O578" s="220">
        <f t="shared" si="51"/>
        <v>5010</v>
      </c>
      <c r="P578" s="220">
        <f t="shared" si="52"/>
        <v>5</v>
      </c>
      <c r="Q578" s="220"/>
      <c r="R578" s="220"/>
      <c r="S578" s="220">
        <f t="shared" si="53"/>
        <v>10</v>
      </c>
    </row>
    <row r="579" spans="1:19" hidden="1">
      <c r="A579" t="s">
        <v>869</v>
      </c>
      <c r="B579" t="s">
        <v>753</v>
      </c>
      <c r="C579" t="s">
        <v>771</v>
      </c>
      <c r="D579" t="s">
        <v>773</v>
      </c>
      <c r="E579">
        <v>394.1</v>
      </c>
      <c r="F579">
        <v>648</v>
      </c>
      <c r="G579">
        <v>461.8</v>
      </c>
      <c r="L579" s="220">
        <f t="shared" si="48"/>
        <v>23</v>
      </c>
      <c r="M579" s="220">
        <f t="shared" si="49"/>
        <v>21</v>
      </c>
      <c r="N579" s="220">
        <f t="shared" si="50"/>
        <v>5000</v>
      </c>
      <c r="O579" s="220">
        <f t="shared" si="51"/>
        <v>5030</v>
      </c>
      <c r="P579" s="220">
        <f t="shared" si="52"/>
        <v>5</v>
      </c>
      <c r="Q579" s="220"/>
      <c r="R579" s="220"/>
      <c r="S579" s="220">
        <f t="shared" si="53"/>
        <v>30</v>
      </c>
    </row>
    <row r="580" spans="1:19" hidden="1">
      <c r="A580" t="s">
        <v>869</v>
      </c>
      <c r="B580" t="s">
        <v>753</v>
      </c>
      <c r="C580" t="s">
        <v>771</v>
      </c>
      <c r="D580" t="s">
        <v>819</v>
      </c>
      <c r="E580">
        <v>0</v>
      </c>
      <c r="F580">
        <v>350</v>
      </c>
      <c r="G580">
        <v>0</v>
      </c>
      <c r="L580" s="220">
        <f t="shared" si="48"/>
        <v>23</v>
      </c>
      <c r="M580" s="220">
        <f t="shared" si="49"/>
        <v>21</v>
      </c>
      <c r="N580" s="220">
        <f t="shared" si="50"/>
        <v>5000</v>
      </c>
      <c r="O580" s="220">
        <f t="shared" si="51"/>
        <v>5600</v>
      </c>
      <c r="P580" s="220">
        <f t="shared" si="52"/>
        <v>5</v>
      </c>
      <c r="Q580" s="220"/>
      <c r="R580" s="220"/>
      <c r="S580" s="220">
        <f t="shared" si="53"/>
        <v>600</v>
      </c>
    </row>
    <row r="581" spans="1:19" hidden="1">
      <c r="A581" t="s">
        <v>869</v>
      </c>
      <c r="B581" t="s">
        <v>753</v>
      </c>
      <c r="C581" t="s">
        <v>771</v>
      </c>
      <c r="D581" t="s">
        <v>774</v>
      </c>
      <c r="E581">
        <v>2281.79</v>
      </c>
      <c r="F581">
        <v>1915</v>
      </c>
      <c r="G581">
        <v>0</v>
      </c>
      <c r="L581" s="220">
        <f t="shared" ref="L581:L644" si="54">LEFT(A581,2)*1</f>
        <v>23</v>
      </c>
      <c r="M581" s="220">
        <f t="shared" ref="M581:M644" si="55">LEFT(B581,2)*1</f>
        <v>21</v>
      </c>
      <c r="N581" s="220">
        <f t="shared" ref="N581:N644" si="56">LEFT(C581,4)*1</f>
        <v>5000</v>
      </c>
      <c r="O581" s="220">
        <f t="shared" ref="O581:O644" si="57">LEFT(D581,4)*1</f>
        <v>5900</v>
      </c>
      <c r="P581" s="220">
        <f t="shared" ref="P581:P644" si="58">N581/1000*1</f>
        <v>5</v>
      </c>
      <c r="Q581" s="220"/>
      <c r="R581" s="220"/>
      <c r="S581" s="220">
        <f t="shared" ref="S581:S644" si="59">RIGHT(O581,3)*1</f>
        <v>900</v>
      </c>
    </row>
    <row r="582" spans="1:19" hidden="1">
      <c r="A582" t="s">
        <v>869</v>
      </c>
      <c r="B582" t="s">
        <v>753</v>
      </c>
      <c r="C582" t="s">
        <v>775</v>
      </c>
      <c r="D582" t="s">
        <v>776</v>
      </c>
      <c r="E582">
        <v>745074.59</v>
      </c>
      <c r="F582">
        <v>768186</v>
      </c>
      <c r="G582">
        <v>785525.31</v>
      </c>
      <c r="L582" s="220">
        <f t="shared" si="54"/>
        <v>23</v>
      </c>
      <c r="M582" s="220">
        <f t="shared" si="55"/>
        <v>21</v>
      </c>
      <c r="N582" s="220">
        <f t="shared" si="56"/>
        <v>7000</v>
      </c>
      <c r="O582" s="220">
        <f t="shared" si="57"/>
        <v>7010</v>
      </c>
      <c r="P582" s="220">
        <f t="shared" si="58"/>
        <v>7</v>
      </c>
      <c r="Q582" s="220"/>
      <c r="R582" s="220"/>
      <c r="S582" s="220">
        <f t="shared" si="59"/>
        <v>10</v>
      </c>
    </row>
    <row r="583" spans="1:19" hidden="1">
      <c r="A583" t="s">
        <v>869</v>
      </c>
      <c r="B583" t="s">
        <v>753</v>
      </c>
      <c r="C583" t="s">
        <v>775</v>
      </c>
      <c r="D583" t="s">
        <v>777</v>
      </c>
      <c r="E583">
        <v>192.58</v>
      </c>
      <c r="F583">
        <v>200</v>
      </c>
      <c r="G583">
        <v>662.26</v>
      </c>
      <c r="L583" s="220">
        <f t="shared" si="54"/>
        <v>23</v>
      </c>
      <c r="M583" s="220">
        <f t="shared" si="55"/>
        <v>21</v>
      </c>
      <c r="N583" s="220">
        <f t="shared" si="56"/>
        <v>7000</v>
      </c>
      <c r="O583" s="220">
        <f t="shared" si="57"/>
        <v>7020</v>
      </c>
      <c r="P583" s="220">
        <f t="shared" si="58"/>
        <v>7</v>
      </c>
      <c r="Q583" s="220"/>
      <c r="R583" s="220"/>
      <c r="S583" s="220">
        <f t="shared" si="59"/>
        <v>20</v>
      </c>
    </row>
    <row r="584" spans="1:19" hidden="1">
      <c r="A584" t="s">
        <v>869</v>
      </c>
      <c r="B584" t="s">
        <v>753</v>
      </c>
      <c r="C584" t="s">
        <v>775</v>
      </c>
      <c r="D584" t="s">
        <v>807</v>
      </c>
      <c r="E584">
        <v>0</v>
      </c>
      <c r="F584">
        <v>1000</v>
      </c>
      <c r="G584">
        <v>0</v>
      </c>
      <c r="L584" s="220">
        <f t="shared" si="54"/>
        <v>23</v>
      </c>
      <c r="M584" s="220">
        <f t="shared" si="55"/>
        <v>21</v>
      </c>
      <c r="N584" s="220">
        <f t="shared" si="56"/>
        <v>7000</v>
      </c>
      <c r="O584" s="220">
        <f t="shared" si="57"/>
        <v>7030</v>
      </c>
      <c r="P584" s="220">
        <f t="shared" si="58"/>
        <v>7</v>
      </c>
      <c r="Q584" s="220"/>
      <c r="R584" s="220"/>
      <c r="S584" s="220">
        <f t="shared" si="59"/>
        <v>30</v>
      </c>
    </row>
    <row r="585" spans="1:19" hidden="1">
      <c r="A585" t="s">
        <v>869</v>
      </c>
      <c r="B585" t="s">
        <v>753</v>
      </c>
      <c r="C585" t="s">
        <v>775</v>
      </c>
      <c r="D585" t="s">
        <v>778</v>
      </c>
      <c r="E585">
        <v>47890.15</v>
      </c>
      <c r="F585">
        <v>39589</v>
      </c>
      <c r="G585">
        <v>48555</v>
      </c>
      <c r="L585" s="220">
        <f t="shared" si="54"/>
        <v>23</v>
      </c>
      <c r="M585" s="220">
        <f t="shared" si="55"/>
        <v>21</v>
      </c>
      <c r="N585" s="220">
        <f t="shared" si="56"/>
        <v>7000</v>
      </c>
      <c r="O585" s="220">
        <f t="shared" si="57"/>
        <v>7070</v>
      </c>
      <c r="P585" s="220">
        <f t="shared" si="58"/>
        <v>7</v>
      </c>
      <c r="Q585" s="220"/>
      <c r="R585" s="220"/>
      <c r="S585" s="220">
        <f t="shared" si="59"/>
        <v>70</v>
      </c>
    </row>
    <row r="586" spans="1:19" hidden="1">
      <c r="A586" t="s">
        <v>869</v>
      </c>
      <c r="B586" t="s">
        <v>753</v>
      </c>
      <c r="C586" t="s">
        <v>775</v>
      </c>
      <c r="D586" t="s">
        <v>808</v>
      </c>
      <c r="E586">
        <v>23564.639999999999</v>
      </c>
      <c r="F586">
        <v>20543</v>
      </c>
      <c r="G586">
        <v>20872.150000000001</v>
      </c>
      <c r="L586" s="220">
        <f t="shared" si="54"/>
        <v>23</v>
      </c>
      <c r="M586" s="220">
        <f t="shared" si="55"/>
        <v>21</v>
      </c>
      <c r="N586" s="220">
        <f t="shared" si="56"/>
        <v>7000</v>
      </c>
      <c r="O586" s="220">
        <f t="shared" si="57"/>
        <v>7080</v>
      </c>
      <c r="P586" s="220">
        <f t="shared" si="58"/>
        <v>7</v>
      </c>
      <c r="Q586" s="220"/>
      <c r="R586" s="220"/>
      <c r="S586" s="220">
        <f t="shared" si="59"/>
        <v>80</v>
      </c>
    </row>
    <row r="587" spans="1:19" hidden="1">
      <c r="A587" t="s">
        <v>869</v>
      </c>
      <c r="B587" t="s">
        <v>753</v>
      </c>
      <c r="C587" t="s">
        <v>775</v>
      </c>
      <c r="D587" t="s">
        <v>827</v>
      </c>
      <c r="E587">
        <v>0</v>
      </c>
      <c r="F587">
        <v>0</v>
      </c>
      <c r="G587">
        <v>368.6</v>
      </c>
      <c r="L587" s="220">
        <f t="shared" si="54"/>
        <v>23</v>
      </c>
      <c r="M587" s="220">
        <f t="shared" si="55"/>
        <v>21</v>
      </c>
      <c r="N587" s="220">
        <f t="shared" si="56"/>
        <v>7000</v>
      </c>
      <c r="O587" s="220">
        <f t="shared" si="57"/>
        <v>7090</v>
      </c>
      <c r="P587" s="220">
        <f t="shared" si="58"/>
        <v>7</v>
      </c>
      <c r="Q587" s="220"/>
      <c r="R587" s="220"/>
      <c r="S587" s="220">
        <f t="shared" si="59"/>
        <v>90</v>
      </c>
    </row>
    <row r="588" spans="1:19" hidden="1">
      <c r="A588" t="s">
        <v>869</v>
      </c>
      <c r="B588" t="s">
        <v>753</v>
      </c>
      <c r="C588" t="s">
        <v>775</v>
      </c>
      <c r="D588" t="s">
        <v>779</v>
      </c>
      <c r="E588">
        <v>10172.870000000001</v>
      </c>
      <c r="F588">
        <v>7900</v>
      </c>
      <c r="G588">
        <v>28925.73</v>
      </c>
      <c r="L588" s="220">
        <f t="shared" si="54"/>
        <v>23</v>
      </c>
      <c r="M588" s="220">
        <f t="shared" si="55"/>
        <v>21</v>
      </c>
      <c r="N588" s="220">
        <f t="shared" si="56"/>
        <v>7000</v>
      </c>
      <c r="O588" s="220">
        <f t="shared" si="57"/>
        <v>7100</v>
      </c>
      <c r="P588" s="220">
        <f t="shared" si="58"/>
        <v>7</v>
      </c>
      <c r="Q588" s="220"/>
      <c r="R588" s="220"/>
      <c r="S588" s="220">
        <f t="shared" si="59"/>
        <v>100</v>
      </c>
    </row>
    <row r="589" spans="1:19" hidden="1">
      <c r="A589" t="s">
        <v>869</v>
      </c>
      <c r="B589" t="s">
        <v>753</v>
      </c>
      <c r="C589" t="s">
        <v>775</v>
      </c>
      <c r="D589" t="s">
        <v>809</v>
      </c>
      <c r="E589">
        <v>383.37</v>
      </c>
      <c r="F589">
        <v>260</v>
      </c>
      <c r="G589">
        <v>368.19</v>
      </c>
      <c r="L589" s="220">
        <f t="shared" si="54"/>
        <v>23</v>
      </c>
      <c r="M589" s="220">
        <f t="shared" si="55"/>
        <v>21</v>
      </c>
      <c r="N589" s="220">
        <f t="shared" si="56"/>
        <v>7000</v>
      </c>
      <c r="O589" s="220">
        <f t="shared" si="57"/>
        <v>7500</v>
      </c>
      <c r="P589" s="220">
        <f t="shared" si="58"/>
        <v>7</v>
      </c>
      <c r="Q589" s="220"/>
      <c r="R589" s="220"/>
      <c r="S589" s="220">
        <f t="shared" si="59"/>
        <v>500</v>
      </c>
    </row>
    <row r="590" spans="1:19" hidden="1">
      <c r="A590" t="s">
        <v>869</v>
      </c>
      <c r="B590" t="s">
        <v>753</v>
      </c>
      <c r="C590" t="s">
        <v>775</v>
      </c>
      <c r="D590" t="s">
        <v>781</v>
      </c>
      <c r="E590">
        <v>7359.33</v>
      </c>
      <c r="F590">
        <v>50028</v>
      </c>
      <c r="G590">
        <v>6916.8</v>
      </c>
      <c r="L590" s="220">
        <f t="shared" si="54"/>
        <v>23</v>
      </c>
      <c r="M590" s="220">
        <f t="shared" si="55"/>
        <v>21</v>
      </c>
      <c r="N590" s="220">
        <f t="shared" si="56"/>
        <v>7000</v>
      </c>
      <c r="O590" s="220">
        <f t="shared" si="57"/>
        <v>7800</v>
      </c>
      <c r="P590" s="220">
        <f t="shared" si="58"/>
        <v>7</v>
      </c>
      <c r="Q590" s="220"/>
      <c r="R590" s="220"/>
      <c r="S590" s="220">
        <f t="shared" si="59"/>
        <v>800</v>
      </c>
    </row>
    <row r="591" spans="1:19" hidden="1">
      <c r="A591" t="s">
        <v>869</v>
      </c>
      <c r="B591" t="s">
        <v>753</v>
      </c>
      <c r="C591" t="s">
        <v>782</v>
      </c>
      <c r="D591" t="s">
        <v>782</v>
      </c>
      <c r="E591">
        <v>27198.51</v>
      </c>
      <c r="F591">
        <v>25000</v>
      </c>
      <c r="G591">
        <v>31110.92</v>
      </c>
      <c r="L591" s="220">
        <f t="shared" si="54"/>
        <v>23</v>
      </c>
      <c r="M591" s="220">
        <f t="shared" si="55"/>
        <v>21</v>
      </c>
      <c r="N591" s="220">
        <f t="shared" si="56"/>
        <v>8000</v>
      </c>
      <c r="O591" s="220">
        <f t="shared" si="57"/>
        <v>8000</v>
      </c>
      <c r="P591" s="220">
        <f t="shared" si="58"/>
        <v>8</v>
      </c>
      <c r="Q591" s="220"/>
      <c r="R591" s="220"/>
      <c r="S591" s="220">
        <f t="shared" si="59"/>
        <v>0</v>
      </c>
    </row>
    <row r="592" spans="1:19" hidden="1">
      <c r="A592" t="s">
        <v>869</v>
      </c>
      <c r="B592" t="s">
        <v>755</v>
      </c>
      <c r="C592" t="s">
        <v>786</v>
      </c>
      <c r="D592" t="s">
        <v>852</v>
      </c>
      <c r="E592">
        <v>0</v>
      </c>
      <c r="F592">
        <v>0</v>
      </c>
      <c r="G592">
        <v>0</v>
      </c>
      <c r="L592" s="220">
        <f t="shared" si="54"/>
        <v>23</v>
      </c>
      <c r="M592" s="220">
        <f t="shared" si="55"/>
        <v>27</v>
      </c>
      <c r="N592" s="220">
        <f t="shared" si="56"/>
        <v>2000</v>
      </c>
      <c r="O592" s="220">
        <f t="shared" si="57"/>
        <v>2450</v>
      </c>
      <c r="P592" s="220">
        <f t="shared" si="58"/>
        <v>2</v>
      </c>
      <c r="Q592" s="220"/>
      <c r="R592" s="220"/>
      <c r="S592" s="220">
        <f t="shared" si="59"/>
        <v>450</v>
      </c>
    </row>
    <row r="593" spans="1:19" hidden="1">
      <c r="A593" t="s">
        <v>869</v>
      </c>
      <c r="B593" t="s">
        <v>755</v>
      </c>
      <c r="C593" t="s">
        <v>792</v>
      </c>
      <c r="D593" t="s">
        <v>792</v>
      </c>
      <c r="E593">
        <v>0</v>
      </c>
      <c r="F593">
        <v>0</v>
      </c>
      <c r="G593">
        <v>0</v>
      </c>
      <c r="L593" s="220">
        <f t="shared" si="54"/>
        <v>23</v>
      </c>
      <c r="M593" s="220">
        <f t="shared" si="55"/>
        <v>27</v>
      </c>
      <c r="N593" s="220">
        <f t="shared" si="56"/>
        <v>4000</v>
      </c>
      <c r="O593" s="220">
        <f t="shared" si="57"/>
        <v>4000</v>
      </c>
      <c r="P593" s="220">
        <f t="shared" si="58"/>
        <v>4</v>
      </c>
      <c r="Q593" s="220"/>
      <c r="R593" s="220"/>
      <c r="S593" s="220">
        <f t="shared" si="59"/>
        <v>0</v>
      </c>
    </row>
    <row r="594" spans="1:19" hidden="1">
      <c r="A594" t="s">
        <v>869</v>
      </c>
      <c r="B594" t="s">
        <v>755</v>
      </c>
      <c r="C594" t="s">
        <v>792</v>
      </c>
      <c r="D594" t="s">
        <v>795</v>
      </c>
      <c r="E594">
        <v>0</v>
      </c>
      <c r="F594">
        <v>0</v>
      </c>
      <c r="G594">
        <v>0</v>
      </c>
      <c r="L594" s="220">
        <f t="shared" si="54"/>
        <v>23</v>
      </c>
      <c r="M594" s="220">
        <f t="shared" si="55"/>
        <v>27</v>
      </c>
      <c r="N594" s="220">
        <f t="shared" si="56"/>
        <v>4000</v>
      </c>
      <c r="O594" s="220">
        <f t="shared" si="57"/>
        <v>4230</v>
      </c>
      <c r="P594" s="220">
        <f t="shared" si="58"/>
        <v>4</v>
      </c>
      <c r="Q594" s="220"/>
      <c r="R594" s="220"/>
      <c r="S594" s="220">
        <f t="shared" si="59"/>
        <v>230</v>
      </c>
    </row>
    <row r="595" spans="1:19" hidden="1">
      <c r="A595" t="s">
        <v>869</v>
      </c>
      <c r="B595" t="s">
        <v>755</v>
      </c>
      <c r="C595" t="s">
        <v>792</v>
      </c>
      <c r="D595" t="s">
        <v>796</v>
      </c>
      <c r="E595">
        <v>0</v>
      </c>
      <c r="F595">
        <v>0</v>
      </c>
      <c r="G595">
        <v>0</v>
      </c>
      <c r="L595" s="220">
        <f t="shared" si="54"/>
        <v>23</v>
      </c>
      <c r="M595" s="220">
        <f t="shared" si="55"/>
        <v>27</v>
      </c>
      <c r="N595" s="220">
        <f t="shared" si="56"/>
        <v>4000</v>
      </c>
      <c r="O595" s="220">
        <f t="shared" si="57"/>
        <v>4240</v>
      </c>
      <c r="P595" s="220">
        <f t="shared" si="58"/>
        <v>4</v>
      </c>
      <c r="Q595" s="220"/>
      <c r="R595" s="220"/>
      <c r="S595" s="220">
        <f t="shared" si="59"/>
        <v>240</v>
      </c>
    </row>
    <row r="596" spans="1:19" hidden="1">
      <c r="A596" t="s">
        <v>870</v>
      </c>
      <c r="B596" t="s">
        <v>753</v>
      </c>
      <c r="C596" t="s">
        <v>784</v>
      </c>
      <c r="D596" t="s">
        <v>785</v>
      </c>
      <c r="E596">
        <v>0</v>
      </c>
      <c r="F596">
        <v>0</v>
      </c>
      <c r="G596">
        <v>0</v>
      </c>
      <c r="L596" s="220">
        <f t="shared" si="54"/>
        <v>24</v>
      </c>
      <c r="M596" s="220">
        <f t="shared" si="55"/>
        <v>21</v>
      </c>
      <c r="N596" s="220">
        <f t="shared" si="56"/>
        <v>0</v>
      </c>
      <c r="O596" s="220">
        <f t="shared" si="57"/>
        <v>0</v>
      </c>
      <c r="P596" s="220">
        <f t="shared" si="58"/>
        <v>0</v>
      </c>
      <c r="Q596" s="220"/>
      <c r="R596" s="220"/>
      <c r="S596" s="220">
        <f t="shared" si="59"/>
        <v>0</v>
      </c>
    </row>
    <row r="597" spans="1:19" hidden="1">
      <c r="A597" t="s">
        <v>870</v>
      </c>
      <c r="B597" t="s">
        <v>753</v>
      </c>
      <c r="C597" t="s">
        <v>786</v>
      </c>
      <c r="D597" t="s">
        <v>871</v>
      </c>
      <c r="E597">
        <v>747.6</v>
      </c>
      <c r="F597">
        <v>0</v>
      </c>
      <c r="G597">
        <v>0</v>
      </c>
      <c r="L597" s="220">
        <f t="shared" si="54"/>
        <v>24</v>
      </c>
      <c r="M597" s="220">
        <f t="shared" si="55"/>
        <v>21</v>
      </c>
      <c r="N597" s="220">
        <f t="shared" si="56"/>
        <v>2000</v>
      </c>
      <c r="O597" s="220">
        <f t="shared" si="57"/>
        <v>2320</v>
      </c>
      <c r="P597" s="220">
        <f t="shared" si="58"/>
        <v>2</v>
      </c>
      <c r="Q597" s="220"/>
      <c r="R597" s="220"/>
      <c r="S597" s="220">
        <f t="shared" si="59"/>
        <v>320</v>
      </c>
    </row>
    <row r="598" spans="1:19" hidden="1">
      <c r="A598" t="s">
        <v>870</v>
      </c>
      <c r="B598" t="s">
        <v>753</v>
      </c>
      <c r="C598" t="s">
        <v>786</v>
      </c>
      <c r="D598" t="s">
        <v>864</v>
      </c>
      <c r="E598">
        <v>89768.72</v>
      </c>
      <c r="F598">
        <v>94857</v>
      </c>
      <c r="G598">
        <v>85458.240000000005</v>
      </c>
      <c r="L598" s="220">
        <f t="shared" si="54"/>
        <v>24</v>
      </c>
      <c r="M598" s="220">
        <f t="shared" si="55"/>
        <v>21</v>
      </c>
      <c r="N598" s="220">
        <f t="shared" si="56"/>
        <v>2000</v>
      </c>
      <c r="O598" s="220">
        <f t="shared" si="57"/>
        <v>2400</v>
      </c>
      <c r="P598" s="220">
        <f t="shared" si="58"/>
        <v>2</v>
      </c>
      <c r="Q598" s="220"/>
      <c r="R598" s="220"/>
      <c r="S598" s="220">
        <f t="shared" si="59"/>
        <v>400</v>
      </c>
    </row>
    <row r="599" spans="1:19" hidden="1">
      <c r="A599" t="s">
        <v>870</v>
      </c>
      <c r="B599" t="s">
        <v>753</v>
      </c>
      <c r="C599" t="s">
        <v>788</v>
      </c>
      <c r="D599" t="s">
        <v>814</v>
      </c>
      <c r="E599">
        <v>24689.59</v>
      </c>
      <c r="F599">
        <v>42904</v>
      </c>
      <c r="G599">
        <v>22250.04</v>
      </c>
      <c r="L599" s="220">
        <f t="shared" si="54"/>
        <v>24</v>
      </c>
      <c r="M599" s="220">
        <f t="shared" si="55"/>
        <v>21</v>
      </c>
      <c r="N599" s="220">
        <f t="shared" si="56"/>
        <v>3000</v>
      </c>
      <c r="O599" s="220">
        <f t="shared" si="57"/>
        <v>3490</v>
      </c>
      <c r="P599" s="220">
        <f t="shared" si="58"/>
        <v>3</v>
      </c>
      <c r="Q599" s="220"/>
      <c r="R599" s="220"/>
      <c r="S599" s="220">
        <f t="shared" si="59"/>
        <v>490</v>
      </c>
    </row>
    <row r="600" spans="1:19" hidden="1">
      <c r="A600" t="s">
        <v>870</v>
      </c>
      <c r="B600" t="s">
        <v>753</v>
      </c>
      <c r="C600" t="s">
        <v>788</v>
      </c>
      <c r="D600" t="s">
        <v>815</v>
      </c>
      <c r="E600">
        <v>61545</v>
      </c>
      <c r="F600">
        <v>83685</v>
      </c>
      <c r="G600">
        <v>73830.5</v>
      </c>
      <c r="L600" s="220">
        <f t="shared" si="54"/>
        <v>24</v>
      </c>
      <c r="M600" s="220">
        <f t="shared" si="55"/>
        <v>21</v>
      </c>
      <c r="N600" s="220">
        <f t="shared" si="56"/>
        <v>3000</v>
      </c>
      <c r="O600" s="220">
        <f t="shared" si="57"/>
        <v>3690</v>
      </c>
      <c r="P600" s="220">
        <f t="shared" si="58"/>
        <v>3</v>
      </c>
      <c r="Q600" s="220"/>
      <c r="R600" s="220"/>
      <c r="S600" s="220">
        <f t="shared" si="59"/>
        <v>690</v>
      </c>
    </row>
    <row r="601" spans="1:19" hidden="1">
      <c r="A601" t="s">
        <v>870</v>
      </c>
      <c r="B601" t="s">
        <v>753</v>
      </c>
      <c r="C601" t="s">
        <v>788</v>
      </c>
      <c r="D601" t="s">
        <v>789</v>
      </c>
      <c r="E601">
        <v>26891.18</v>
      </c>
      <c r="F601">
        <v>29660</v>
      </c>
      <c r="G601">
        <v>27444.49</v>
      </c>
      <c r="L601" s="220">
        <f t="shared" si="54"/>
        <v>24</v>
      </c>
      <c r="M601" s="220">
        <f t="shared" si="55"/>
        <v>21</v>
      </c>
      <c r="N601" s="220">
        <f t="shared" si="56"/>
        <v>3000</v>
      </c>
      <c r="O601" s="220">
        <f t="shared" si="57"/>
        <v>3940</v>
      </c>
      <c r="P601" s="220">
        <f t="shared" si="58"/>
        <v>3</v>
      </c>
      <c r="Q601" s="220"/>
      <c r="R601" s="220"/>
      <c r="S601" s="220">
        <f t="shared" si="59"/>
        <v>940</v>
      </c>
    </row>
    <row r="602" spans="1:19" hidden="1">
      <c r="A602" t="s">
        <v>870</v>
      </c>
      <c r="B602" t="s">
        <v>753</v>
      </c>
      <c r="C602" t="s">
        <v>788</v>
      </c>
      <c r="D602" t="s">
        <v>790</v>
      </c>
      <c r="E602">
        <v>108283.72</v>
      </c>
      <c r="F602">
        <v>167353</v>
      </c>
      <c r="G602">
        <v>165068.42000000001</v>
      </c>
      <c r="L602" s="220">
        <f t="shared" si="54"/>
        <v>24</v>
      </c>
      <c r="M602" s="220">
        <f t="shared" si="55"/>
        <v>21</v>
      </c>
      <c r="N602" s="220">
        <f t="shared" si="56"/>
        <v>3000</v>
      </c>
      <c r="O602" s="220">
        <f t="shared" si="57"/>
        <v>3960</v>
      </c>
      <c r="P602" s="220">
        <f t="shared" si="58"/>
        <v>3</v>
      </c>
      <c r="Q602" s="220"/>
      <c r="R602" s="220"/>
      <c r="S602" s="220">
        <f t="shared" si="59"/>
        <v>960</v>
      </c>
    </row>
    <row r="603" spans="1:19" hidden="1">
      <c r="A603" t="s">
        <v>870</v>
      </c>
      <c r="B603" t="s">
        <v>753</v>
      </c>
      <c r="C603" t="s">
        <v>788</v>
      </c>
      <c r="D603" t="s">
        <v>872</v>
      </c>
      <c r="E603">
        <v>39186.86</v>
      </c>
      <c r="F603">
        <v>33412</v>
      </c>
      <c r="G603">
        <v>46833.07</v>
      </c>
      <c r="L603" s="220">
        <f t="shared" si="54"/>
        <v>24</v>
      </c>
      <c r="M603" s="220">
        <f t="shared" si="55"/>
        <v>21</v>
      </c>
      <c r="N603" s="220">
        <f t="shared" si="56"/>
        <v>3000</v>
      </c>
      <c r="O603" s="220">
        <f t="shared" si="57"/>
        <v>3970</v>
      </c>
      <c r="P603" s="220">
        <f t="shared" si="58"/>
        <v>3</v>
      </c>
      <c r="Q603" s="220"/>
      <c r="R603" s="220"/>
      <c r="S603" s="220">
        <f t="shared" si="59"/>
        <v>970</v>
      </c>
    </row>
    <row r="604" spans="1:19" hidden="1">
      <c r="A604" t="s">
        <v>870</v>
      </c>
      <c r="B604" t="s">
        <v>753</v>
      </c>
      <c r="C604" t="s">
        <v>788</v>
      </c>
      <c r="D604" t="s">
        <v>818</v>
      </c>
      <c r="E604">
        <v>24278.17</v>
      </c>
      <c r="F604">
        <v>26487</v>
      </c>
      <c r="G604">
        <v>26090.82</v>
      </c>
      <c r="L604" s="220">
        <f t="shared" si="54"/>
        <v>24</v>
      </c>
      <c r="M604" s="220">
        <f t="shared" si="55"/>
        <v>21</v>
      </c>
      <c r="N604" s="220">
        <f t="shared" si="56"/>
        <v>3000</v>
      </c>
      <c r="O604" s="220">
        <f t="shared" si="57"/>
        <v>3980</v>
      </c>
      <c r="P604" s="220">
        <f t="shared" si="58"/>
        <v>3</v>
      </c>
      <c r="Q604" s="220"/>
      <c r="R604" s="220"/>
      <c r="S604" s="220">
        <f t="shared" si="59"/>
        <v>980</v>
      </c>
    </row>
    <row r="605" spans="1:19" hidden="1">
      <c r="A605" t="s">
        <v>870</v>
      </c>
      <c r="B605" t="s">
        <v>753</v>
      </c>
      <c r="C605" t="s">
        <v>788</v>
      </c>
      <c r="D605" t="s">
        <v>791</v>
      </c>
      <c r="E605">
        <v>36847.08</v>
      </c>
      <c r="F605">
        <v>32367</v>
      </c>
      <c r="G605">
        <v>32478.12</v>
      </c>
      <c r="L605" s="220">
        <f t="shared" si="54"/>
        <v>24</v>
      </c>
      <c r="M605" s="220">
        <f t="shared" si="55"/>
        <v>21</v>
      </c>
      <c r="N605" s="220">
        <f t="shared" si="56"/>
        <v>3000</v>
      </c>
      <c r="O605" s="220">
        <f t="shared" si="57"/>
        <v>3990</v>
      </c>
      <c r="P605" s="220">
        <f t="shared" si="58"/>
        <v>3</v>
      </c>
      <c r="Q605" s="220"/>
      <c r="R605" s="220"/>
      <c r="S605" s="220">
        <f t="shared" si="59"/>
        <v>990</v>
      </c>
    </row>
    <row r="606" spans="1:19" hidden="1">
      <c r="A606" t="s">
        <v>870</v>
      </c>
      <c r="B606" t="s">
        <v>753</v>
      </c>
      <c r="C606" t="s">
        <v>792</v>
      </c>
      <c r="D606" t="s">
        <v>792</v>
      </c>
      <c r="E606">
        <v>258.95</v>
      </c>
      <c r="F606">
        <v>173400</v>
      </c>
      <c r="G606">
        <v>579.57000000000005</v>
      </c>
      <c r="L606" s="220">
        <f t="shared" si="54"/>
        <v>24</v>
      </c>
      <c r="M606" s="220">
        <f t="shared" si="55"/>
        <v>21</v>
      </c>
      <c r="N606" s="220">
        <f t="shared" si="56"/>
        <v>4000</v>
      </c>
      <c r="O606" s="220">
        <f t="shared" si="57"/>
        <v>4000</v>
      </c>
      <c r="P606" s="220">
        <f t="shared" si="58"/>
        <v>4</v>
      </c>
      <c r="Q606" s="220"/>
      <c r="R606" s="220"/>
      <c r="S606" s="220">
        <f t="shared" si="59"/>
        <v>0</v>
      </c>
    </row>
    <row r="607" spans="1:19" hidden="1">
      <c r="A607" t="s">
        <v>870</v>
      </c>
      <c r="B607" t="s">
        <v>753</v>
      </c>
      <c r="C607" t="s">
        <v>792</v>
      </c>
      <c r="D607" t="s">
        <v>793</v>
      </c>
      <c r="E607">
        <v>9868.1299999999992</v>
      </c>
      <c r="F607">
        <v>0</v>
      </c>
      <c r="G607">
        <v>9654.36</v>
      </c>
      <c r="L607" s="220">
        <f t="shared" si="54"/>
        <v>24</v>
      </c>
      <c r="M607" s="220">
        <f t="shared" si="55"/>
        <v>21</v>
      </c>
      <c r="N607" s="220">
        <f t="shared" si="56"/>
        <v>4000</v>
      </c>
      <c r="O607" s="220">
        <f t="shared" si="57"/>
        <v>4210</v>
      </c>
      <c r="P607" s="220">
        <f t="shared" si="58"/>
        <v>4</v>
      </c>
      <c r="Q607" s="220"/>
      <c r="R607" s="220"/>
      <c r="S607" s="220">
        <f t="shared" si="59"/>
        <v>210</v>
      </c>
    </row>
    <row r="608" spans="1:19" hidden="1">
      <c r="A608" t="s">
        <v>870</v>
      </c>
      <c r="B608" t="s">
        <v>753</v>
      </c>
      <c r="C608" t="s">
        <v>792</v>
      </c>
      <c r="D608" t="s">
        <v>794</v>
      </c>
      <c r="E608">
        <v>510</v>
      </c>
      <c r="F608">
        <v>0</v>
      </c>
      <c r="G608">
        <v>439.4</v>
      </c>
      <c r="L608" s="220">
        <f t="shared" si="54"/>
        <v>24</v>
      </c>
      <c r="M608" s="220">
        <f t="shared" si="55"/>
        <v>21</v>
      </c>
      <c r="N608" s="220">
        <f t="shared" si="56"/>
        <v>4000</v>
      </c>
      <c r="O608" s="220">
        <f t="shared" si="57"/>
        <v>4220</v>
      </c>
      <c r="P608" s="220">
        <f t="shared" si="58"/>
        <v>4</v>
      </c>
      <c r="Q608" s="220"/>
      <c r="R608" s="220"/>
      <c r="S608" s="220">
        <f t="shared" si="59"/>
        <v>220</v>
      </c>
    </row>
    <row r="609" spans="1:19" hidden="1">
      <c r="A609" t="s">
        <v>870</v>
      </c>
      <c r="B609" t="s">
        <v>753</v>
      </c>
      <c r="C609" t="s">
        <v>792</v>
      </c>
      <c r="D609" t="s">
        <v>795</v>
      </c>
      <c r="E609">
        <v>33.03</v>
      </c>
      <c r="F609">
        <v>0</v>
      </c>
      <c r="G609">
        <v>61.18</v>
      </c>
      <c r="L609" s="220">
        <f t="shared" si="54"/>
        <v>24</v>
      </c>
      <c r="M609" s="220">
        <f t="shared" si="55"/>
        <v>21</v>
      </c>
      <c r="N609" s="220">
        <f t="shared" si="56"/>
        <v>4000</v>
      </c>
      <c r="O609" s="220">
        <f t="shared" si="57"/>
        <v>4230</v>
      </c>
      <c r="P609" s="220">
        <f t="shared" si="58"/>
        <v>4</v>
      </c>
      <c r="Q609" s="220"/>
      <c r="R609" s="220"/>
      <c r="S609" s="220">
        <f t="shared" si="59"/>
        <v>230</v>
      </c>
    </row>
    <row r="610" spans="1:19" hidden="1">
      <c r="A610" t="s">
        <v>870</v>
      </c>
      <c r="B610" t="s">
        <v>753</v>
      </c>
      <c r="C610" t="s">
        <v>792</v>
      </c>
      <c r="D610" t="s">
        <v>796</v>
      </c>
      <c r="E610">
        <v>6619.53</v>
      </c>
      <c r="F610">
        <v>0</v>
      </c>
      <c r="G610">
        <v>6244</v>
      </c>
      <c r="L610" s="220">
        <f t="shared" si="54"/>
        <v>24</v>
      </c>
      <c r="M610" s="220">
        <f t="shared" si="55"/>
        <v>21</v>
      </c>
      <c r="N610" s="220">
        <f t="shared" si="56"/>
        <v>4000</v>
      </c>
      <c r="O610" s="220">
        <f t="shared" si="57"/>
        <v>4240</v>
      </c>
      <c r="P610" s="220">
        <f t="shared" si="58"/>
        <v>4</v>
      </c>
      <c r="Q610" s="220"/>
      <c r="R610" s="220"/>
      <c r="S610" s="220">
        <f t="shared" si="59"/>
        <v>240</v>
      </c>
    </row>
    <row r="611" spans="1:19" hidden="1">
      <c r="A611" t="s">
        <v>870</v>
      </c>
      <c r="B611" t="s">
        <v>753</v>
      </c>
      <c r="C611" t="s">
        <v>792</v>
      </c>
      <c r="D611" t="s">
        <v>797</v>
      </c>
      <c r="E611">
        <v>11941.98</v>
      </c>
      <c r="F611">
        <v>0</v>
      </c>
      <c r="G611">
        <v>11157.62</v>
      </c>
      <c r="L611" s="220">
        <f t="shared" si="54"/>
        <v>24</v>
      </c>
      <c r="M611" s="220">
        <f t="shared" si="55"/>
        <v>21</v>
      </c>
      <c r="N611" s="220">
        <f t="shared" si="56"/>
        <v>4000</v>
      </c>
      <c r="O611" s="220">
        <f t="shared" si="57"/>
        <v>4250</v>
      </c>
      <c r="P611" s="220">
        <f t="shared" si="58"/>
        <v>4</v>
      </c>
      <c r="Q611" s="220"/>
      <c r="R611" s="220"/>
      <c r="S611" s="220">
        <f t="shared" si="59"/>
        <v>250</v>
      </c>
    </row>
    <row r="612" spans="1:19" hidden="1">
      <c r="A612" t="s">
        <v>870</v>
      </c>
      <c r="B612" t="s">
        <v>753</v>
      </c>
      <c r="C612" t="s">
        <v>792</v>
      </c>
      <c r="D612" t="s">
        <v>798</v>
      </c>
      <c r="E612">
        <v>658.8</v>
      </c>
      <c r="F612">
        <v>0</v>
      </c>
      <c r="G612">
        <v>594.84</v>
      </c>
      <c r="L612" s="220">
        <f t="shared" si="54"/>
        <v>24</v>
      </c>
      <c r="M612" s="220">
        <f t="shared" si="55"/>
        <v>21</v>
      </c>
      <c r="N612" s="220">
        <f t="shared" si="56"/>
        <v>4000</v>
      </c>
      <c r="O612" s="220">
        <f t="shared" si="57"/>
        <v>4260</v>
      </c>
      <c r="P612" s="220">
        <f t="shared" si="58"/>
        <v>4</v>
      </c>
      <c r="Q612" s="220"/>
      <c r="R612" s="220"/>
      <c r="S612" s="220">
        <f t="shared" si="59"/>
        <v>260</v>
      </c>
    </row>
    <row r="613" spans="1:19" hidden="1">
      <c r="A613" t="s">
        <v>870</v>
      </c>
      <c r="B613" t="s">
        <v>753</v>
      </c>
      <c r="C613" t="s">
        <v>792</v>
      </c>
      <c r="D613" t="s">
        <v>799</v>
      </c>
      <c r="E613">
        <v>2975.19</v>
      </c>
      <c r="F613">
        <v>0</v>
      </c>
      <c r="G613">
        <v>3212.16</v>
      </c>
      <c r="L613" s="220">
        <f t="shared" si="54"/>
        <v>24</v>
      </c>
      <c r="M613" s="220">
        <f t="shared" si="55"/>
        <v>21</v>
      </c>
      <c r="N613" s="220">
        <f t="shared" si="56"/>
        <v>4000</v>
      </c>
      <c r="O613" s="220">
        <f t="shared" si="57"/>
        <v>4270</v>
      </c>
      <c r="P613" s="220">
        <f t="shared" si="58"/>
        <v>4</v>
      </c>
      <c r="Q613" s="220"/>
      <c r="R613" s="220"/>
      <c r="S613" s="220">
        <f t="shared" si="59"/>
        <v>270</v>
      </c>
    </row>
    <row r="614" spans="1:19" hidden="1">
      <c r="A614" t="s">
        <v>870</v>
      </c>
      <c r="B614" t="s">
        <v>753</v>
      </c>
      <c r="C614" t="s">
        <v>792</v>
      </c>
      <c r="D614" t="s">
        <v>800</v>
      </c>
      <c r="E614">
        <v>42995.58</v>
      </c>
      <c r="F614">
        <v>0</v>
      </c>
      <c r="G614">
        <v>64653.53</v>
      </c>
      <c r="L614" s="220">
        <f t="shared" si="54"/>
        <v>24</v>
      </c>
      <c r="M614" s="220">
        <f t="shared" si="55"/>
        <v>21</v>
      </c>
      <c r="N614" s="220">
        <f t="shared" si="56"/>
        <v>4000</v>
      </c>
      <c r="O614" s="220">
        <f t="shared" si="57"/>
        <v>4310</v>
      </c>
      <c r="P614" s="220">
        <f t="shared" si="58"/>
        <v>4</v>
      </c>
      <c r="Q614" s="220"/>
      <c r="R614" s="220"/>
      <c r="S614" s="220">
        <f t="shared" si="59"/>
        <v>310</v>
      </c>
    </row>
    <row r="615" spans="1:19" hidden="1">
      <c r="A615" t="s">
        <v>870</v>
      </c>
      <c r="B615" t="s">
        <v>753</v>
      </c>
      <c r="C615" t="s">
        <v>792</v>
      </c>
      <c r="D615" t="s">
        <v>801</v>
      </c>
      <c r="E615">
        <v>3217.82</v>
      </c>
      <c r="F615">
        <v>0</v>
      </c>
      <c r="G615">
        <v>2957.14</v>
      </c>
      <c r="L615" s="220">
        <f t="shared" si="54"/>
        <v>24</v>
      </c>
      <c r="M615" s="220">
        <f t="shared" si="55"/>
        <v>21</v>
      </c>
      <c r="N615" s="220">
        <f t="shared" si="56"/>
        <v>4000</v>
      </c>
      <c r="O615" s="220">
        <f t="shared" si="57"/>
        <v>4320</v>
      </c>
      <c r="P615" s="220">
        <f t="shared" si="58"/>
        <v>4</v>
      </c>
      <c r="Q615" s="220"/>
      <c r="R615" s="220"/>
      <c r="S615" s="220">
        <f t="shared" si="59"/>
        <v>320</v>
      </c>
    </row>
    <row r="616" spans="1:19" hidden="1">
      <c r="A616" t="s">
        <v>870</v>
      </c>
      <c r="B616" t="s">
        <v>753</v>
      </c>
      <c r="C616" t="s">
        <v>792</v>
      </c>
      <c r="D616" t="s">
        <v>802</v>
      </c>
      <c r="E616">
        <v>203.62</v>
      </c>
      <c r="F616">
        <v>0</v>
      </c>
      <c r="G616">
        <v>461.66</v>
      </c>
      <c r="L616" s="220">
        <f t="shared" si="54"/>
        <v>24</v>
      </c>
      <c r="M616" s="220">
        <f t="shared" si="55"/>
        <v>21</v>
      </c>
      <c r="N616" s="220">
        <f t="shared" si="56"/>
        <v>4000</v>
      </c>
      <c r="O616" s="220">
        <f t="shared" si="57"/>
        <v>4330</v>
      </c>
      <c r="P616" s="220">
        <f t="shared" si="58"/>
        <v>4</v>
      </c>
      <c r="Q616" s="220"/>
      <c r="R616" s="220"/>
      <c r="S616" s="220">
        <f t="shared" si="59"/>
        <v>330</v>
      </c>
    </row>
    <row r="617" spans="1:19" hidden="1">
      <c r="A617" t="s">
        <v>870</v>
      </c>
      <c r="B617" t="s">
        <v>753</v>
      </c>
      <c r="C617" t="s">
        <v>792</v>
      </c>
      <c r="D617" t="s">
        <v>803</v>
      </c>
      <c r="E617">
        <v>23053.16</v>
      </c>
      <c r="F617">
        <v>0</v>
      </c>
      <c r="G617">
        <v>28924.31</v>
      </c>
      <c r="L617" s="220">
        <f t="shared" si="54"/>
        <v>24</v>
      </c>
      <c r="M617" s="220">
        <f t="shared" si="55"/>
        <v>21</v>
      </c>
      <c r="N617" s="220">
        <f t="shared" si="56"/>
        <v>4000</v>
      </c>
      <c r="O617" s="220">
        <f t="shared" si="57"/>
        <v>4340</v>
      </c>
      <c r="P617" s="220">
        <f t="shared" si="58"/>
        <v>4</v>
      </c>
      <c r="Q617" s="220"/>
      <c r="R617" s="220"/>
      <c r="S617" s="220">
        <f t="shared" si="59"/>
        <v>340</v>
      </c>
    </row>
    <row r="618" spans="1:19" hidden="1">
      <c r="A618" t="s">
        <v>870</v>
      </c>
      <c r="B618" t="s">
        <v>753</v>
      </c>
      <c r="C618" t="s">
        <v>792</v>
      </c>
      <c r="D618" t="s">
        <v>804</v>
      </c>
      <c r="E618">
        <v>26722.79</v>
      </c>
      <c r="F618">
        <v>0</v>
      </c>
      <c r="G618">
        <v>37212.42</v>
      </c>
      <c r="L618" s="220">
        <f t="shared" si="54"/>
        <v>24</v>
      </c>
      <c r="M618" s="220">
        <f t="shared" si="55"/>
        <v>21</v>
      </c>
      <c r="N618" s="220">
        <f t="shared" si="56"/>
        <v>4000</v>
      </c>
      <c r="O618" s="220">
        <f t="shared" si="57"/>
        <v>4350</v>
      </c>
      <c r="P618" s="220">
        <f t="shared" si="58"/>
        <v>4</v>
      </c>
      <c r="Q618" s="220"/>
      <c r="R618" s="220"/>
      <c r="S618" s="220">
        <f t="shared" si="59"/>
        <v>350</v>
      </c>
    </row>
    <row r="619" spans="1:19" hidden="1">
      <c r="A619" t="s">
        <v>870</v>
      </c>
      <c r="B619" t="s">
        <v>753</v>
      </c>
      <c r="C619" t="s">
        <v>792</v>
      </c>
      <c r="D619" t="s">
        <v>805</v>
      </c>
      <c r="E619">
        <v>1499.76</v>
      </c>
      <c r="F619">
        <v>0</v>
      </c>
      <c r="G619">
        <v>1641.51</v>
      </c>
      <c r="L619" s="220">
        <f t="shared" si="54"/>
        <v>24</v>
      </c>
      <c r="M619" s="220">
        <f t="shared" si="55"/>
        <v>21</v>
      </c>
      <c r="N619" s="220">
        <f t="shared" si="56"/>
        <v>4000</v>
      </c>
      <c r="O619" s="220">
        <f t="shared" si="57"/>
        <v>4360</v>
      </c>
      <c r="P619" s="220">
        <f t="shared" si="58"/>
        <v>4</v>
      </c>
      <c r="Q619" s="220"/>
      <c r="R619" s="220"/>
      <c r="S619" s="220">
        <f t="shared" si="59"/>
        <v>360</v>
      </c>
    </row>
    <row r="620" spans="1:19" hidden="1">
      <c r="A620" t="s">
        <v>870</v>
      </c>
      <c r="B620" t="s">
        <v>753</v>
      </c>
      <c r="C620" t="s">
        <v>792</v>
      </c>
      <c r="D620" t="s">
        <v>806</v>
      </c>
      <c r="E620">
        <v>4373.63</v>
      </c>
      <c r="F620">
        <v>0</v>
      </c>
      <c r="G620">
        <v>2260.9499999999998</v>
      </c>
      <c r="L620" s="220">
        <f t="shared" si="54"/>
        <v>24</v>
      </c>
      <c r="M620" s="220">
        <f t="shared" si="55"/>
        <v>21</v>
      </c>
      <c r="N620" s="220">
        <f t="shared" si="56"/>
        <v>4000</v>
      </c>
      <c r="O620" s="220">
        <f t="shared" si="57"/>
        <v>4370</v>
      </c>
      <c r="P620" s="220">
        <f t="shared" si="58"/>
        <v>4</v>
      </c>
      <c r="Q620" s="220"/>
      <c r="R620" s="220"/>
      <c r="S620" s="220">
        <f t="shared" si="59"/>
        <v>370</v>
      </c>
    </row>
    <row r="621" spans="1:19" hidden="1">
      <c r="A621" t="s">
        <v>870</v>
      </c>
      <c r="B621" t="s">
        <v>753</v>
      </c>
      <c r="C621" t="s">
        <v>792</v>
      </c>
      <c r="D621" t="s">
        <v>873</v>
      </c>
      <c r="E621">
        <v>0</v>
      </c>
      <c r="F621">
        <v>0</v>
      </c>
      <c r="G621">
        <v>31.4</v>
      </c>
      <c r="L621" s="220">
        <f t="shared" si="54"/>
        <v>24</v>
      </c>
      <c r="M621" s="220">
        <f t="shared" si="55"/>
        <v>21</v>
      </c>
      <c r="N621" s="220">
        <f t="shared" si="56"/>
        <v>4000</v>
      </c>
      <c r="O621" s="220">
        <f t="shared" si="57"/>
        <v>4520</v>
      </c>
      <c r="P621" s="220">
        <f t="shared" si="58"/>
        <v>4</v>
      </c>
      <c r="Q621" s="220"/>
      <c r="R621" s="220"/>
      <c r="S621" s="220">
        <f t="shared" si="59"/>
        <v>520</v>
      </c>
    </row>
    <row r="622" spans="1:19" hidden="1">
      <c r="A622" t="s">
        <v>870</v>
      </c>
      <c r="B622" t="s">
        <v>753</v>
      </c>
      <c r="C622" t="s">
        <v>792</v>
      </c>
      <c r="D622" t="s">
        <v>874</v>
      </c>
      <c r="E622">
        <v>0</v>
      </c>
      <c r="F622">
        <v>0</v>
      </c>
      <c r="G622">
        <v>6.3</v>
      </c>
      <c r="L622" s="220">
        <f t="shared" si="54"/>
        <v>24</v>
      </c>
      <c r="M622" s="220">
        <f t="shared" si="55"/>
        <v>21</v>
      </c>
      <c r="N622" s="220">
        <f t="shared" si="56"/>
        <v>4000</v>
      </c>
      <c r="O622" s="220">
        <f t="shared" si="57"/>
        <v>4530</v>
      </c>
      <c r="P622" s="220">
        <f t="shared" si="58"/>
        <v>4</v>
      </c>
      <c r="Q622" s="220"/>
      <c r="R622" s="220"/>
      <c r="S622" s="220">
        <f t="shared" si="59"/>
        <v>530</v>
      </c>
    </row>
    <row r="623" spans="1:19" hidden="1">
      <c r="A623" t="s">
        <v>870</v>
      </c>
      <c r="B623" t="s">
        <v>753</v>
      </c>
      <c r="C623" t="s">
        <v>792</v>
      </c>
      <c r="D623" t="s">
        <v>875</v>
      </c>
      <c r="E623">
        <v>0</v>
      </c>
      <c r="F623">
        <v>0</v>
      </c>
      <c r="G623">
        <v>321.3</v>
      </c>
      <c r="L623" s="220">
        <f t="shared" si="54"/>
        <v>24</v>
      </c>
      <c r="M623" s="220">
        <f t="shared" si="55"/>
        <v>21</v>
      </c>
      <c r="N623" s="220">
        <f t="shared" si="56"/>
        <v>4000</v>
      </c>
      <c r="O623" s="220">
        <f t="shared" si="57"/>
        <v>4540</v>
      </c>
      <c r="P623" s="220">
        <f t="shared" si="58"/>
        <v>4</v>
      </c>
      <c r="Q623" s="220"/>
      <c r="R623" s="220"/>
      <c r="S623" s="220">
        <f t="shared" si="59"/>
        <v>540</v>
      </c>
    </row>
    <row r="624" spans="1:19" hidden="1">
      <c r="A624" t="s">
        <v>870</v>
      </c>
      <c r="B624" t="s">
        <v>753</v>
      </c>
      <c r="C624" t="s">
        <v>792</v>
      </c>
      <c r="D624" t="s">
        <v>876</v>
      </c>
      <c r="E624">
        <v>0</v>
      </c>
      <c r="F624">
        <v>0</v>
      </c>
      <c r="G624">
        <v>-0.05</v>
      </c>
      <c r="L624" s="220">
        <f t="shared" si="54"/>
        <v>24</v>
      </c>
      <c r="M624" s="220">
        <f t="shared" si="55"/>
        <v>21</v>
      </c>
      <c r="N624" s="220">
        <f t="shared" si="56"/>
        <v>4000</v>
      </c>
      <c r="O624" s="220">
        <f t="shared" si="57"/>
        <v>4820</v>
      </c>
      <c r="P624" s="220">
        <f t="shared" si="58"/>
        <v>4</v>
      </c>
      <c r="Q624" s="220"/>
      <c r="R624" s="220"/>
      <c r="S624" s="220">
        <f t="shared" si="59"/>
        <v>820</v>
      </c>
    </row>
    <row r="625" spans="1:19" hidden="1">
      <c r="A625" t="s">
        <v>870</v>
      </c>
      <c r="B625" t="s">
        <v>753</v>
      </c>
      <c r="C625" t="s">
        <v>771</v>
      </c>
      <c r="D625" t="s">
        <v>771</v>
      </c>
      <c r="E625">
        <v>136333.12</v>
      </c>
      <c r="F625">
        <v>110380</v>
      </c>
      <c r="G625">
        <v>537895.92000000004</v>
      </c>
      <c r="L625" s="220">
        <f t="shared" si="54"/>
        <v>24</v>
      </c>
      <c r="M625" s="220">
        <f t="shared" si="55"/>
        <v>21</v>
      </c>
      <c r="N625" s="220">
        <f t="shared" si="56"/>
        <v>5000</v>
      </c>
      <c r="O625" s="220">
        <f t="shared" si="57"/>
        <v>5000</v>
      </c>
      <c r="P625" s="220">
        <f t="shared" si="58"/>
        <v>5</v>
      </c>
      <c r="Q625" s="220"/>
      <c r="R625" s="220"/>
      <c r="S625" s="220">
        <f t="shared" si="59"/>
        <v>0</v>
      </c>
    </row>
    <row r="626" spans="1:19" hidden="1">
      <c r="A626" t="s">
        <v>870</v>
      </c>
      <c r="B626" t="s">
        <v>753</v>
      </c>
      <c r="C626" t="s">
        <v>771</v>
      </c>
      <c r="D626" t="s">
        <v>772</v>
      </c>
      <c r="E626">
        <v>445.66</v>
      </c>
      <c r="F626">
        <v>1490</v>
      </c>
      <c r="G626">
        <v>579.73</v>
      </c>
      <c r="L626" s="220">
        <f t="shared" si="54"/>
        <v>24</v>
      </c>
      <c r="M626" s="220">
        <f t="shared" si="55"/>
        <v>21</v>
      </c>
      <c r="N626" s="220">
        <f t="shared" si="56"/>
        <v>5000</v>
      </c>
      <c r="O626" s="220">
        <f t="shared" si="57"/>
        <v>5010</v>
      </c>
      <c r="P626" s="220">
        <f t="shared" si="58"/>
        <v>5</v>
      </c>
      <c r="Q626" s="220"/>
      <c r="R626" s="220"/>
      <c r="S626" s="220">
        <f t="shared" si="59"/>
        <v>10</v>
      </c>
    </row>
    <row r="627" spans="1:19" hidden="1">
      <c r="A627" t="s">
        <v>870</v>
      </c>
      <c r="B627" t="s">
        <v>753</v>
      </c>
      <c r="C627" t="s">
        <v>771</v>
      </c>
      <c r="D627" t="s">
        <v>773</v>
      </c>
      <c r="E627">
        <v>7536.1</v>
      </c>
      <c r="F627">
        <v>10870</v>
      </c>
      <c r="G627">
        <v>7472.25</v>
      </c>
      <c r="L627" s="220">
        <f t="shared" si="54"/>
        <v>24</v>
      </c>
      <c r="M627" s="220">
        <f t="shared" si="55"/>
        <v>21</v>
      </c>
      <c r="N627" s="220">
        <f t="shared" si="56"/>
        <v>5000</v>
      </c>
      <c r="O627" s="220">
        <f t="shared" si="57"/>
        <v>5030</v>
      </c>
      <c r="P627" s="220">
        <f t="shared" si="58"/>
        <v>5</v>
      </c>
      <c r="Q627" s="220"/>
      <c r="R627" s="220"/>
      <c r="S627" s="220">
        <f t="shared" si="59"/>
        <v>30</v>
      </c>
    </row>
    <row r="628" spans="1:19" hidden="1">
      <c r="A628" t="s">
        <v>870</v>
      </c>
      <c r="B628" t="s">
        <v>753</v>
      </c>
      <c r="C628" t="s">
        <v>771</v>
      </c>
      <c r="D628" t="s">
        <v>819</v>
      </c>
      <c r="E628">
        <v>22313.4</v>
      </c>
      <c r="F628">
        <v>54816</v>
      </c>
      <c r="G628">
        <v>14090.22</v>
      </c>
      <c r="L628" s="220">
        <f t="shared" si="54"/>
        <v>24</v>
      </c>
      <c r="M628" s="220">
        <f t="shared" si="55"/>
        <v>21</v>
      </c>
      <c r="N628" s="220">
        <f t="shared" si="56"/>
        <v>5000</v>
      </c>
      <c r="O628" s="220">
        <f t="shared" si="57"/>
        <v>5600</v>
      </c>
      <c r="P628" s="220">
        <f t="shared" si="58"/>
        <v>5</v>
      </c>
      <c r="Q628" s="220"/>
      <c r="R628" s="220"/>
      <c r="S628" s="220">
        <f t="shared" si="59"/>
        <v>600</v>
      </c>
    </row>
    <row r="629" spans="1:19" hidden="1">
      <c r="A629" t="s">
        <v>870</v>
      </c>
      <c r="B629" t="s">
        <v>753</v>
      </c>
      <c r="C629" t="s">
        <v>771</v>
      </c>
      <c r="D629" t="s">
        <v>820</v>
      </c>
      <c r="E629">
        <v>0</v>
      </c>
      <c r="F629">
        <v>0</v>
      </c>
      <c r="G629">
        <v>0</v>
      </c>
      <c r="L629" s="220">
        <f t="shared" si="54"/>
        <v>24</v>
      </c>
      <c r="M629" s="220">
        <f t="shared" si="55"/>
        <v>21</v>
      </c>
      <c r="N629" s="220">
        <f t="shared" si="56"/>
        <v>5000</v>
      </c>
      <c r="O629" s="220">
        <f t="shared" si="57"/>
        <v>5700</v>
      </c>
      <c r="P629" s="220">
        <f t="shared" si="58"/>
        <v>5</v>
      </c>
      <c r="Q629" s="220"/>
      <c r="R629" s="220"/>
      <c r="S629" s="220">
        <f t="shared" si="59"/>
        <v>700</v>
      </c>
    </row>
    <row r="630" spans="1:19" hidden="1">
      <c r="A630" t="s">
        <v>870</v>
      </c>
      <c r="B630" t="s">
        <v>753</v>
      </c>
      <c r="C630" t="s">
        <v>771</v>
      </c>
      <c r="D630" t="s">
        <v>774</v>
      </c>
      <c r="E630">
        <v>15.78</v>
      </c>
      <c r="F630">
        <v>700</v>
      </c>
      <c r="G630">
        <v>0</v>
      </c>
      <c r="L630" s="220">
        <f t="shared" si="54"/>
        <v>24</v>
      </c>
      <c r="M630" s="220">
        <f t="shared" si="55"/>
        <v>21</v>
      </c>
      <c r="N630" s="220">
        <f t="shared" si="56"/>
        <v>5000</v>
      </c>
      <c r="O630" s="220">
        <f t="shared" si="57"/>
        <v>5900</v>
      </c>
      <c r="P630" s="220">
        <f t="shared" si="58"/>
        <v>5</v>
      </c>
      <c r="Q630" s="220"/>
      <c r="R630" s="220"/>
      <c r="S630" s="220">
        <f t="shared" si="59"/>
        <v>900</v>
      </c>
    </row>
    <row r="631" spans="1:19" hidden="1">
      <c r="A631" t="s">
        <v>870</v>
      </c>
      <c r="B631" t="s">
        <v>753</v>
      </c>
      <c r="C631" t="s">
        <v>775</v>
      </c>
      <c r="D631" t="s">
        <v>776</v>
      </c>
      <c r="E631">
        <v>44191.02</v>
      </c>
      <c r="F631">
        <v>49949</v>
      </c>
      <c r="G631">
        <v>47276.28</v>
      </c>
      <c r="L631" s="220">
        <f t="shared" si="54"/>
        <v>24</v>
      </c>
      <c r="M631" s="220">
        <f t="shared" si="55"/>
        <v>21</v>
      </c>
      <c r="N631" s="220">
        <f t="shared" si="56"/>
        <v>7000</v>
      </c>
      <c r="O631" s="220">
        <f t="shared" si="57"/>
        <v>7010</v>
      </c>
      <c r="P631" s="220">
        <f t="shared" si="58"/>
        <v>7</v>
      </c>
      <c r="Q631" s="220"/>
      <c r="R631" s="220"/>
      <c r="S631" s="220">
        <f t="shared" si="59"/>
        <v>10</v>
      </c>
    </row>
    <row r="632" spans="1:19" hidden="1">
      <c r="A632" t="s">
        <v>870</v>
      </c>
      <c r="B632" t="s">
        <v>753</v>
      </c>
      <c r="C632" t="s">
        <v>775</v>
      </c>
      <c r="D632" t="s">
        <v>777</v>
      </c>
      <c r="E632">
        <v>25163.13</v>
      </c>
      <c r="F632">
        <v>28950</v>
      </c>
      <c r="G632">
        <v>39926.85</v>
      </c>
      <c r="L632" s="220">
        <f t="shared" si="54"/>
        <v>24</v>
      </c>
      <c r="M632" s="220">
        <f t="shared" si="55"/>
        <v>21</v>
      </c>
      <c r="N632" s="220">
        <f t="shared" si="56"/>
        <v>7000</v>
      </c>
      <c r="O632" s="220">
        <f t="shared" si="57"/>
        <v>7020</v>
      </c>
      <c r="P632" s="220">
        <f t="shared" si="58"/>
        <v>7</v>
      </c>
      <c r="Q632" s="220"/>
      <c r="R632" s="220"/>
      <c r="S632" s="220">
        <f t="shared" si="59"/>
        <v>20</v>
      </c>
    </row>
    <row r="633" spans="1:19" hidden="1">
      <c r="A633" t="s">
        <v>870</v>
      </c>
      <c r="B633" t="s">
        <v>753</v>
      </c>
      <c r="C633" t="s">
        <v>775</v>
      </c>
      <c r="D633" t="s">
        <v>807</v>
      </c>
      <c r="E633">
        <v>0</v>
      </c>
      <c r="F633">
        <v>4050</v>
      </c>
      <c r="G633">
        <v>0</v>
      </c>
      <c r="L633" s="220">
        <f t="shared" si="54"/>
        <v>24</v>
      </c>
      <c r="M633" s="220">
        <f t="shared" si="55"/>
        <v>21</v>
      </c>
      <c r="N633" s="220">
        <f t="shared" si="56"/>
        <v>7000</v>
      </c>
      <c r="O633" s="220">
        <f t="shared" si="57"/>
        <v>7030</v>
      </c>
      <c r="P633" s="220">
        <f t="shared" si="58"/>
        <v>7</v>
      </c>
      <c r="Q633" s="220"/>
      <c r="R633" s="220"/>
      <c r="S633" s="220">
        <f t="shared" si="59"/>
        <v>30</v>
      </c>
    </row>
    <row r="634" spans="1:19" hidden="1">
      <c r="A634" t="s">
        <v>870</v>
      </c>
      <c r="B634" t="s">
        <v>753</v>
      </c>
      <c r="C634" t="s">
        <v>775</v>
      </c>
      <c r="D634" t="s">
        <v>778</v>
      </c>
      <c r="E634">
        <v>87903.75</v>
      </c>
      <c r="F634">
        <v>96741</v>
      </c>
      <c r="G634">
        <v>125758.75</v>
      </c>
      <c r="L634" s="220">
        <f t="shared" si="54"/>
        <v>24</v>
      </c>
      <c r="M634" s="220">
        <f t="shared" si="55"/>
        <v>21</v>
      </c>
      <c r="N634" s="220">
        <f t="shared" si="56"/>
        <v>7000</v>
      </c>
      <c r="O634" s="220">
        <f t="shared" si="57"/>
        <v>7070</v>
      </c>
      <c r="P634" s="220">
        <f t="shared" si="58"/>
        <v>7</v>
      </c>
      <c r="Q634" s="220"/>
      <c r="R634" s="220"/>
      <c r="S634" s="220">
        <f t="shared" si="59"/>
        <v>70</v>
      </c>
    </row>
    <row r="635" spans="1:19" hidden="1">
      <c r="A635" t="s">
        <v>870</v>
      </c>
      <c r="B635" t="s">
        <v>753</v>
      </c>
      <c r="C635" t="s">
        <v>775</v>
      </c>
      <c r="D635" t="s">
        <v>808</v>
      </c>
      <c r="E635">
        <v>70853.279999999999</v>
      </c>
      <c r="F635">
        <v>67827</v>
      </c>
      <c r="G635">
        <v>91763.16</v>
      </c>
      <c r="L635" s="220">
        <f t="shared" si="54"/>
        <v>24</v>
      </c>
      <c r="M635" s="220">
        <f t="shared" si="55"/>
        <v>21</v>
      </c>
      <c r="N635" s="220">
        <f t="shared" si="56"/>
        <v>7000</v>
      </c>
      <c r="O635" s="220">
        <f t="shared" si="57"/>
        <v>7080</v>
      </c>
      <c r="P635" s="220">
        <f t="shared" si="58"/>
        <v>7</v>
      </c>
      <c r="Q635" s="220"/>
      <c r="R635" s="220"/>
      <c r="S635" s="220">
        <f t="shared" si="59"/>
        <v>80</v>
      </c>
    </row>
    <row r="636" spans="1:19" hidden="1">
      <c r="A636" t="s">
        <v>870</v>
      </c>
      <c r="B636" t="s">
        <v>753</v>
      </c>
      <c r="C636" t="s">
        <v>775</v>
      </c>
      <c r="D636" t="s">
        <v>827</v>
      </c>
      <c r="E636">
        <v>1196.17</v>
      </c>
      <c r="F636">
        <v>14150</v>
      </c>
      <c r="G636">
        <v>7217.59</v>
      </c>
      <c r="L636" s="220">
        <f t="shared" si="54"/>
        <v>24</v>
      </c>
      <c r="M636" s="220">
        <f t="shared" si="55"/>
        <v>21</v>
      </c>
      <c r="N636" s="220">
        <f t="shared" si="56"/>
        <v>7000</v>
      </c>
      <c r="O636" s="220">
        <f t="shared" si="57"/>
        <v>7090</v>
      </c>
      <c r="P636" s="220">
        <f t="shared" si="58"/>
        <v>7</v>
      </c>
      <c r="Q636" s="220"/>
      <c r="R636" s="220"/>
      <c r="S636" s="220">
        <f t="shared" si="59"/>
        <v>90</v>
      </c>
    </row>
    <row r="637" spans="1:19" hidden="1">
      <c r="A637" t="s">
        <v>870</v>
      </c>
      <c r="B637" t="s">
        <v>753</v>
      </c>
      <c r="C637" t="s">
        <v>775</v>
      </c>
      <c r="D637" t="s">
        <v>779</v>
      </c>
      <c r="E637">
        <v>9705.84</v>
      </c>
      <c r="F637">
        <v>7650</v>
      </c>
      <c r="G637">
        <v>3597.99</v>
      </c>
      <c r="L637" s="220">
        <f t="shared" si="54"/>
        <v>24</v>
      </c>
      <c r="M637" s="220">
        <f t="shared" si="55"/>
        <v>21</v>
      </c>
      <c r="N637" s="220">
        <f t="shared" si="56"/>
        <v>7000</v>
      </c>
      <c r="O637" s="220">
        <f t="shared" si="57"/>
        <v>7100</v>
      </c>
      <c r="P637" s="220">
        <f t="shared" si="58"/>
        <v>7</v>
      </c>
      <c r="Q637" s="220"/>
      <c r="R637" s="220"/>
      <c r="S637" s="220">
        <f t="shared" si="59"/>
        <v>100</v>
      </c>
    </row>
    <row r="638" spans="1:19" hidden="1">
      <c r="A638" t="s">
        <v>870</v>
      </c>
      <c r="B638" t="s">
        <v>753</v>
      </c>
      <c r="C638" t="s">
        <v>775</v>
      </c>
      <c r="D638" t="s">
        <v>780</v>
      </c>
      <c r="E638">
        <v>483.42</v>
      </c>
      <c r="F638">
        <v>225</v>
      </c>
      <c r="G638">
        <v>1064.32</v>
      </c>
      <c r="L638" s="220">
        <f t="shared" si="54"/>
        <v>24</v>
      </c>
      <c r="M638" s="220">
        <f t="shared" si="55"/>
        <v>21</v>
      </c>
      <c r="N638" s="220">
        <f t="shared" si="56"/>
        <v>7000</v>
      </c>
      <c r="O638" s="220">
        <f t="shared" si="57"/>
        <v>7300</v>
      </c>
      <c r="P638" s="220">
        <f t="shared" si="58"/>
        <v>7</v>
      </c>
      <c r="Q638" s="220"/>
      <c r="R638" s="220"/>
      <c r="S638" s="220">
        <f t="shared" si="59"/>
        <v>300</v>
      </c>
    </row>
    <row r="639" spans="1:19" hidden="1">
      <c r="A639" t="s">
        <v>870</v>
      </c>
      <c r="B639" t="s">
        <v>753</v>
      </c>
      <c r="C639" t="s">
        <v>775</v>
      </c>
      <c r="D639" t="s">
        <v>809</v>
      </c>
      <c r="E639">
        <v>6008.71</v>
      </c>
      <c r="F639">
        <v>2520</v>
      </c>
      <c r="G639">
        <v>5049.82</v>
      </c>
      <c r="L639" s="220">
        <f t="shared" si="54"/>
        <v>24</v>
      </c>
      <c r="M639" s="220">
        <f t="shared" si="55"/>
        <v>21</v>
      </c>
      <c r="N639" s="220">
        <f t="shared" si="56"/>
        <v>7000</v>
      </c>
      <c r="O639" s="220">
        <f t="shared" si="57"/>
        <v>7500</v>
      </c>
      <c r="P639" s="220">
        <f t="shared" si="58"/>
        <v>7</v>
      </c>
      <c r="Q639" s="220"/>
      <c r="R639" s="220"/>
      <c r="S639" s="220">
        <f t="shared" si="59"/>
        <v>500</v>
      </c>
    </row>
    <row r="640" spans="1:19" hidden="1">
      <c r="A640" t="s">
        <v>870</v>
      </c>
      <c r="B640" t="s">
        <v>753</v>
      </c>
      <c r="C640" t="s">
        <v>775</v>
      </c>
      <c r="D640" t="s">
        <v>838</v>
      </c>
      <c r="E640">
        <v>5467.93</v>
      </c>
      <c r="F640">
        <v>4000</v>
      </c>
      <c r="G640">
        <v>6218.27</v>
      </c>
      <c r="L640" s="220">
        <f t="shared" si="54"/>
        <v>24</v>
      </c>
      <c r="M640" s="220">
        <f t="shared" si="55"/>
        <v>21</v>
      </c>
      <c r="N640" s="220">
        <f t="shared" si="56"/>
        <v>7000</v>
      </c>
      <c r="O640" s="220">
        <f t="shared" si="57"/>
        <v>7550</v>
      </c>
      <c r="P640" s="220">
        <f t="shared" si="58"/>
        <v>7</v>
      </c>
      <c r="Q640" s="220"/>
      <c r="R640" s="220"/>
      <c r="S640" s="220">
        <f t="shared" si="59"/>
        <v>550</v>
      </c>
    </row>
    <row r="641" spans="1:19" hidden="1">
      <c r="A641" t="s">
        <v>870</v>
      </c>
      <c r="B641" t="s">
        <v>753</v>
      </c>
      <c r="C641" t="s">
        <v>775</v>
      </c>
      <c r="D641" t="s">
        <v>781</v>
      </c>
      <c r="E641">
        <v>39528.68</v>
      </c>
      <c r="F641">
        <v>39497</v>
      </c>
      <c r="G641">
        <v>81036.479999999996</v>
      </c>
      <c r="L641" s="220">
        <f t="shared" si="54"/>
        <v>24</v>
      </c>
      <c r="M641" s="220">
        <f t="shared" si="55"/>
        <v>21</v>
      </c>
      <c r="N641" s="220">
        <f t="shared" si="56"/>
        <v>7000</v>
      </c>
      <c r="O641" s="220">
        <f t="shared" si="57"/>
        <v>7800</v>
      </c>
      <c r="P641" s="220">
        <f t="shared" si="58"/>
        <v>7</v>
      </c>
      <c r="Q641" s="220"/>
      <c r="R641" s="220"/>
      <c r="S641" s="220">
        <f t="shared" si="59"/>
        <v>800</v>
      </c>
    </row>
    <row r="642" spans="1:19" hidden="1">
      <c r="A642" t="s">
        <v>870</v>
      </c>
      <c r="B642" t="s">
        <v>753</v>
      </c>
      <c r="C642" t="s">
        <v>782</v>
      </c>
      <c r="D642" t="s">
        <v>782</v>
      </c>
      <c r="E642">
        <v>44865.47</v>
      </c>
      <c r="F642">
        <v>37750</v>
      </c>
      <c r="G642">
        <v>42057.59</v>
      </c>
      <c r="L642" s="220">
        <f t="shared" si="54"/>
        <v>24</v>
      </c>
      <c r="M642" s="220">
        <f t="shared" si="55"/>
        <v>21</v>
      </c>
      <c r="N642" s="220">
        <f t="shared" si="56"/>
        <v>8000</v>
      </c>
      <c r="O642" s="220">
        <f t="shared" si="57"/>
        <v>8000</v>
      </c>
      <c r="P642" s="220">
        <f t="shared" si="58"/>
        <v>8</v>
      </c>
      <c r="Q642" s="220"/>
      <c r="R642" s="220"/>
      <c r="S642" s="220">
        <f t="shared" si="59"/>
        <v>0</v>
      </c>
    </row>
    <row r="643" spans="1:19" hidden="1">
      <c r="A643" t="s">
        <v>870</v>
      </c>
      <c r="B643" t="s">
        <v>753</v>
      </c>
      <c r="C643" t="s">
        <v>782</v>
      </c>
      <c r="D643" t="s">
        <v>877</v>
      </c>
      <c r="E643">
        <v>735.22</v>
      </c>
      <c r="F643">
        <v>0</v>
      </c>
      <c r="G643">
        <v>694.22</v>
      </c>
      <c r="L643" s="220">
        <f t="shared" si="54"/>
        <v>24</v>
      </c>
      <c r="M643" s="220">
        <f t="shared" si="55"/>
        <v>21</v>
      </c>
      <c r="N643" s="220">
        <f t="shared" si="56"/>
        <v>8000</v>
      </c>
      <c r="O643" s="220">
        <f t="shared" si="57"/>
        <v>8004</v>
      </c>
      <c r="P643" s="220">
        <f t="shared" si="58"/>
        <v>8</v>
      </c>
      <c r="Q643" s="220"/>
      <c r="R643" s="220"/>
      <c r="S643" s="220">
        <f t="shared" si="59"/>
        <v>4</v>
      </c>
    </row>
    <row r="644" spans="1:19" hidden="1">
      <c r="A644" t="s">
        <v>870</v>
      </c>
      <c r="B644" t="s">
        <v>753</v>
      </c>
      <c r="C644" t="s">
        <v>782</v>
      </c>
      <c r="D644" t="s">
        <v>878</v>
      </c>
      <c r="E644">
        <v>569.99</v>
      </c>
      <c r="F644">
        <v>0</v>
      </c>
      <c r="G644">
        <v>236.23</v>
      </c>
      <c r="L644" s="220">
        <f t="shared" si="54"/>
        <v>24</v>
      </c>
      <c r="M644" s="220">
        <f t="shared" si="55"/>
        <v>21</v>
      </c>
      <c r="N644" s="220">
        <f t="shared" si="56"/>
        <v>8000</v>
      </c>
      <c r="O644" s="220">
        <f t="shared" si="57"/>
        <v>8009</v>
      </c>
      <c r="P644" s="220">
        <f t="shared" si="58"/>
        <v>8</v>
      </c>
      <c r="Q644" s="220"/>
      <c r="R644" s="220"/>
      <c r="S644" s="220">
        <f t="shared" si="59"/>
        <v>9</v>
      </c>
    </row>
    <row r="645" spans="1:19" hidden="1">
      <c r="A645" t="s">
        <v>870</v>
      </c>
      <c r="B645" t="s">
        <v>753</v>
      </c>
      <c r="C645" t="s">
        <v>782</v>
      </c>
      <c r="D645" t="s">
        <v>879</v>
      </c>
      <c r="E645">
        <v>1992.73</v>
      </c>
      <c r="F645">
        <v>0</v>
      </c>
      <c r="G645">
        <v>1935.5</v>
      </c>
      <c r="L645" s="220">
        <f t="shared" ref="L645:L708" si="60">LEFT(A645,2)*1</f>
        <v>24</v>
      </c>
      <c r="M645" s="220">
        <f t="shared" ref="M645:M708" si="61">LEFT(B645,2)*1</f>
        <v>21</v>
      </c>
      <c r="N645" s="220">
        <f t="shared" ref="N645:N708" si="62">LEFT(C645,4)*1</f>
        <v>8000</v>
      </c>
      <c r="O645" s="220">
        <f t="shared" ref="O645:O708" si="63">LEFT(D645,4)*1</f>
        <v>8013</v>
      </c>
      <c r="P645" s="220">
        <f t="shared" ref="P645:P708" si="64">N645/1000*1</f>
        <v>8</v>
      </c>
      <c r="Q645" s="220"/>
      <c r="R645" s="220"/>
      <c r="S645" s="220">
        <f t="shared" ref="S645:S708" si="65">RIGHT(O645,3)*1</f>
        <v>13</v>
      </c>
    </row>
    <row r="646" spans="1:19" hidden="1">
      <c r="A646" t="s">
        <v>870</v>
      </c>
      <c r="B646" t="s">
        <v>753</v>
      </c>
      <c r="C646" t="s">
        <v>782</v>
      </c>
      <c r="D646" t="s">
        <v>880</v>
      </c>
      <c r="E646">
        <v>1027.6600000000001</v>
      </c>
      <c r="F646">
        <v>0</v>
      </c>
      <c r="G646">
        <v>1925.17</v>
      </c>
      <c r="L646" s="220">
        <f t="shared" si="60"/>
        <v>24</v>
      </c>
      <c r="M646" s="220">
        <f t="shared" si="61"/>
        <v>21</v>
      </c>
      <c r="N646" s="220">
        <f t="shared" si="62"/>
        <v>8000</v>
      </c>
      <c r="O646" s="220">
        <f t="shared" si="63"/>
        <v>8024</v>
      </c>
      <c r="P646" s="220">
        <f t="shared" si="64"/>
        <v>8</v>
      </c>
      <c r="Q646" s="220"/>
      <c r="R646" s="220"/>
      <c r="S646" s="220">
        <f t="shared" si="65"/>
        <v>24</v>
      </c>
    </row>
    <row r="647" spans="1:19" hidden="1">
      <c r="A647" t="s">
        <v>870</v>
      </c>
      <c r="B647" t="s">
        <v>753</v>
      </c>
      <c r="C647" t="s">
        <v>782</v>
      </c>
      <c r="D647" t="s">
        <v>881</v>
      </c>
      <c r="E647">
        <v>38.85</v>
      </c>
      <c r="F647">
        <v>0</v>
      </c>
      <c r="G647">
        <v>11.24</v>
      </c>
      <c r="L647" s="220">
        <f t="shared" si="60"/>
        <v>24</v>
      </c>
      <c r="M647" s="220">
        <f t="shared" si="61"/>
        <v>21</v>
      </c>
      <c r="N647" s="220">
        <f t="shared" si="62"/>
        <v>8000</v>
      </c>
      <c r="O647" s="220">
        <f t="shared" si="63"/>
        <v>8100</v>
      </c>
      <c r="P647" s="220">
        <f t="shared" si="64"/>
        <v>8</v>
      </c>
      <c r="Q647" s="220"/>
      <c r="R647" s="220"/>
      <c r="S647" s="220">
        <f t="shared" si="65"/>
        <v>100</v>
      </c>
    </row>
    <row r="648" spans="1:19" hidden="1">
      <c r="A648" t="s">
        <v>882</v>
      </c>
      <c r="B648" t="s">
        <v>753</v>
      </c>
      <c r="C648" t="s">
        <v>784</v>
      </c>
      <c r="D648" t="s">
        <v>785</v>
      </c>
      <c r="E648">
        <v>0</v>
      </c>
      <c r="F648">
        <v>0</v>
      </c>
      <c r="G648">
        <v>0</v>
      </c>
      <c r="L648" s="220">
        <f t="shared" si="60"/>
        <v>28</v>
      </c>
      <c r="M648" s="220">
        <f t="shared" si="61"/>
        <v>21</v>
      </c>
      <c r="N648" s="220">
        <f t="shared" si="62"/>
        <v>0</v>
      </c>
      <c r="O648" s="220">
        <f t="shared" si="63"/>
        <v>0</v>
      </c>
      <c r="P648" s="220">
        <f t="shared" si="64"/>
        <v>0</v>
      </c>
      <c r="Q648" s="220"/>
      <c r="R648" s="220"/>
      <c r="S648" s="220">
        <f t="shared" si="65"/>
        <v>0</v>
      </c>
    </row>
    <row r="649" spans="1:19" hidden="1">
      <c r="A649" t="s">
        <v>882</v>
      </c>
      <c r="B649" t="s">
        <v>753</v>
      </c>
      <c r="C649" t="s">
        <v>788</v>
      </c>
      <c r="D649" t="s">
        <v>815</v>
      </c>
      <c r="E649">
        <v>468.47</v>
      </c>
      <c r="F649">
        <v>2500</v>
      </c>
      <c r="G649">
        <v>0</v>
      </c>
      <c r="L649" s="220">
        <f t="shared" si="60"/>
        <v>28</v>
      </c>
      <c r="M649" s="220">
        <f t="shared" si="61"/>
        <v>21</v>
      </c>
      <c r="N649" s="220">
        <f t="shared" si="62"/>
        <v>3000</v>
      </c>
      <c r="O649" s="220">
        <f t="shared" si="63"/>
        <v>3690</v>
      </c>
      <c r="P649" s="220">
        <f t="shared" si="64"/>
        <v>3</v>
      </c>
      <c r="Q649" s="220"/>
      <c r="R649" s="220"/>
      <c r="S649" s="220">
        <f t="shared" si="65"/>
        <v>690</v>
      </c>
    </row>
    <row r="650" spans="1:19" hidden="1">
      <c r="A650" t="s">
        <v>882</v>
      </c>
      <c r="B650" t="s">
        <v>753</v>
      </c>
      <c r="C650" t="s">
        <v>788</v>
      </c>
      <c r="D650" t="s">
        <v>818</v>
      </c>
      <c r="E650">
        <v>10599.83</v>
      </c>
      <c r="F650">
        <v>9019</v>
      </c>
      <c r="G650">
        <v>10738.08</v>
      </c>
      <c r="L650" s="220">
        <f t="shared" si="60"/>
        <v>28</v>
      </c>
      <c r="M650" s="220">
        <f t="shared" si="61"/>
        <v>21</v>
      </c>
      <c r="N650" s="220">
        <f t="shared" si="62"/>
        <v>3000</v>
      </c>
      <c r="O650" s="220">
        <f t="shared" si="63"/>
        <v>3980</v>
      </c>
      <c r="P650" s="220">
        <f t="shared" si="64"/>
        <v>3</v>
      </c>
      <c r="Q650" s="220"/>
      <c r="R650" s="220"/>
      <c r="S650" s="220">
        <f t="shared" si="65"/>
        <v>980</v>
      </c>
    </row>
    <row r="651" spans="1:19" hidden="1">
      <c r="A651" t="s">
        <v>882</v>
      </c>
      <c r="B651" t="s">
        <v>753</v>
      </c>
      <c r="C651" t="s">
        <v>792</v>
      </c>
      <c r="D651" t="s">
        <v>792</v>
      </c>
      <c r="E651">
        <v>1723.4</v>
      </c>
      <c r="F651">
        <v>4937</v>
      </c>
      <c r="G651">
        <v>-579.57000000000005</v>
      </c>
      <c r="L651" s="220">
        <f t="shared" si="60"/>
        <v>28</v>
      </c>
      <c r="M651" s="220">
        <f t="shared" si="61"/>
        <v>21</v>
      </c>
      <c r="N651" s="220">
        <f t="shared" si="62"/>
        <v>4000</v>
      </c>
      <c r="O651" s="220">
        <f t="shared" si="63"/>
        <v>4000</v>
      </c>
      <c r="P651" s="220">
        <f t="shared" si="64"/>
        <v>4</v>
      </c>
      <c r="Q651" s="220"/>
      <c r="R651" s="220"/>
      <c r="S651" s="220">
        <f t="shared" si="65"/>
        <v>0</v>
      </c>
    </row>
    <row r="652" spans="1:19" hidden="1">
      <c r="A652" t="s">
        <v>882</v>
      </c>
      <c r="B652" t="s">
        <v>753</v>
      </c>
      <c r="C652" t="s">
        <v>792</v>
      </c>
      <c r="D652" t="s">
        <v>800</v>
      </c>
      <c r="E652">
        <v>2555.5</v>
      </c>
      <c r="F652">
        <v>0</v>
      </c>
      <c r="G652">
        <v>3452.61</v>
      </c>
      <c r="L652" s="220">
        <f t="shared" si="60"/>
        <v>28</v>
      </c>
      <c r="M652" s="220">
        <f t="shared" si="61"/>
        <v>21</v>
      </c>
      <c r="N652" s="220">
        <f t="shared" si="62"/>
        <v>4000</v>
      </c>
      <c r="O652" s="220">
        <f t="shared" si="63"/>
        <v>4310</v>
      </c>
      <c r="P652" s="220">
        <f t="shared" si="64"/>
        <v>4</v>
      </c>
      <c r="Q652" s="220"/>
      <c r="R652" s="220"/>
      <c r="S652" s="220">
        <f t="shared" si="65"/>
        <v>310</v>
      </c>
    </row>
    <row r="653" spans="1:19" hidden="1">
      <c r="A653" t="s">
        <v>882</v>
      </c>
      <c r="B653" t="s">
        <v>753</v>
      </c>
      <c r="C653" t="s">
        <v>792</v>
      </c>
      <c r="D653" t="s">
        <v>801</v>
      </c>
      <c r="E653">
        <v>115.21</v>
      </c>
      <c r="F653">
        <v>0</v>
      </c>
      <c r="G653">
        <v>97.29</v>
      </c>
      <c r="L653" s="220">
        <f t="shared" si="60"/>
        <v>28</v>
      </c>
      <c r="M653" s="220">
        <f t="shared" si="61"/>
        <v>21</v>
      </c>
      <c r="N653" s="220">
        <f t="shared" si="62"/>
        <v>4000</v>
      </c>
      <c r="O653" s="220">
        <f t="shared" si="63"/>
        <v>4320</v>
      </c>
      <c r="P653" s="220">
        <f t="shared" si="64"/>
        <v>4</v>
      </c>
      <c r="Q653" s="220"/>
      <c r="R653" s="220"/>
      <c r="S653" s="220">
        <f t="shared" si="65"/>
        <v>320</v>
      </c>
    </row>
    <row r="654" spans="1:19" hidden="1">
      <c r="A654" t="s">
        <v>882</v>
      </c>
      <c r="B654" t="s">
        <v>753</v>
      </c>
      <c r="C654" t="s">
        <v>792</v>
      </c>
      <c r="D654" t="s">
        <v>802</v>
      </c>
      <c r="E654">
        <v>6.82</v>
      </c>
      <c r="F654">
        <v>0</v>
      </c>
      <c r="G654">
        <v>17.3</v>
      </c>
      <c r="L654" s="220">
        <f t="shared" si="60"/>
        <v>28</v>
      </c>
      <c r="M654" s="220">
        <f t="shared" si="61"/>
        <v>21</v>
      </c>
      <c r="N654" s="220">
        <f t="shared" si="62"/>
        <v>4000</v>
      </c>
      <c r="O654" s="220">
        <f t="shared" si="63"/>
        <v>4330</v>
      </c>
      <c r="P654" s="220">
        <f t="shared" si="64"/>
        <v>4</v>
      </c>
      <c r="Q654" s="220"/>
      <c r="R654" s="220"/>
      <c r="S654" s="220">
        <f t="shared" si="65"/>
        <v>330</v>
      </c>
    </row>
    <row r="655" spans="1:19" hidden="1">
      <c r="A655" t="s">
        <v>882</v>
      </c>
      <c r="B655" t="s">
        <v>753</v>
      </c>
      <c r="C655" t="s">
        <v>792</v>
      </c>
      <c r="D655" t="s">
        <v>803</v>
      </c>
      <c r="E655">
        <v>670.76</v>
      </c>
      <c r="F655">
        <v>0</v>
      </c>
      <c r="G655">
        <v>855.87</v>
      </c>
      <c r="L655" s="220">
        <f t="shared" si="60"/>
        <v>28</v>
      </c>
      <c r="M655" s="220">
        <f t="shared" si="61"/>
        <v>21</v>
      </c>
      <c r="N655" s="220">
        <f t="shared" si="62"/>
        <v>4000</v>
      </c>
      <c r="O655" s="220">
        <f t="shared" si="63"/>
        <v>4340</v>
      </c>
      <c r="P655" s="220">
        <f t="shared" si="64"/>
        <v>4</v>
      </c>
      <c r="Q655" s="220"/>
      <c r="R655" s="220"/>
      <c r="S655" s="220">
        <f t="shared" si="65"/>
        <v>340</v>
      </c>
    </row>
    <row r="656" spans="1:19" hidden="1">
      <c r="A656" t="s">
        <v>882</v>
      </c>
      <c r="B656" t="s">
        <v>753</v>
      </c>
      <c r="C656" t="s">
        <v>792</v>
      </c>
      <c r="D656" t="s">
        <v>804</v>
      </c>
      <c r="E656">
        <v>1050.4100000000001</v>
      </c>
      <c r="F656">
        <v>0</v>
      </c>
      <c r="G656">
        <v>1381.8</v>
      </c>
      <c r="L656" s="220">
        <f t="shared" si="60"/>
        <v>28</v>
      </c>
      <c r="M656" s="220">
        <f t="shared" si="61"/>
        <v>21</v>
      </c>
      <c r="N656" s="220">
        <f t="shared" si="62"/>
        <v>4000</v>
      </c>
      <c r="O656" s="220">
        <f t="shared" si="63"/>
        <v>4350</v>
      </c>
      <c r="P656" s="220">
        <f t="shared" si="64"/>
        <v>4</v>
      </c>
      <c r="Q656" s="220"/>
      <c r="R656" s="220"/>
      <c r="S656" s="220">
        <f t="shared" si="65"/>
        <v>350</v>
      </c>
    </row>
    <row r="657" spans="1:19" hidden="1">
      <c r="A657" t="s">
        <v>882</v>
      </c>
      <c r="B657" t="s">
        <v>753</v>
      </c>
      <c r="C657" t="s">
        <v>792</v>
      </c>
      <c r="D657" t="s">
        <v>805</v>
      </c>
      <c r="E657">
        <v>65.88</v>
      </c>
      <c r="F657">
        <v>0</v>
      </c>
      <c r="G657">
        <v>83.52</v>
      </c>
      <c r="L657" s="220">
        <f t="shared" si="60"/>
        <v>28</v>
      </c>
      <c r="M657" s="220">
        <f t="shared" si="61"/>
        <v>21</v>
      </c>
      <c r="N657" s="220">
        <f t="shared" si="62"/>
        <v>4000</v>
      </c>
      <c r="O657" s="220">
        <f t="shared" si="63"/>
        <v>4360</v>
      </c>
      <c r="P657" s="220">
        <f t="shared" si="64"/>
        <v>4</v>
      </c>
      <c r="Q657" s="220"/>
      <c r="R657" s="220"/>
      <c r="S657" s="220">
        <f t="shared" si="65"/>
        <v>360</v>
      </c>
    </row>
    <row r="658" spans="1:19" hidden="1">
      <c r="A658" t="s">
        <v>882</v>
      </c>
      <c r="B658" t="s">
        <v>753</v>
      </c>
      <c r="C658" t="s">
        <v>771</v>
      </c>
      <c r="D658" t="s">
        <v>771</v>
      </c>
      <c r="E658">
        <v>17827.23</v>
      </c>
      <c r="F658">
        <v>30000</v>
      </c>
      <c r="G658">
        <v>7503.63</v>
      </c>
      <c r="L658" s="220">
        <f t="shared" si="60"/>
        <v>28</v>
      </c>
      <c r="M658" s="220">
        <f t="shared" si="61"/>
        <v>21</v>
      </c>
      <c r="N658" s="220">
        <f t="shared" si="62"/>
        <v>5000</v>
      </c>
      <c r="O658" s="220">
        <f t="shared" si="63"/>
        <v>5000</v>
      </c>
      <c r="P658" s="220">
        <f t="shared" si="64"/>
        <v>5</v>
      </c>
      <c r="Q658" s="220"/>
      <c r="R658" s="220"/>
      <c r="S658" s="220">
        <f t="shared" si="65"/>
        <v>0</v>
      </c>
    </row>
    <row r="659" spans="1:19" hidden="1">
      <c r="A659" t="s">
        <v>882</v>
      </c>
      <c r="B659" t="s">
        <v>753</v>
      </c>
      <c r="C659" t="s">
        <v>771</v>
      </c>
      <c r="D659" t="s">
        <v>772</v>
      </c>
      <c r="E659">
        <v>16.309999999999999</v>
      </c>
      <c r="F659">
        <v>20</v>
      </c>
      <c r="G659">
        <v>8.36</v>
      </c>
      <c r="L659" s="220">
        <f t="shared" si="60"/>
        <v>28</v>
      </c>
      <c r="M659" s="220">
        <f t="shared" si="61"/>
        <v>21</v>
      </c>
      <c r="N659" s="220">
        <f t="shared" si="62"/>
        <v>5000</v>
      </c>
      <c r="O659" s="220">
        <f t="shared" si="63"/>
        <v>5010</v>
      </c>
      <c r="P659" s="220">
        <f t="shared" si="64"/>
        <v>5</v>
      </c>
      <c r="Q659" s="220"/>
      <c r="R659" s="220"/>
      <c r="S659" s="220">
        <f t="shared" si="65"/>
        <v>10</v>
      </c>
    </row>
    <row r="660" spans="1:19" hidden="1">
      <c r="A660" t="s">
        <v>882</v>
      </c>
      <c r="B660" t="s">
        <v>753</v>
      </c>
      <c r="C660" t="s">
        <v>771</v>
      </c>
      <c r="D660" t="s">
        <v>773</v>
      </c>
      <c r="E660">
        <v>226.6</v>
      </c>
      <c r="F660">
        <v>80</v>
      </c>
      <c r="G660">
        <v>565.04999999999995</v>
      </c>
      <c r="L660" s="220">
        <f t="shared" si="60"/>
        <v>28</v>
      </c>
      <c r="M660" s="220">
        <f t="shared" si="61"/>
        <v>21</v>
      </c>
      <c r="N660" s="220">
        <f t="shared" si="62"/>
        <v>5000</v>
      </c>
      <c r="O660" s="220">
        <f t="shared" si="63"/>
        <v>5030</v>
      </c>
      <c r="P660" s="220">
        <f t="shared" si="64"/>
        <v>5</v>
      </c>
      <c r="Q660" s="220"/>
      <c r="R660" s="220"/>
      <c r="S660" s="220">
        <f t="shared" si="65"/>
        <v>30</v>
      </c>
    </row>
    <row r="661" spans="1:19" hidden="1">
      <c r="A661" t="s">
        <v>882</v>
      </c>
      <c r="B661" t="s">
        <v>753</v>
      </c>
      <c r="C661" t="s">
        <v>771</v>
      </c>
      <c r="D661" t="s">
        <v>819</v>
      </c>
      <c r="E661">
        <v>564.29</v>
      </c>
      <c r="F661">
        <v>720</v>
      </c>
      <c r="G661">
        <v>113.82</v>
      </c>
      <c r="L661" s="220">
        <f t="shared" si="60"/>
        <v>28</v>
      </c>
      <c r="M661" s="220">
        <f t="shared" si="61"/>
        <v>21</v>
      </c>
      <c r="N661" s="220">
        <f t="shared" si="62"/>
        <v>5000</v>
      </c>
      <c r="O661" s="220">
        <f t="shared" si="63"/>
        <v>5600</v>
      </c>
      <c r="P661" s="220">
        <f t="shared" si="64"/>
        <v>5</v>
      </c>
      <c r="Q661" s="220"/>
      <c r="R661" s="220"/>
      <c r="S661" s="220">
        <f t="shared" si="65"/>
        <v>600</v>
      </c>
    </row>
    <row r="662" spans="1:19" hidden="1">
      <c r="A662" t="s">
        <v>882</v>
      </c>
      <c r="B662" t="s">
        <v>753</v>
      </c>
      <c r="C662" t="s">
        <v>771</v>
      </c>
      <c r="D662" t="s">
        <v>774</v>
      </c>
      <c r="E662">
        <v>2472.1999999999998</v>
      </c>
      <c r="F662">
        <v>10000</v>
      </c>
      <c r="G662">
        <v>0</v>
      </c>
      <c r="L662" s="220">
        <f t="shared" si="60"/>
        <v>28</v>
      </c>
      <c r="M662" s="220">
        <f t="shared" si="61"/>
        <v>21</v>
      </c>
      <c r="N662" s="220">
        <f t="shared" si="62"/>
        <v>5000</v>
      </c>
      <c r="O662" s="220">
        <f t="shared" si="63"/>
        <v>5900</v>
      </c>
      <c r="P662" s="220">
        <f t="shared" si="64"/>
        <v>5</v>
      </c>
      <c r="Q662" s="220"/>
      <c r="R662" s="220"/>
      <c r="S662" s="220">
        <f t="shared" si="65"/>
        <v>900</v>
      </c>
    </row>
    <row r="663" spans="1:19" hidden="1">
      <c r="A663" t="s">
        <v>882</v>
      </c>
      <c r="B663" t="s">
        <v>753</v>
      </c>
      <c r="C663" t="s">
        <v>775</v>
      </c>
      <c r="D663" t="s">
        <v>776</v>
      </c>
      <c r="E663">
        <v>5000</v>
      </c>
      <c r="F663">
        <v>4000</v>
      </c>
      <c r="G663">
        <v>3000</v>
      </c>
      <c r="L663" s="220">
        <f t="shared" si="60"/>
        <v>28</v>
      </c>
      <c r="M663" s="220">
        <f t="shared" si="61"/>
        <v>21</v>
      </c>
      <c r="N663" s="220">
        <f t="shared" si="62"/>
        <v>7000</v>
      </c>
      <c r="O663" s="220">
        <f t="shared" si="63"/>
        <v>7010</v>
      </c>
      <c r="P663" s="220">
        <f t="shared" si="64"/>
        <v>7</v>
      </c>
      <c r="Q663" s="220"/>
      <c r="R663" s="220"/>
      <c r="S663" s="220">
        <f t="shared" si="65"/>
        <v>10</v>
      </c>
    </row>
    <row r="664" spans="1:19" hidden="1">
      <c r="A664" t="s">
        <v>882</v>
      </c>
      <c r="B664" t="s">
        <v>753</v>
      </c>
      <c r="C664" t="s">
        <v>775</v>
      </c>
      <c r="D664" t="s">
        <v>777</v>
      </c>
      <c r="E664">
        <v>0</v>
      </c>
      <c r="F664">
        <v>500</v>
      </c>
      <c r="G664">
        <v>0</v>
      </c>
      <c r="L664" s="220">
        <f t="shared" si="60"/>
        <v>28</v>
      </c>
      <c r="M664" s="220">
        <f t="shared" si="61"/>
        <v>21</v>
      </c>
      <c r="N664" s="220">
        <f t="shared" si="62"/>
        <v>7000</v>
      </c>
      <c r="O664" s="220">
        <f t="shared" si="63"/>
        <v>7020</v>
      </c>
      <c r="P664" s="220">
        <f t="shared" si="64"/>
        <v>7</v>
      </c>
      <c r="Q664" s="220"/>
      <c r="R664" s="220"/>
      <c r="S664" s="220">
        <f t="shared" si="65"/>
        <v>20</v>
      </c>
    </row>
    <row r="665" spans="1:19" hidden="1">
      <c r="A665" t="s">
        <v>882</v>
      </c>
      <c r="B665" t="s">
        <v>753</v>
      </c>
      <c r="C665" t="s">
        <v>775</v>
      </c>
      <c r="D665" t="s">
        <v>778</v>
      </c>
      <c r="E665">
        <v>4785</v>
      </c>
      <c r="F665">
        <v>7150</v>
      </c>
      <c r="G665">
        <v>4972.5</v>
      </c>
      <c r="L665" s="220">
        <f t="shared" si="60"/>
        <v>28</v>
      </c>
      <c r="M665" s="220">
        <f t="shared" si="61"/>
        <v>21</v>
      </c>
      <c r="N665" s="220">
        <f t="shared" si="62"/>
        <v>7000</v>
      </c>
      <c r="O665" s="220">
        <f t="shared" si="63"/>
        <v>7070</v>
      </c>
      <c r="P665" s="220">
        <f t="shared" si="64"/>
        <v>7</v>
      </c>
      <c r="Q665" s="220"/>
      <c r="R665" s="220"/>
      <c r="S665" s="220">
        <f t="shared" si="65"/>
        <v>70</v>
      </c>
    </row>
    <row r="666" spans="1:19" hidden="1">
      <c r="A666" t="s">
        <v>882</v>
      </c>
      <c r="B666" t="s">
        <v>753</v>
      </c>
      <c r="C666" t="s">
        <v>775</v>
      </c>
      <c r="D666" t="s">
        <v>808</v>
      </c>
      <c r="E666">
        <v>1969.69</v>
      </c>
      <c r="F666">
        <v>2691</v>
      </c>
      <c r="G666">
        <v>2965.28</v>
      </c>
      <c r="L666" s="220">
        <f t="shared" si="60"/>
        <v>28</v>
      </c>
      <c r="M666" s="220">
        <f t="shared" si="61"/>
        <v>21</v>
      </c>
      <c r="N666" s="220">
        <f t="shared" si="62"/>
        <v>7000</v>
      </c>
      <c r="O666" s="220">
        <f t="shared" si="63"/>
        <v>7080</v>
      </c>
      <c r="P666" s="220">
        <f t="shared" si="64"/>
        <v>7</v>
      </c>
      <c r="Q666" s="220"/>
      <c r="R666" s="220"/>
      <c r="S666" s="220">
        <f t="shared" si="65"/>
        <v>80</v>
      </c>
    </row>
    <row r="667" spans="1:19" hidden="1">
      <c r="A667" t="s">
        <v>882</v>
      </c>
      <c r="B667" t="s">
        <v>753</v>
      </c>
      <c r="C667" t="s">
        <v>775</v>
      </c>
      <c r="D667" t="s">
        <v>827</v>
      </c>
      <c r="E667">
        <v>0</v>
      </c>
      <c r="F667">
        <v>2600</v>
      </c>
      <c r="G667">
        <v>0</v>
      </c>
      <c r="L667" s="220">
        <f t="shared" si="60"/>
        <v>28</v>
      </c>
      <c r="M667" s="220">
        <f t="shared" si="61"/>
        <v>21</v>
      </c>
      <c r="N667" s="220">
        <f t="shared" si="62"/>
        <v>7000</v>
      </c>
      <c r="O667" s="220">
        <f t="shared" si="63"/>
        <v>7090</v>
      </c>
      <c r="P667" s="220">
        <f t="shared" si="64"/>
        <v>7</v>
      </c>
      <c r="Q667" s="220"/>
      <c r="R667" s="220"/>
      <c r="S667" s="220">
        <f t="shared" si="65"/>
        <v>90</v>
      </c>
    </row>
    <row r="668" spans="1:19" hidden="1">
      <c r="A668" t="s">
        <v>882</v>
      </c>
      <c r="B668" t="s">
        <v>753</v>
      </c>
      <c r="C668" t="s">
        <v>775</v>
      </c>
      <c r="D668" t="s">
        <v>809</v>
      </c>
      <c r="E668">
        <v>0</v>
      </c>
      <c r="F668">
        <v>30</v>
      </c>
      <c r="G668">
        <v>35.6</v>
      </c>
      <c r="L668" s="220">
        <f t="shared" si="60"/>
        <v>28</v>
      </c>
      <c r="M668" s="220">
        <f t="shared" si="61"/>
        <v>21</v>
      </c>
      <c r="N668" s="220">
        <f t="shared" si="62"/>
        <v>7000</v>
      </c>
      <c r="O668" s="220">
        <f t="shared" si="63"/>
        <v>7500</v>
      </c>
      <c r="P668" s="220">
        <f t="shared" si="64"/>
        <v>7</v>
      </c>
      <c r="Q668" s="220"/>
      <c r="R668" s="220"/>
      <c r="S668" s="220">
        <f t="shared" si="65"/>
        <v>500</v>
      </c>
    </row>
    <row r="669" spans="1:19" hidden="1">
      <c r="A669" t="s">
        <v>882</v>
      </c>
      <c r="B669" t="s">
        <v>753</v>
      </c>
      <c r="C669" t="s">
        <v>775</v>
      </c>
      <c r="D669" t="s">
        <v>781</v>
      </c>
      <c r="E669">
        <v>614.16999999999996</v>
      </c>
      <c r="F669">
        <v>381</v>
      </c>
      <c r="G669">
        <v>675</v>
      </c>
      <c r="L669" s="220">
        <f t="shared" si="60"/>
        <v>28</v>
      </c>
      <c r="M669" s="220">
        <f t="shared" si="61"/>
        <v>21</v>
      </c>
      <c r="N669" s="220">
        <f t="shared" si="62"/>
        <v>7000</v>
      </c>
      <c r="O669" s="220">
        <f t="shared" si="63"/>
        <v>7800</v>
      </c>
      <c r="P669" s="220">
        <f t="shared" si="64"/>
        <v>7</v>
      </c>
      <c r="Q669" s="220"/>
      <c r="R669" s="220"/>
      <c r="S669" s="220">
        <f t="shared" si="65"/>
        <v>800</v>
      </c>
    </row>
    <row r="670" spans="1:19" hidden="1">
      <c r="A670" t="s">
        <v>882</v>
      </c>
      <c r="B670" t="s">
        <v>753</v>
      </c>
      <c r="C670" t="s">
        <v>782</v>
      </c>
      <c r="D670" t="s">
        <v>782</v>
      </c>
      <c r="E670">
        <v>1059.93</v>
      </c>
      <c r="F670">
        <v>500</v>
      </c>
      <c r="G670">
        <v>397.85</v>
      </c>
      <c r="L670" s="220">
        <f t="shared" si="60"/>
        <v>28</v>
      </c>
      <c r="M670" s="220">
        <f t="shared" si="61"/>
        <v>21</v>
      </c>
      <c r="N670" s="220">
        <f t="shared" si="62"/>
        <v>8000</v>
      </c>
      <c r="O670" s="220">
        <f t="shared" si="63"/>
        <v>8000</v>
      </c>
      <c r="P670" s="220">
        <f t="shared" si="64"/>
        <v>8</v>
      </c>
      <c r="Q670" s="220"/>
      <c r="R670" s="220"/>
      <c r="S670" s="220">
        <f t="shared" si="65"/>
        <v>0</v>
      </c>
    </row>
    <row r="671" spans="1:19" hidden="1">
      <c r="A671" t="s">
        <v>883</v>
      </c>
      <c r="B671" t="s">
        <v>753</v>
      </c>
      <c r="C671" t="s">
        <v>784</v>
      </c>
      <c r="D671" t="s">
        <v>785</v>
      </c>
      <c r="E671">
        <v>0</v>
      </c>
      <c r="F671">
        <v>0</v>
      </c>
      <c r="G671">
        <v>0</v>
      </c>
      <c r="L671" s="220">
        <f t="shared" si="60"/>
        <v>30</v>
      </c>
      <c r="M671" s="220">
        <f t="shared" si="61"/>
        <v>21</v>
      </c>
      <c r="N671" s="220">
        <f t="shared" si="62"/>
        <v>0</v>
      </c>
      <c r="O671" s="220">
        <f t="shared" si="63"/>
        <v>0</v>
      </c>
      <c r="P671" s="220">
        <f t="shared" si="64"/>
        <v>0</v>
      </c>
      <c r="Q671" s="220"/>
      <c r="R671" s="220"/>
      <c r="S671" s="220">
        <f t="shared" si="65"/>
        <v>0</v>
      </c>
    </row>
    <row r="672" spans="1:19" hidden="1">
      <c r="A672" t="s">
        <v>883</v>
      </c>
      <c r="B672" t="s">
        <v>753</v>
      </c>
      <c r="C672" t="s">
        <v>788</v>
      </c>
      <c r="D672" t="s">
        <v>790</v>
      </c>
      <c r="E672">
        <v>6145.22</v>
      </c>
      <c r="F672">
        <v>2445</v>
      </c>
      <c r="G672">
        <v>1839.32</v>
      </c>
      <c r="L672" s="220">
        <f t="shared" si="60"/>
        <v>30</v>
      </c>
      <c r="M672" s="220">
        <f t="shared" si="61"/>
        <v>21</v>
      </c>
      <c r="N672" s="220">
        <f t="shared" si="62"/>
        <v>3000</v>
      </c>
      <c r="O672" s="220">
        <f t="shared" si="63"/>
        <v>3960</v>
      </c>
      <c r="P672" s="220">
        <f t="shared" si="64"/>
        <v>3</v>
      </c>
      <c r="Q672" s="220"/>
      <c r="R672" s="220"/>
      <c r="S672" s="220">
        <f t="shared" si="65"/>
        <v>960</v>
      </c>
    </row>
    <row r="673" spans="1:19" hidden="1">
      <c r="A673" t="s">
        <v>883</v>
      </c>
      <c r="B673" t="s">
        <v>753</v>
      </c>
      <c r="C673" t="s">
        <v>792</v>
      </c>
      <c r="D673" t="s">
        <v>792</v>
      </c>
      <c r="E673">
        <v>784.08</v>
      </c>
      <c r="F673">
        <v>829</v>
      </c>
      <c r="G673">
        <v>358.93</v>
      </c>
      <c r="L673" s="220">
        <f t="shared" si="60"/>
        <v>30</v>
      </c>
      <c r="M673" s="220">
        <f t="shared" si="61"/>
        <v>21</v>
      </c>
      <c r="N673" s="220">
        <f t="shared" si="62"/>
        <v>4000</v>
      </c>
      <c r="O673" s="220">
        <f t="shared" si="63"/>
        <v>4000</v>
      </c>
      <c r="P673" s="220">
        <f t="shared" si="64"/>
        <v>4</v>
      </c>
      <c r="Q673" s="220"/>
      <c r="R673" s="220"/>
      <c r="S673" s="220">
        <f t="shared" si="65"/>
        <v>0</v>
      </c>
    </row>
    <row r="674" spans="1:19" hidden="1">
      <c r="A674" t="s">
        <v>883</v>
      </c>
      <c r="B674" t="s">
        <v>753</v>
      </c>
      <c r="C674" t="s">
        <v>792</v>
      </c>
      <c r="D674" t="s">
        <v>800</v>
      </c>
      <c r="E674">
        <v>423.46</v>
      </c>
      <c r="F674">
        <v>0</v>
      </c>
      <c r="G674">
        <v>88.8</v>
      </c>
      <c r="L674" s="220">
        <f t="shared" si="60"/>
        <v>30</v>
      </c>
      <c r="M674" s="220">
        <f t="shared" si="61"/>
        <v>21</v>
      </c>
      <c r="N674" s="220">
        <f t="shared" si="62"/>
        <v>4000</v>
      </c>
      <c r="O674" s="220">
        <f t="shared" si="63"/>
        <v>4310</v>
      </c>
      <c r="P674" s="220">
        <f t="shared" si="64"/>
        <v>4</v>
      </c>
      <c r="Q674" s="220"/>
      <c r="R674" s="220"/>
      <c r="S674" s="220">
        <f t="shared" si="65"/>
        <v>310</v>
      </c>
    </row>
    <row r="675" spans="1:19" hidden="1">
      <c r="A675" t="s">
        <v>883</v>
      </c>
      <c r="B675" t="s">
        <v>753</v>
      </c>
      <c r="C675" t="s">
        <v>792</v>
      </c>
      <c r="D675" t="s">
        <v>801</v>
      </c>
      <c r="E675">
        <v>21.25</v>
      </c>
      <c r="F675">
        <v>0</v>
      </c>
      <c r="G675">
        <v>4.43</v>
      </c>
      <c r="L675" s="220">
        <f t="shared" si="60"/>
        <v>30</v>
      </c>
      <c r="M675" s="220">
        <f t="shared" si="61"/>
        <v>21</v>
      </c>
      <c r="N675" s="220">
        <f t="shared" si="62"/>
        <v>4000</v>
      </c>
      <c r="O675" s="220">
        <f t="shared" si="63"/>
        <v>4320</v>
      </c>
      <c r="P675" s="220">
        <f t="shared" si="64"/>
        <v>4</v>
      </c>
      <c r="Q675" s="220"/>
      <c r="R675" s="220"/>
      <c r="S675" s="220">
        <f t="shared" si="65"/>
        <v>320</v>
      </c>
    </row>
    <row r="676" spans="1:19" hidden="1">
      <c r="A676" t="s">
        <v>883</v>
      </c>
      <c r="B676" t="s">
        <v>753</v>
      </c>
      <c r="C676" t="s">
        <v>792</v>
      </c>
      <c r="D676" t="s">
        <v>802</v>
      </c>
      <c r="E676">
        <v>0.06</v>
      </c>
      <c r="F676">
        <v>0</v>
      </c>
      <c r="G676">
        <v>0.6</v>
      </c>
      <c r="L676" s="220">
        <f t="shared" si="60"/>
        <v>30</v>
      </c>
      <c r="M676" s="220">
        <f t="shared" si="61"/>
        <v>21</v>
      </c>
      <c r="N676" s="220">
        <f t="shared" si="62"/>
        <v>4000</v>
      </c>
      <c r="O676" s="220">
        <f t="shared" si="63"/>
        <v>4330</v>
      </c>
      <c r="P676" s="220">
        <f t="shared" si="64"/>
        <v>4</v>
      </c>
      <c r="Q676" s="220"/>
      <c r="R676" s="220"/>
      <c r="S676" s="220">
        <f t="shared" si="65"/>
        <v>330</v>
      </c>
    </row>
    <row r="677" spans="1:19" hidden="1">
      <c r="A677" t="s">
        <v>883</v>
      </c>
      <c r="B677" t="s">
        <v>753</v>
      </c>
      <c r="C677" t="s">
        <v>792</v>
      </c>
      <c r="D677" t="s">
        <v>803</v>
      </c>
      <c r="E677">
        <v>272.17</v>
      </c>
      <c r="F677">
        <v>0</v>
      </c>
      <c r="G677">
        <v>57.28</v>
      </c>
      <c r="L677" s="220">
        <f t="shared" si="60"/>
        <v>30</v>
      </c>
      <c r="M677" s="220">
        <f t="shared" si="61"/>
        <v>21</v>
      </c>
      <c r="N677" s="220">
        <f t="shared" si="62"/>
        <v>4000</v>
      </c>
      <c r="O677" s="220">
        <f t="shared" si="63"/>
        <v>4340</v>
      </c>
      <c r="P677" s="220">
        <f t="shared" si="64"/>
        <v>4</v>
      </c>
      <c r="Q677" s="220"/>
      <c r="R677" s="220"/>
      <c r="S677" s="220">
        <f t="shared" si="65"/>
        <v>340</v>
      </c>
    </row>
    <row r="678" spans="1:19" hidden="1">
      <c r="A678" t="s">
        <v>883</v>
      </c>
      <c r="B678" t="s">
        <v>753</v>
      </c>
      <c r="C678" t="s">
        <v>792</v>
      </c>
      <c r="D678" t="s">
        <v>804</v>
      </c>
      <c r="E678">
        <v>435.25</v>
      </c>
      <c r="F678">
        <v>0</v>
      </c>
      <c r="G678">
        <v>92.6</v>
      </c>
      <c r="L678" s="220">
        <f t="shared" si="60"/>
        <v>30</v>
      </c>
      <c r="M678" s="220">
        <f t="shared" si="61"/>
        <v>21</v>
      </c>
      <c r="N678" s="220">
        <f t="shared" si="62"/>
        <v>4000</v>
      </c>
      <c r="O678" s="220">
        <f t="shared" si="63"/>
        <v>4350</v>
      </c>
      <c r="P678" s="220">
        <f t="shared" si="64"/>
        <v>4</v>
      </c>
      <c r="Q678" s="220"/>
      <c r="R678" s="220"/>
      <c r="S678" s="220">
        <f t="shared" si="65"/>
        <v>350</v>
      </c>
    </row>
    <row r="679" spans="1:19" hidden="1">
      <c r="A679" t="s">
        <v>883</v>
      </c>
      <c r="B679" t="s">
        <v>753</v>
      </c>
      <c r="C679" t="s">
        <v>792</v>
      </c>
      <c r="D679" t="s">
        <v>805</v>
      </c>
      <c r="E679">
        <v>28.66</v>
      </c>
      <c r="F679">
        <v>0</v>
      </c>
      <c r="G679">
        <v>5.59</v>
      </c>
      <c r="L679" s="220">
        <f t="shared" si="60"/>
        <v>30</v>
      </c>
      <c r="M679" s="220">
        <f t="shared" si="61"/>
        <v>21</v>
      </c>
      <c r="N679" s="220">
        <f t="shared" si="62"/>
        <v>4000</v>
      </c>
      <c r="O679" s="220">
        <f t="shared" si="63"/>
        <v>4360</v>
      </c>
      <c r="P679" s="220">
        <f t="shared" si="64"/>
        <v>4</v>
      </c>
      <c r="Q679" s="220"/>
      <c r="R679" s="220"/>
      <c r="S679" s="220">
        <f t="shared" si="65"/>
        <v>360</v>
      </c>
    </row>
    <row r="680" spans="1:19" hidden="1">
      <c r="A680" t="s">
        <v>883</v>
      </c>
      <c r="B680" t="s">
        <v>753</v>
      </c>
      <c r="C680" t="s">
        <v>792</v>
      </c>
      <c r="D680" t="s">
        <v>806</v>
      </c>
      <c r="E680">
        <v>93.83</v>
      </c>
      <c r="F680">
        <v>0</v>
      </c>
      <c r="G680">
        <v>30.23</v>
      </c>
      <c r="L680" s="220">
        <f t="shared" si="60"/>
        <v>30</v>
      </c>
      <c r="M680" s="220">
        <f t="shared" si="61"/>
        <v>21</v>
      </c>
      <c r="N680" s="220">
        <f t="shared" si="62"/>
        <v>4000</v>
      </c>
      <c r="O680" s="220">
        <f t="shared" si="63"/>
        <v>4370</v>
      </c>
      <c r="P680" s="220">
        <f t="shared" si="64"/>
        <v>4</v>
      </c>
      <c r="Q680" s="220"/>
      <c r="R680" s="220"/>
      <c r="S680" s="220">
        <f t="shared" si="65"/>
        <v>370</v>
      </c>
    </row>
    <row r="681" spans="1:19" hidden="1">
      <c r="A681" t="s">
        <v>883</v>
      </c>
      <c r="B681" t="s">
        <v>753</v>
      </c>
      <c r="C681" t="s">
        <v>771</v>
      </c>
      <c r="D681" t="s">
        <v>771</v>
      </c>
      <c r="E681">
        <v>626.08000000000004</v>
      </c>
      <c r="F681">
        <v>700</v>
      </c>
      <c r="G681">
        <v>507.35</v>
      </c>
      <c r="L681" s="220">
        <f t="shared" si="60"/>
        <v>30</v>
      </c>
      <c r="M681" s="220">
        <f t="shared" si="61"/>
        <v>21</v>
      </c>
      <c r="N681" s="220">
        <f t="shared" si="62"/>
        <v>5000</v>
      </c>
      <c r="O681" s="220">
        <f t="shared" si="63"/>
        <v>5000</v>
      </c>
      <c r="P681" s="220">
        <f t="shared" si="64"/>
        <v>5</v>
      </c>
      <c r="Q681" s="220"/>
      <c r="R681" s="220"/>
      <c r="S681" s="220">
        <f t="shared" si="65"/>
        <v>0</v>
      </c>
    </row>
    <row r="682" spans="1:19" hidden="1">
      <c r="A682" t="s">
        <v>883</v>
      </c>
      <c r="B682" t="s">
        <v>753</v>
      </c>
      <c r="C682" t="s">
        <v>771</v>
      </c>
      <c r="D682" t="s">
        <v>772</v>
      </c>
      <c r="E682">
        <v>22.56</v>
      </c>
      <c r="F682">
        <v>0</v>
      </c>
      <c r="G682">
        <v>32.380000000000003</v>
      </c>
      <c r="L682" s="220">
        <f t="shared" si="60"/>
        <v>30</v>
      </c>
      <c r="M682" s="220">
        <f t="shared" si="61"/>
        <v>21</v>
      </c>
      <c r="N682" s="220">
        <f t="shared" si="62"/>
        <v>5000</v>
      </c>
      <c r="O682" s="220">
        <f t="shared" si="63"/>
        <v>5010</v>
      </c>
      <c r="P682" s="220">
        <f t="shared" si="64"/>
        <v>5</v>
      </c>
      <c r="Q682" s="220"/>
      <c r="R682" s="220"/>
      <c r="S682" s="220">
        <f t="shared" si="65"/>
        <v>10</v>
      </c>
    </row>
    <row r="683" spans="1:19" hidden="1">
      <c r="A683" t="s">
        <v>883</v>
      </c>
      <c r="B683" t="s">
        <v>753</v>
      </c>
      <c r="C683" t="s">
        <v>771</v>
      </c>
      <c r="D683" t="s">
        <v>773</v>
      </c>
      <c r="E683">
        <v>574.45000000000005</v>
      </c>
      <c r="F683">
        <v>100</v>
      </c>
      <c r="G683">
        <v>1026.6500000000001</v>
      </c>
      <c r="L683" s="220">
        <f t="shared" si="60"/>
        <v>30</v>
      </c>
      <c r="M683" s="220">
        <f t="shared" si="61"/>
        <v>21</v>
      </c>
      <c r="N683" s="220">
        <f t="shared" si="62"/>
        <v>5000</v>
      </c>
      <c r="O683" s="220">
        <f t="shared" si="63"/>
        <v>5030</v>
      </c>
      <c r="P683" s="220">
        <f t="shared" si="64"/>
        <v>5</v>
      </c>
      <c r="Q683" s="220"/>
      <c r="R683" s="220"/>
      <c r="S683" s="220">
        <f t="shared" si="65"/>
        <v>30</v>
      </c>
    </row>
    <row r="684" spans="1:19" hidden="1">
      <c r="A684" t="s">
        <v>883</v>
      </c>
      <c r="B684" t="s">
        <v>753</v>
      </c>
      <c r="C684" t="s">
        <v>775</v>
      </c>
      <c r="D684" t="s">
        <v>777</v>
      </c>
      <c r="E684">
        <v>0</v>
      </c>
      <c r="F684">
        <v>240</v>
      </c>
      <c r="G684">
        <v>0</v>
      </c>
      <c r="L684" s="220">
        <f t="shared" si="60"/>
        <v>30</v>
      </c>
      <c r="M684" s="220">
        <f t="shared" si="61"/>
        <v>21</v>
      </c>
      <c r="N684" s="220">
        <f t="shared" si="62"/>
        <v>7000</v>
      </c>
      <c r="O684" s="220">
        <f t="shared" si="63"/>
        <v>7020</v>
      </c>
      <c r="P684" s="220">
        <f t="shared" si="64"/>
        <v>7</v>
      </c>
      <c r="Q684" s="220"/>
      <c r="R684" s="220"/>
      <c r="S684" s="220">
        <f t="shared" si="65"/>
        <v>20</v>
      </c>
    </row>
    <row r="685" spans="1:19" hidden="1">
      <c r="A685" t="s">
        <v>883</v>
      </c>
      <c r="B685" t="s">
        <v>753</v>
      </c>
      <c r="C685" t="s">
        <v>775</v>
      </c>
      <c r="D685" t="s">
        <v>778</v>
      </c>
      <c r="E685">
        <v>2048.75</v>
      </c>
      <c r="F685">
        <v>2600</v>
      </c>
      <c r="G685">
        <v>1657.5</v>
      </c>
      <c r="L685" s="220">
        <f t="shared" si="60"/>
        <v>30</v>
      </c>
      <c r="M685" s="220">
        <f t="shared" si="61"/>
        <v>21</v>
      </c>
      <c r="N685" s="220">
        <f t="shared" si="62"/>
        <v>7000</v>
      </c>
      <c r="O685" s="220">
        <f t="shared" si="63"/>
        <v>7070</v>
      </c>
      <c r="P685" s="220">
        <f t="shared" si="64"/>
        <v>7</v>
      </c>
      <c r="Q685" s="220"/>
      <c r="R685" s="220"/>
      <c r="S685" s="220">
        <f t="shared" si="65"/>
        <v>70</v>
      </c>
    </row>
    <row r="686" spans="1:19" hidden="1">
      <c r="A686" t="s">
        <v>883</v>
      </c>
      <c r="B686" t="s">
        <v>753</v>
      </c>
      <c r="C686" t="s">
        <v>775</v>
      </c>
      <c r="D686" t="s">
        <v>808</v>
      </c>
      <c r="E686">
        <v>2001.95</v>
      </c>
      <c r="F686">
        <v>428</v>
      </c>
      <c r="G686">
        <v>292.75</v>
      </c>
      <c r="L686" s="220">
        <f t="shared" si="60"/>
        <v>30</v>
      </c>
      <c r="M686" s="220">
        <f t="shared" si="61"/>
        <v>21</v>
      </c>
      <c r="N686" s="220">
        <f t="shared" si="62"/>
        <v>7000</v>
      </c>
      <c r="O686" s="220">
        <f t="shared" si="63"/>
        <v>7080</v>
      </c>
      <c r="P686" s="220">
        <f t="shared" si="64"/>
        <v>7</v>
      </c>
      <c r="Q686" s="220"/>
      <c r="R686" s="220"/>
      <c r="S686" s="220">
        <f t="shared" si="65"/>
        <v>80</v>
      </c>
    </row>
    <row r="687" spans="1:19" hidden="1">
      <c r="A687" t="s">
        <v>883</v>
      </c>
      <c r="B687" t="s">
        <v>753</v>
      </c>
      <c r="C687" t="s">
        <v>775</v>
      </c>
      <c r="D687" t="s">
        <v>779</v>
      </c>
      <c r="E687">
        <v>0</v>
      </c>
      <c r="F687">
        <v>370</v>
      </c>
      <c r="G687">
        <v>59</v>
      </c>
      <c r="L687" s="220">
        <f t="shared" si="60"/>
        <v>30</v>
      </c>
      <c r="M687" s="220">
        <f t="shared" si="61"/>
        <v>21</v>
      </c>
      <c r="N687" s="220">
        <f t="shared" si="62"/>
        <v>7000</v>
      </c>
      <c r="O687" s="220">
        <f t="shared" si="63"/>
        <v>7100</v>
      </c>
      <c r="P687" s="220">
        <f t="shared" si="64"/>
        <v>7</v>
      </c>
      <c r="Q687" s="220"/>
      <c r="R687" s="220"/>
      <c r="S687" s="220">
        <f t="shared" si="65"/>
        <v>100</v>
      </c>
    </row>
    <row r="688" spans="1:19" hidden="1">
      <c r="A688" t="s">
        <v>883</v>
      </c>
      <c r="B688" t="s">
        <v>753</v>
      </c>
      <c r="C688" t="s">
        <v>775</v>
      </c>
      <c r="D688" t="s">
        <v>809</v>
      </c>
      <c r="E688">
        <v>14.83</v>
      </c>
      <c r="F688">
        <v>20</v>
      </c>
      <c r="G688">
        <v>1.28</v>
      </c>
      <c r="L688" s="220">
        <f t="shared" si="60"/>
        <v>30</v>
      </c>
      <c r="M688" s="220">
        <f t="shared" si="61"/>
        <v>21</v>
      </c>
      <c r="N688" s="220">
        <f t="shared" si="62"/>
        <v>7000</v>
      </c>
      <c r="O688" s="220">
        <f t="shared" si="63"/>
        <v>7500</v>
      </c>
      <c r="P688" s="220">
        <f t="shared" si="64"/>
        <v>7</v>
      </c>
      <c r="Q688" s="220"/>
      <c r="R688" s="220"/>
      <c r="S688" s="220">
        <f t="shared" si="65"/>
        <v>500</v>
      </c>
    </row>
    <row r="689" spans="1:19" hidden="1">
      <c r="A689" t="s">
        <v>883</v>
      </c>
      <c r="B689" t="s">
        <v>753</v>
      </c>
      <c r="C689" t="s">
        <v>775</v>
      </c>
      <c r="D689" t="s">
        <v>781</v>
      </c>
      <c r="E689">
        <v>775</v>
      </c>
      <c r="F689">
        <v>5476</v>
      </c>
      <c r="G689">
        <v>0</v>
      </c>
      <c r="L689" s="220">
        <f t="shared" si="60"/>
        <v>30</v>
      </c>
      <c r="M689" s="220">
        <f t="shared" si="61"/>
        <v>21</v>
      </c>
      <c r="N689" s="220">
        <f t="shared" si="62"/>
        <v>7000</v>
      </c>
      <c r="O689" s="220">
        <f t="shared" si="63"/>
        <v>7800</v>
      </c>
      <c r="P689" s="220">
        <f t="shared" si="64"/>
        <v>7</v>
      </c>
      <c r="Q689" s="220"/>
      <c r="R689" s="220"/>
      <c r="S689" s="220">
        <f t="shared" si="65"/>
        <v>800</v>
      </c>
    </row>
    <row r="690" spans="1:19" hidden="1">
      <c r="A690" t="s">
        <v>883</v>
      </c>
      <c r="B690" t="s">
        <v>753</v>
      </c>
      <c r="C690" t="s">
        <v>782</v>
      </c>
      <c r="D690" t="s">
        <v>782</v>
      </c>
      <c r="E690">
        <v>2530.21</v>
      </c>
      <c r="F690">
        <v>4694</v>
      </c>
      <c r="G690">
        <v>1105.8900000000001</v>
      </c>
      <c r="L690" s="220">
        <f t="shared" si="60"/>
        <v>30</v>
      </c>
      <c r="M690" s="220">
        <f t="shared" si="61"/>
        <v>21</v>
      </c>
      <c r="N690" s="220">
        <f t="shared" si="62"/>
        <v>8000</v>
      </c>
      <c r="O690" s="220">
        <f t="shared" si="63"/>
        <v>8000</v>
      </c>
      <c r="P690" s="220">
        <f t="shared" si="64"/>
        <v>8</v>
      </c>
      <c r="Q690" s="220"/>
      <c r="R690" s="220"/>
      <c r="S690" s="220">
        <f t="shared" si="65"/>
        <v>0</v>
      </c>
    </row>
    <row r="691" spans="1:19" hidden="1">
      <c r="A691" t="s">
        <v>884</v>
      </c>
      <c r="B691" t="s">
        <v>753</v>
      </c>
      <c r="C691" t="s">
        <v>788</v>
      </c>
      <c r="D691" t="s">
        <v>815</v>
      </c>
      <c r="E691">
        <v>500</v>
      </c>
      <c r="F691">
        <v>0</v>
      </c>
      <c r="G691">
        <v>0</v>
      </c>
      <c r="L691" s="220">
        <f t="shared" si="60"/>
        <v>32</v>
      </c>
      <c r="M691" s="220">
        <f t="shared" si="61"/>
        <v>21</v>
      </c>
      <c r="N691" s="220">
        <f t="shared" si="62"/>
        <v>3000</v>
      </c>
      <c r="O691" s="220">
        <f t="shared" si="63"/>
        <v>3690</v>
      </c>
      <c r="P691" s="220">
        <f t="shared" si="64"/>
        <v>3</v>
      </c>
      <c r="Q691" s="220"/>
      <c r="R691" s="220"/>
      <c r="S691" s="220">
        <f t="shared" si="65"/>
        <v>690</v>
      </c>
    </row>
    <row r="692" spans="1:19" hidden="1">
      <c r="A692" t="s">
        <v>884</v>
      </c>
      <c r="B692" t="s">
        <v>753</v>
      </c>
      <c r="C692" t="s">
        <v>788</v>
      </c>
      <c r="D692" t="s">
        <v>790</v>
      </c>
      <c r="E692">
        <v>74104</v>
      </c>
      <c r="F692">
        <v>75438</v>
      </c>
      <c r="G692">
        <v>96492.800000000003</v>
      </c>
      <c r="L692" s="220">
        <f t="shared" si="60"/>
        <v>32</v>
      </c>
      <c r="M692" s="220">
        <f t="shared" si="61"/>
        <v>21</v>
      </c>
      <c r="N692" s="220">
        <f t="shared" si="62"/>
        <v>3000</v>
      </c>
      <c r="O692" s="220">
        <f t="shared" si="63"/>
        <v>3960</v>
      </c>
      <c r="P692" s="220">
        <f t="shared" si="64"/>
        <v>3</v>
      </c>
      <c r="Q692" s="220"/>
      <c r="R692" s="220"/>
      <c r="S692" s="220">
        <f t="shared" si="65"/>
        <v>960</v>
      </c>
    </row>
    <row r="693" spans="1:19" hidden="1">
      <c r="A693" t="s">
        <v>884</v>
      </c>
      <c r="B693" t="s">
        <v>753</v>
      </c>
      <c r="C693" t="s">
        <v>792</v>
      </c>
      <c r="D693" t="s">
        <v>792</v>
      </c>
      <c r="E693">
        <v>0</v>
      </c>
      <c r="F693">
        <v>16919</v>
      </c>
      <c r="G693">
        <v>0</v>
      </c>
      <c r="L693" s="220">
        <f t="shared" si="60"/>
        <v>32</v>
      </c>
      <c r="M693" s="220">
        <f t="shared" si="61"/>
        <v>21</v>
      </c>
      <c r="N693" s="220">
        <f t="shared" si="62"/>
        <v>4000</v>
      </c>
      <c r="O693" s="220">
        <f t="shared" si="63"/>
        <v>4000</v>
      </c>
      <c r="P693" s="220">
        <f t="shared" si="64"/>
        <v>4</v>
      </c>
      <c r="Q693" s="220"/>
      <c r="R693" s="220"/>
      <c r="S693" s="220">
        <f t="shared" si="65"/>
        <v>0</v>
      </c>
    </row>
    <row r="694" spans="1:19" hidden="1">
      <c r="A694" t="s">
        <v>884</v>
      </c>
      <c r="B694" t="s">
        <v>753</v>
      </c>
      <c r="C694" t="s">
        <v>792</v>
      </c>
      <c r="D694" t="s">
        <v>800</v>
      </c>
      <c r="E694">
        <v>10080</v>
      </c>
      <c r="F694">
        <v>0</v>
      </c>
      <c r="G694">
        <v>9768</v>
      </c>
      <c r="L694" s="220">
        <f t="shared" si="60"/>
        <v>32</v>
      </c>
      <c r="M694" s="220">
        <f t="shared" si="61"/>
        <v>21</v>
      </c>
      <c r="N694" s="220">
        <f t="shared" si="62"/>
        <v>4000</v>
      </c>
      <c r="O694" s="220">
        <f t="shared" si="63"/>
        <v>4310</v>
      </c>
      <c r="P694" s="220">
        <f t="shared" si="64"/>
        <v>4</v>
      </c>
      <c r="Q694" s="220"/>
      <c r="R694" s="220"/>
      <c r="S694" s="220">
        <f t="shared" si="65"/>
        <v>310</v>
      </c>
    </row>
    <row r="695" spans="1:19" hidden="1">
      <c r="A695" t="s">
        <v>884</v>
      </c>
      <c r="B695" t="s">
        <v>753</v>
      </c>
      <c r="C695" t="s">
        <v>792</v>
      </c>
      <c r="D695" t="s">
        <v>801</v>
      </c>
      <c r="E695">
        <v>417.53</v>
      </c>
      <c r="F695">
        <v>0</v>
      </c>
      <c r="G695">
        <v>432.17</v>
      </c>
      <c r="L695" s="220">
        <f t="shared" si="60"/>
        <v>32</v>
      </c>
      <c r="M695" s="220">
        <f t="shared" si="61"/>
        <v>21</v>
      </c>
      <c r="N695" s="220">
        <f t="shared" si="62"/>
        <v>4000</v>
      </c>
      <c r="O695" s="220">
        <f t="shared" si="63"/>
        <v>4320</v>
      </c>
      <c r="P695" s="220">
        <f t="shared" si="64"/>
        <v>4</v>
      </c>
      <c r="Q695" s="220"/>
      <c r="R695" s="220"/>
      <c r="S695" s="220">
        <f t="shared" si="65"/>
        <v>320</v>
      </c>
    </row>
    <row r="696" spans="1:19" hidden="1">
      <c r="A696" t="s">
        <v>884</v>
      </c>
      <c r="B696" t="s">
        <v>753</v>
      </c>
      <c r="C696" t="s">
        <v>792</v>
      </c>
      <c r="D696" t="s">
        <v>802</v>
      </c>
      <c r="E696">
        <v>46.97</v>
      </c>
      <c r="F696">
        <v>0</v>
      </c>
      <c r="G696">
        <v>67.5</v>
      </c>
      <c r="L696" s="220">
        <f t="shared" si="60"/>
        <v>32</v>
      </c>
      <c r="M696" s="220">
        <f t="shared" si="61"/>
        <v>21</v>
      </c>
      <c r="N696" s="220">
        <f t="shared" si="62"/>
        <v>4000</v>
      </c>
      <c r="O696" s="220">
        <f t="shared" si="63"/>
        <v>4330</v>
      </c>
      <c r="P696" s="220">
        <f t="shared" si="64"/>
        <v>4</v>
      </c>
      <c r="Q696" s="220"/>
      <c r="R696" s="220"/>
      <c r="S696" s="220">
        <f t="shared" si="65"/>
        <v>330</v>
      </c>
    </row>
    <row r="697" spans="1:19" hidden="1">
      <c r="A697" t="s">
        <v>884</v>
      </c>
      <c r="B697" t="s">
        <v>753</v>
      </c>
      <c r="C697" t="s">
        <v>792</v>
      </c>
      <c r="D697" t="s">
        <v>803</v>
      </c>
      <c r="E697">
        <v>5492.68</v>
      </c>
      <c r="F697">
        <v>0</v>
      </c>
      <c r="G697">
        <v>7163.92</v>
      </c>
      <c r="L697" s="220">
        <f t="shared" si="60"/>
        <v>32</v>
      </c>
      <c r="M697" s="220">
        <f t="shared" si="61"/>
        <v>21</v>
      </c>
      <c r="N697" s="220">
        <f t="shared" si="62"/>
        <v>4000</v>
      </c>
      <c r="O697" s="220">
        <f t="shared" si="63"/>
        <v>4340</v>
      </c>
      <c r="P697" s="220">
        <f t="shared" si="64"/>
        <v>4</v>
      </c>
      <c r="Q697" s="220"/>
      <c r="R697" s="220"/>
      <c r="S697" s="220">
        <f t="shared" si="65"/>
        <v>340</v>
      </c>
    </row>
    <row r="698" spans="1:19" hidden="1">
      <c r="A698" t="s">
        <v>884</v>
      </c>
      <c r="B698" t="s">
        <v>753</v>
      </c>
      <c r="C698" t="s">
        <v>792</v>
      </c>
      <c r="D698" t="s">
        <v>804</v>
      </c>
      <c r="E698">
        <v>9697.7999999999993</v>
      </c>
      <c r="F698">
        <v>0</v>
      </c>
      <c r="G698">
        <v>12669.52</v>
      </c>
      <c r="L698" s="220">
        <f t="shared" si="60"/>
        <v>32</v>
      </c>
      <c r="M698" s="220">
        <f t="shared" si="61"/>
        <v>21</v>
      </c>
      <c r="N698" s="220">
        <f t="shared" si="62"/>
        <v>4000</v>
      </c>
      <c r="O698" s="220">
        <f t="shared" si="63"/>
        <v>4350</v>
      </c>
      <c r="P698" s="220">
        <f t="shared" si="64"/>
        <v>4</v>
      </c>
      <c r="Q698" s="220"/>
      <c r="R698" s="220"/>
      <c r="S698" s="220">
        <f t="shared" si="65"/>
        <v>350</v>
      </c>
    </row>
    <row r="699" spans="1:19" hidden="1">
      <c r="A699" t="s">
        <v>884</v>
      </c>
      <c r="B699" t="s">
        <v>753</v>
      </c>
      <c r="C699" t="s">
        <v>792</v>
      </c>
      <c r="D699" t="s">
        <v>805</v>
      </c>
      <c r="E699">
        <v>544.04</v>
      </c>
      <c r="F699">
        <v>0</v>
      </c>
      <c r="G699">
        <v>675.48</v>
      </c>
      <c r="L699" s="220">
        <f t="shared" si="60"/>
        <v>32</v>
      </c>
      <c r="M699" s="220">
        <f t="shared" si="61"/>
        <v>21</v>
      </c>
      <c r="N699" s="220">
        <f t="shared" si="62"/>
        <v>4000</v>
      </c>
      <c r="O699" s="220">
        <f t="shared" si="63"/>
        <v>4360</v>
      </c>
      <c r="P699" s="220">
        <f t="shared" si="64"/>
        <v>4</v>
      </c>
      <c r="Q699" s="220"/>
      <c r="R699" s="220"/>
      <c r="S699" s="220">
        <f t="shared" si="65"/>
        <v>360</v>
      </c>
    </row>
    <row r="700" spans="1:19" hidden="1">
      <c r="A700" t="s">
        <v>884</v>
      </c>
      <c r="B700" t="s">
        <v>753</v>
      </c>
      <c r="C700" t="s">
        <v>792</v>
      </c>
      <c r="D700" t="s">
        <v>806</v>
      </c>
      <c r="E700">
        <v>0</v>
      </c>
      <c r="F700">
        <v>0</v>
      </c>
      <c r="G700">
        <v>0</v>
      </c>
      <c r="L700" s="220">
        <f t="shared" si="60"/>
        <v>32</v>
      </c>
      <c r="M700" s="220">
        <f t="shared" si="61"/>
        <v>21</v>
      </c>
      <c r="N700" s="220">
        <f t="shared" si="62"/>
        <v>4000</v>
      </c>
      <c r="O700" s="220">
        <f t="shared" si="63"/>
        <v>4370</v>
      </c>
      <c r="P700" s="220">
        <f t="shared" si="64"/>
        <v>4</v>
      </c>
      <c r="Q700" s="220"/>
      <c r="R700" s="220"/>
      <c r="S700" s="220">
        <f t="shared" si="65"/>
        <v>370</v>
      </c>
    </row>
    <row r="701" spans="1:19" hidden="1">
      <c r="A701" t="s">
        <v>884</v>
      </c>
      <c r="B701" t="s">
        <v>753</v>
      </c>
      <c r="C701" t="s">
        <v>771</v>
      </c>
      <c r="D701" t="s">
        <v>772</v>
      </c>
      <c r="E701">
        <v>0</v>
      </c>
      <c r="F701">
        <v>0</v>
      </c>
      <c r="G701">
        <v>0</v>
      </c>
      <c r="L701" s="220">
        <f t="shared" si="60"/>
        <v>32</v>
      </c>
      <c r="M701" s="220">
        <f t="shared" si="61"/>
        <v>21</v>
      </c>
      <c r="N701" s="220">
        <f t="shared" si="62"/>
        <v>5000</v>
      </c>
      <c r="O701" s="220">
        <f t="shared" si="63"/>
        <v>5010</v>
      </c>
      <c r="P701" s="220">
        <f t="shared" si="64"/>
        <v>5</v>
      </c>
      <c r="Q701" s="220"/>
      <c r="R701" s="220"/>
      <c r="S701" s="220">
        <f t="shared" si="65"/>
        <v>10</v>
      </c>
    </row>
    <row r="702" spans="1:19" hidden="1">
      <c r="A702" t="s">
        <v>884</v>
      </c>
      <c r="B702" t="s">
        <v>753</v>
      </c>
      <c r="C702" t="s">
        <v>771</v>
      </c>
      <c r="D702" t="s">
        <v>773</v>
      </c>
      <c r="E702">
        <v>130.65</v>
      </c>
      <c r="F702">
        <v>0</v>
      </c>
      <c r="G702">
        <v>0</v>
      </c>
      <c r="L702" s="220">
        <f t="shared" si="60"/>
        <v>32</v>
      </c>
      <c r="M702" s="220">
        <f t="shared" si="61"/>
        <v>21</v>
      </c>
      <c r="N702" s="220">
        <f t="shared" si="62"/>
        <v>5000</v>
      </c>
      <c r="O702" s="220">
        <f t="shared" si="63"/>
        <v>5030</v>
      </c>
      <c r="P702" s="220">
        <f t="shared" si="64"/>
        <v>5</v>
      </c>
      <c r="Q702" s="220"/>
      <c r="R702" s="220"/>
      <c r="S702" s="220">
        <f t="shared" si="65"/>
        <v>30</v>
      </c>
    </row>
    <row r="703" spans="1:19" hidden="1">
      <c r="A703" t="s">
        <v>884</v>
      </c>
      <c r="B703" t="s">
        <v>753</v>
      </c>
      <c r="C703" t="s">
        <v>771</v>
      </c>
      <c r="D703" t="s">
        <v>819</v>
      </c>
      <c r="E703">
        <v>0</v>
      </c>
      <c r="F703">
        <v>0</v>
      </c>
      <c r="G703">
        <v>0</v>
      </c>
      <c r="L703" s="220">
        <f t="shared" si="60"/>
        <v>32</v>
      </c>
      <c r="M703" s="220">
        <f t="shared" si="61"/>
        <v>21</v>
      </c>
      <c r="N703" s="220">
        <f t="shared" si="62"/>
        <v>5000</v>
      </c>
      <c r="O703" s="220">
        <f t="shared" si="63"/>
        <v>5600</v>
      </c>
      <c r="P703" s="220">
        <f t="shared" si="64"/>
        <v>5</v>
      </c>
      <c r="Q703" s="220"/>
      <c r="R703" s="220"/>
      <c r="S703" s="220">
        <f t="shared" si="65"/>
        <v>600</v>
      </c>
    </row>
    <row r="704" spans="1:19" hidden="1">
      <c r="A704" t="s">
        <v>884</v>
      </c>
      <c r="B704" t="s">
        <v>753</v>
      </c>
      <c r="C704" t="s">
        <v>775</v>
      </c>
      <c r="D704" t="s">
        <v>778</v>
      </c>
      <c r="E704">
        <v>0</v>
      </c>
      <c r="F704">
        <v>0</v>
      </c>
      <c r="G704">
        <v>0</v>
      </c>
      <c r="L704" s="220">
        <f t="shared" si="60"/>
        <v>32</v>
      </c>
      <c r="M704" s="220">
        <f t="shared" si="61"/>
        <v>21</v>
      </c>
      <c r="N704" s="220">
        <f t="shared" si="62"/>
        <v>7000</v>
      </c>
      <c r="O704" s="220">
        <f t="shared" si="63"/>
        <v>7070</v>
      </c>
      <c r="P704" s="220">
        <f t="shared" si="64"/>
        <v>7</v>
      </c>
      <c r="Q704" s="220"/>
      <c r="R704" s="220"/>
      <c r="S704" s="220">
        <f t="shared" si="65"/>
        <v>70</v>
      </c>
    </row>
    <row r="705" spans="1:19" hidden="1">
      <c r="A705" t="s">
        <v>884</v>
      </c>
      <c r="B705" t="s">
        <v>753</v>
      </c>
      <c r="C705" t="s">
        <v>775</v>
      </c>
      <c r="D705" t="s">
        <v>779</v>
      </c>
      <c r="E705">
        <v>0</v>
      </c>
      <c r="F705">
        <v>0</v>
      </c>
      <c r="G705">
        <v>0</v>
      </c>
      <c r="L705" s="220">
        <f t="shared" si="60"/>
        <v>32</v>
      </c>
      <c r="M705" s="220">
        <f t="shared" si="61"/>
        <v>21</v>
      </c>
      <c r="N705" s="220">
        <f t="shared" si="62"/>
        <v>7000</v>
      </c>
      <c r="O705" s="220">
        <f t="shared" si="63"/>
        <v>7100</v>
      </c>
      <c r="P705" s="220">
        <f t="shared" si="64"/>
        <v>7</v>
      </c>
      <c r="Q705" s="220"/>
      <c r="R705" s="220"/>
      <c r="S705" s="220">
        <f t="shared" si="65"/>
        <v>100</v>
      </c>
    </row>
    <row r="706" spans="1:19" hidden="1">
      <c r="A706" t="s">
        <v>884</v>
      </c>
      <c r="B706" t="s">
        <v>753</v>
      </c>
      <c r="C706" t="s">
        <v>775</v>
      </c>
      <c r="D706" t="s">
        <v>809</v>
      </c>
      <c r="E706">
        <v>0</v>
      </c>
      <c r="F706">
        <v>0</v>
      </c>
      <c r="G706">
        <v>0</v>
      </c>
      <c r="L706" s="220">
        <f t="shared" si="60"/>
        <v>32</v>
      </c>
      <c r="M706" s="220">
        <f t="shared" si="61"/>
        <v>21</v>
      </c>
      <c r="N706" s="220">
        <f t="shared" si="62"/>
        <v>7000</v>
      </c>
      <c r="O706" s="220">
        <f t="shared" si="63"/>
        <v>7500</v>
      </c>
      <c r="P706" s="220">
        <f t="shared" si="64"/>
        <v>7</v>
      </c>
      <c r="Q706" s="220"/>
      <c r="R706" s="220"/>
      <c r="S706" s="220">
        <f t="shared" si="65"/>
        <v>500</v>
      </c>
    </row>
    <row r="707" spans="1:19" hidden="1">
      <c r="A707" t="s">
        <v>884</v>
      </c>
      <c r="B707" t="s">
        <v>753</v>
      </c>
      <c r="C707" t="s">
        <v>782</v>
      </c>
      <c r="D707" t="s">
        <v>782</v>
      </c>
      <c r="E707">
        <v>0</v>
      </c>
      <c r="F707">
        <v>0</v>
      </c>
      <c r="G707">
        <v>0</v>
      </c>
      <c r="L707" s="220">
        <f t="shared" si="60"/>
        <v>32</v>
      </c>
      <c r="M707" s="220">
        <f t="shared" si="61"/>
        <v>21</v>
      </c>
      <c r="N707" s="220">
        <f t="shared" si="62"/>
        <v>8000</v>
      </c>
      <c r="O707" s="220">
        <f t="shared" si="63"/>
        <v>8000</v>
      </c>
      <c r="P707" s="220">
        <f t="shared" si="64"/>
        <v>8</v>
      </c>
      <c r="Q707" s="220"/>
      <c r="R707" s="220"/>
      <c r="S707" s="220">
        <f t="shared" si="65"/>
        <v>0</v>
      </c>
    </row>
    <row r="708" spans="1:19" hidden="1">
      <c r="A708" t="s">
        <v>884</v>
      </c>
      <c r="B708" t="s">
        <v>755</v>
      </c>
      <c r="C708" t="s">
        <v>786</v>
      </c>
      <c r="D708" t="s">
        <v>871</v>
      </c>
      <c r="E708">
        <v>473059.12</v>
      </c>
      <c r="F708">
        <v>465519</v>
      </c>
      <c r="G708">
        <v>544603.78</v>
      </c>
      <c r="L708" s="220">
        <f t="shared" si="60"/>
        <v>32</v>
      </c>
      <c r="M708" s="220">
        <f t="shared" si="61"/>
        <v>27</v>
      </c>
      <c r="N708" s="220">
        <f t="shared" si="62"/>
        <v>2000</v>
      </c>
      <c r="O708" s="220">
        <f t="shared" si="63"/>
        <v>2320</v>
      </c>
      <c r="P708" s="220">
        <f t="shared" si="64"/>
        <v>2</v>
      </c>
      <c r="Q708" s="220"/>
      <c r="R708" s="220"/>
      <c r="S708" s="220">
        <f t="shared" si="65"/>
        <v>320</v>
      </c>
    </row>
    <row r="709" spans="1:19" hidden="1">
      <c r="A709" t="s">
        <v>884</v>
      </c>
      <c r="B709" t="s">
        <v>755</v>
      </c>
      <c r="C709" t="s">
        <v>788</v>
      </c>
      <c r="D709" t="s">
        <v>815</v>
      </c>
      <c r="E709">
        <v>0</v>
      </c>
      <c r="F709">
        <v>0</v>
      </c>
      <c r="G709">
        <v>3535</v>
      </c>
      <c r="L709" s="220">
        <f t="shared" ref="L709:L772" si="66">LEFT(A709,2)*1</f>
        <v>32</v>
      </c>
      <c r="M709" s="220">
        <f t="shared" ref="M709:M772" si="67">LEFT(B709,2)*1</f>
        <v>27</v>
      </c>
      <c r="N709" s="220">
        <f t="shared" ref="N709:N772" si="68">LEFT(C709,4)*1</f>
        <v>3000</v>
      </c>
      <c r="O709" s="220">
        <f t="shared" ref="O709:O772" si="69">LEFT(D709,4)*1</f>
        <v>3690</v>
      </c>
      <c r="P709" s="220">
        <f t="shared" ref="P709:P772" si="70">N709/1000*1</f>
        <v>3</v>
      </c>
      <c r="Q709" s="220"/>
      <c r="R709" s="220"/>
      <c r="S709" s="220">
        <f t="shared" ref="S709:S772" si="71">RIGHT(O709,3)*1</f>
        <v>690</v>
      </c>
    </row>
    <row r="710" spans="1:19" hidden="1">
      <c r="A710" t="s">
        <v>884</v>
      </c>
      <c r="B710" t="s">
        <v>755</v>
      </c>
      <c r="C710" t="s">
        <v>792</v>
      </c>
      <c r="D710" t="s">
        <v>792</v>
      </c>
      <c r="E710">
        <v>0</v>
      </c>
      <c r="F710">
        <v>211898</v>
      </c>
      <c r="G710">
        <v>0</v>
      </c>
      <c r="L710" s="220">
        <f t="shared" si="66"/>
        <v>32</v>
      </c>
      <c r="M710" s="220">
        <f t="shared" si="67"/>
        <v>27</v>
      </c>
      <c r="N710" s="220">
        <f t="shared" si="68"/>
        <v>4000</v>
      </c>
      <c r="O710" s="220">
        <f t="shared" si="69"/>
        <v>4000</v>
      </c>
      <c r="P710" s="220">
        <f t="shared" si="70"/>
        <v>4</v>
      </c>
      <c r="Q710" s="220"/>
      <c r="R710" s="220"/>
      <c r="S710" s="220">
        <f t="shared" si="71"/>
        <v>0</v>
      </c>
    </row>
    <row r="711" spans="1:19" hidden="1">
      <c r="A711" t="s">
        <v>884</v>
      </c>
      <c r="B711" t="s">
        <v>755</v>
      </c>
      <c r="C711" t="s">
        <v>792</v>
      </c>
      <c r="D711" t="s">
        <v>793</v>
      </c>
      <c r="E711">
        <v>94258</v>
      </c>
      <c r="F711">
        <v>0</v>
      </c>
      <c r="G711">
        <v>104784</v>
      </c>
      <c r="L711" s="220">
        <f t="shared" si="66"/>
        <v>32</v>
      </c>
      <c r="M711" s="220">
        <f t="shared" si="67"/>
        <v>27</v>
      </c>
      <c r="N711" s="220">
        <f t="shared" si="68"/>
        <v>4000</v>
      </c>
      <c r="O711" s="220">
        <f t="shared" si="69"/>
        <v>4210</v>
      </c>
      <c r="P711" s="220">
        <f t="shared" si="70"/>
        <v>4</v>
      </c>
      <c r="Q711" s="220"/>
      <c r="R711" s="220"/>
      <c r="S711" s="220">
        <f t="shared" si="71"/>
        <v>210</v>
      </c>
    </row>
    <row r="712" spans="1:19" hidden="1">
      <c r="A712" t="s">
        <v>884</v>
      </c>
      <c r="B712" t="s">
        <v>755</v>
      </c>
      <c r="C712" t="s">
        <v>792</v>
      </c>
      <c r="D712" t="s">
        <v>794</v>
      </c>
      <c r="E712">
        <v>9056.35</v>
      </c>
      <c r="F712">
        <v>0</v>
      </c>
      <c r="G712">
        <v>9422</v>
      </c>
      <c r="L712" s="220">
        <f t="shared" si="66"/>
        <v>32</v>
      </c>
      <c r="M712" s="220">
        <f t="shared" si="67"/>
        <v>27</v>
      </c>
      <c r="N712" s="220">
        <f t="shared" si="68"/>
        <v>4000</v>
      </c>
      <c r="O712" s="220">
        <f t="shared" si="69"/>
        <v>4220</v>
      </c>
      <c r="P712" s="220">
        <f t="shared" si="70"/>
        <v>4</v>
      </c>
      <c r="Q712" s="220"/>
      <c r="R712" s="220"/>
      <c r="S712" s="220">
        <f t="shared" si="71"/>
        <v>220</v>
      </c>
    </row>
    <row r="713" spans="1:19" hidden="1">
      <c r="A713" t="s">
        <v>884</v>
      </c>
      <c r="B713" t="s">
        <v>755</v>
      </c>
      <c r="C713" t="s">
        <v>792</v>
      </c>
      <c r="D713" t="s">
        <v>795</v>
      </c>
      <c r="E713">
        <v>295.24</v>
      </c>
      <c r="F713">
        <v>0</v>
      </c>
      <c r="G713">
        <v>671.85</v>
      </c>
      <c r="L713" s="220">
        <f t="shared" si="66"/>
        <v>32</v>
      </c>
      <c r="M713" s="220">
        <f t="shared" si="67"/>
        <v>27</v>
      </c>
      <c r="N713" s="220">
        <f t="shared" si="68"/>
        <v>4000</v>
      </c>
      <c r="O713" s="220">
        <f t="shared" si="69"/>
        <v>4230</v>
      </c>
      <c r="P713" s="220">
        <f t="shared" si="70"/>
        <v>4</v>
      </c>
      <c r="Q713" s="220"/>
      <c r="R713" s="220"/>
      <c r="S713" s="220">
        <f t="shared" si="71"/>
        <v>230</v>
      </c>
    </row>
    <row r="714" spans="1:19" hidden="1">
      <c r="A714" t="s">
        <v>884</v>
      </c>
      <c r="B714" t="s">
        <v>755</v>
      </c>
      <c r="C714" t="s">
        <v>792</v>
      </c>
      <c r="D714" t="s">
        <v>796</v>
      </c>
      <c r="E714">
        <v>34806.300000000003</v>
      </c>
      <c r="F714">
        <v>0</v>
      </c>
      <c r="G714">
        <v>39961.35</v>
      </c>
      <c r="L714" s="220">
        <f t="shared" si="66"/>
        <v>32</v>
      </c>
      <c r="M714" s="220">
        <f t="shared" si="67"/>
        <v>27</v>
      </c>
      <c r="N714" s="220">
        <f t="shared" si="68"/>
        <v>4000</v>
      </c>
      <c r="O714" s="220">
        <f t="shared" si="69"/>
        <v>4240</v>
      </c>
      <c r="P714" s="220">
        <f t="shared" si="70"/>
        <v>4</v>
      </c>
      <c r="Q714" s="220"/>
      <c r="R714" s="220"/>
      <c r="S714" s="220">
        <f t="shared" si="71"/>
        <v>240</v>
      </c>
    </row>
    <row r="715" spans="1:19" hidden="1">
      <c r="A715" t="s">
        <v>884</v>
      </c>
      <c r="B715" t="s">
        <v>755</v>
      </c>
      <c r="C715" t="s">
        <v>792</v>
      </c>
      <c r="D715" t="s">
        <v>797</v>
      </c>
      <c r="E715">
        <v>61401.38</v>
      </c>
      <c r="F715">
        <v>0</v>
      </c>
      <c r="G715">
        <v>70850.149999999994</v>
      </c>
      <c r="L715" s="220">
        <f t="shared" si="66"/>
        <v>32</v>
      </c>
      <c r="M715" s="220">
        <f t="shared" si="67"/>
        <v>27</v>
      </c>
      <c r="N715" s="220">
        <f t="shared" si="68"/>
        <v>4000</v>
      </c>
      <c r="O715" s="220">
        <f t="shared" si="69"/>
        <v>4250</v>
      </c>
      <c r="P715" s="220">
        <f t="shared" si="70"/>
        <v>4</v>
      </c>
      <c r="Q715" s="220"/>
      <c r="R715" s="220"/>
      <c r="S715" s="220">
        <f t="shared" si="71"/>
        <v>250</v>
      </c>
    </row>
    <row r="716" spans="1:19" hidden="1">
      <c r="A716" t="s">
        <v>884</v>
      </c>
      <c r="B716" t="s">
        <v>755</v>
      </c>
      <c r="C716" t="s">
        <v>792</v>
      </c>
      <c r="D716" t="s">
        <v>798</v>
      </c>
      <c r="E716">
        <v>2917.45</v>
      </c>
      <c r="F716">
        <v>0</v>
      </c>
      <c r="G716">
        <v>3509.85</v>
      </c>
      <c r="L716" s="220">
        <f t="shared" si="66"/>
        <v>32</v>
      </c>
      <c r="M716" s="220">
        <f t="shared" si="67"/>
        <v>27</v>
      </c>
      <c r="N716" s="220">
        <f t="shared" si="68"/>
        <v>4000</v>
      </c>
      <c r="O716" s="220">
        <f t="shared" si="69"/>
        <v>4260</v>
      </c>
      <c r="P716" s="220">
        <f t="shared" si="70"/>
        <v>4</v>
      </c>
      <c r="Q716" s="220"/>
      <c r="R716" s="220"/>
      <c r="S716" s="220">
        <f t="shared" si="71"/>
        <v>260</v>
      </c>
    </row>
    <row r="717" spans="1:19" hidden="1">
      <c r="A717" t="s">
        <v>884</v>
      </c>
      <c r="B717" t="s">
        <v>755</v>
      </c>
      <c r="C717" t="s">
        <v>792</v>
      </c>
      <c r="D717" t="s">
        <v>801</v>
      </c>
      <c r="E717">
        <v>0</v>
      </c>
      <c r="F717">
        <v>0</v>
      </c>
      <c r="G717">
        <v>28.36</v>
      </c>
      <c r="L717" s="220">
        <f t="shared" si="66"/>
        <v>32</v>
      </c>
      <c r="M717" s="220">
        <f t="shared" si="67"/>
        <v>27</v>
      </c>
      <c r="N717" s="220">
        <f t="shared" si="68"/>
        <v>4000</v>
      </c>
      <c r="O717" s="220">
        <f t="shared" si="69"/>
        <v>4320</v>
      </c>
      <c r="P717" s="220">
        <f t="shared" si="70"/>
        <v>4</v>
      </c>
      <c r="Q717" s="220"/>
      <c r="R717" s="220"/>
      <c r="S717" s="220">
        <f t="shared" si="71"/>
        <v>320</v>
      </c>
    </row>
    <row r="718" spans="1:19" hidden="1">
      <c r="A718" t="s">
        <v>884</v>
      </c>
      <c r="B718" t="s">
        <v>755</v>
      </c>
      <c r="C718" t="s">
        <v>792</v>
      </c>
      <c r="D718" t="s">
        <v>802</v>
      </c>
      <c r="E718">
        <v>0</v>
      </c>
      <c r="F718">
        <v>0</v>
      </c>
      <c r="G718">
        <v>5.3</v>
      </c>
      <c r="L718" s="220">
        <f t="shared" si="66"/>
        <v>32</v>
      </c>
      <c r="M718" s="220">
        <f t="shared" si="67"/>
        <v>27</v>
      </c>
      <c r="N718" s="220">
        <f t="shared" si="68"/>
        <v>4000</v>
      </c>
      <c r="O718" s="220">
        <f t="shared" si="69"/>
        <v>4330</v>
      </c>
      <c r="P718" s="220">
        <f t="shared" si="70"/>
        <v>4</v>
      </c>
      <c r="Q718" s="220"/>
      <c r="R718" s="220"/>
      <c r="S718" s="220">
        <f t="shared" si="71"/>
        <v>330</v>
      </c>
    </row>
    <row r="719" spans="1:19" hidden="1">
      <c r="A719" t="s">
        <v>884</v>
      </c>
      <c r="B719" t="s">
        <v>755</v>
      </c>
      <c r="C719" t="s">
        <v>792</v>
      </c>
      <c r="D719" t="s">
        <v>803</v>
      </c>
      <c r="E719">
        <v>0</v>
      </c>
      <c r="F719">
        <v>0</v>
      </c>
      <c r="G719">
        <v>270.43</v>
      </c>
      <c r="L719" s="220">
        <f t="shared" si="66"/>
        <v>32</v>
      </c>
      <c r="M719" s="220">
        <f t="shared" si="67"/>
        <v>27</v>
      </c>
      <c r="N719" s="220">
        <f t="shared" si="68"/>
        <v>4000</v>
      </c>
      <c r="O719" s="220">
        <f t="shared" si="69"/>
        <v>4340</v>
      </c>
      <c r="P719" s="220">
        <f t="shared" si="70"/>
        <v>4</v>
      </c>
      <c r="Q719" s="220"/>
      <c r="R719" s="220"/>
      <c r="S719" s="220">
        <f t="shared" si="71"/>
        <v>340</v>
      </c>
    </row>
    <row r="720" spans="1:19" hidden="1">
      <c r="A720" t="s">
        <v>884</v>
      </c>
      <c r="B720" t="s">
        <v>755</v>
      </c>
      <c r="C720" t="s">
        <v>775</v>
      </c>
      <c r="D720" t="s">
        <v>779</v>
      </c>
      <c r="E720">
        <v>0</v>
      </c>
      <c r="F720">
        <v>0</v>
      </c>
      <c r="G720">
        <v>1240</v>
      </c>
      <c r="L720" s="220">
        <f t="shared" si="66"/>
        <v>32</v>
      </c>
      <c r="M720" s="220">
        <f t="shared" si="67"/>
        <v>27</v>
      </c>
      <c r="N720" s="220">
        <f t="shared" si="68"/>
        <v>7000</v>
      </c>
      <c r="O720" s="220">
        <f t="shared" si="69"/>
        <v>7100</v>
      </c>
      <c r="P720" s="220">
        <f t="shared" si="70"/>
        <v>7</v>
      </c>
      <c r="Q720" s="220"/>
      <c r="R720" s="220"/>
      <c r="S720" s="220">
        <f t="shared" si="71"/>
        <v>100</v>
      </c>
    </row>
    <row r="721" spans="1:19" hidden="1">
      <c r="A721" t="s">
        <v>884</v>
      </c>
      <c r="B721" t="s">
        <v>755</v>
      </c>
      <c r="C721" t="s">
        <v>775</v>
      </c>
      <c r="D721" t="s">
        <v>780</v>
      </c>
      <c r="E721">
        <v>5357.92</v>
      </c>
      <c r="F721">
        <v>0</v>
      </c>
      <c r="G721">
        <v>341.1</v>
      </c>
      <c r="L721" s="220">
        <f t="shared" si="66"/>
        <v>32</v>
      </c>
      <c r="M721" s="220">
        <f t="shared" si="67"/>
        <v>27</v>
      </c>
      <c r="N721" s="220">
        <f t="shared" si="68"/>
        <v>7000</v>
      </c>
      <c r="O721" s="220">
        <f t="shared" si="69"/>
        <v>7300</v>
      </c>
      <c r="P721" s="220">
        <f t="shared" si="70"/>
        <v>7</v>
      </c>
      <c r="Q721" s="220"/>
      <c r="R721" s="220"/>
      <c r="S721" s="220">
        <f t="shared" si="71"/>
        <v>300</v>
      </c>
    </row>
    <row r="722" spans="1:19" hidden="1">
      <c r="A722" t="s">
        <v>884</v>
      </c>
      <c r="B722" t="s">
        <v>755</v>
      </c>
      <c r="C722" t="s">
        <v>775</v>
      </c>
      <c r="D722" t="s">
        <v>781</v>
      </c>
      <c r="E722">
        <v>274.5</v>
      </c>
      <c r="F722">
        <v>23137</v>
      </c>
      <c r="G722">
        <v>240</v>
      </c>
      <c r="L722" s="220">
        <f t="shared" si="66"/>
        <v>32</v>
      </c>
      <c r="M722" s="220">
        <f t="shared" si="67"/>
        <v>27</v>
      </c>
      <c r="N722" s="220">
        <f t="shared" si="68"/>
        <v>7000</v>
      </c>
      <c r="O722" s="220">
        <f t="shared" si="69"/>
        <v>7800</v>
      </c>
      <c r="P722" s="220">
        <f t="shared" si="70"/>
        <v>7</v>
      </c>
      <c r="Q722" s="220"/>
      <c r="R722" s="220"/>
      <c r="S722" s="220">
        <f t="shared" si="71"/>
        <v>800</v>
      </c>
    </row>
    <row r="723" spans="1:19" hidden="1">
      <c r="A723" t="s">
        <v>884</v>
      </c>
      <c r="B723" t="s">
        <v>755</v>
      </c>
      <c r="C723" t="s">
        <v>782</v>
      </c>
      <c r="D723" t="s">
        <v>782</v>
      </c>
      <c r="E723">
        <v>0</v>
      </c>
      <c r="F723">
        <v>0</v>
      </c>
      <c r="G723">
        <v>201.42</v>
      </c>
      <c r="L723" s="220">
        <f t="shared" si="66"/>
        <v>32</v>
      </c>
      <c r="M723" s="220">
        <f t="shared" si="67"/>
        <v>27</v>
      </c>
      <c r="N723" s="220">
        <f t="shared" si="68"/>
        <v>8000</v>
      </c>
      <c r="O723" s="220">
        <f t="shared" si="69"/>
        <v>8000</v>
      </c>
      <c r="P723" s="220">
        <f t="shared" si="70"/>
        <v>8</v>
      </c>
      <c r="Q723" s="220"/>
      <c r="R723" s="220"/>
      <c r="S723" s="220">
        <f t="shared" si="71"/>
        <v>0</v>
      </c>
    </row>
    <row r="724" spans="1:19" hidden="1">
      <c r="A724" t="s">
        <v>885</v>
      </c>
      <c r="B724" t="s">
        <v>753</v>
      </c>
      <c r="C724" t="s">
        <v>784</v>
      </c>
      <c r="D724" t="s">
        <v>785</v>
      </c>
      <c r="E724">
        <v>0</v>
      </c>
      <c r="F724">
        <v>0</v>
      </c>
      <c r="G724">
        <v>0</v>
      </c>
      <c r="L724" s="220">
        <f t="shared" si="66"/>
        <v>34</v>
      </c>
      <c r="M724" s="220">
        <f t="shared" si="67"/>
        <v>21</v>
      </c>
      <c r="N724" s="220">
        <f t="shared" si="68"/>
        <v>0</v>
      </c>
      <c r="O724" s="220">
        <f t="shared" si="69"/>
        <v>0</v>
      </c>
      <c r="P724" s="220">
        <f t="shared" si="70"/>
        <v>0</v>
      </c>
      <c r="Q724" s="220"/>
      <c r="R724" s="220"/>
      <c r="S724" s="220">
        <f t="shared" si="71"/>
        <v>0</v>
      </c>
    </row>
    <row r="725" spans="1:19" hidden="1">
      <c r="A725" t="s">
        <v>885</v>
      </c>
      <c r="B725" t="s">
        <v>753</v>
      </c>
      <c r="C725" t="s">
        <v>788</v>
      </c>
      <c r="D725" t="s">
        <v>815</v>
      </c>
      <c r="E725">
        <v>2512.5</v>
      </c>
      <c r="F725">
        <v>0</v>
      </c>
      <c r="G725">
        <v>0</v>
      </c>
      <c r="L725" s="220">
        <f t="shared" si="66"/>
        <v>34</v>
      </c>
      <c r="M725" s="220">
        <f t="shared" si="67"/>
        <v>21</v>
      </c>
      <c r="N725" s="220">
        <f t="shared" si="68"/>
        <v>3000</v>
      </c>
      <c r="O725" s="220">
        <f t="shared" si="69"/>
        <v>3690</v>
      </c>
      <c r="P725" s="220">
        <f t="shared" si="70"/>
        <v>3</v>
      </c>
      <c r="Q725" s="220"/>
      <c r="R725" s="220"/>
      <c r="S725" s="220">
        <f t="shared" si="71"/>
        <v>690</v>
      </c>
    </row>
    <row r="726" spans="1:19" hidden="1">
      <c r="A726" t="s">
        <v>885</v>
      </c>
      <c r="B726" t="s">
        <v>753</v>
      </c>
      <c r="C726" t="s">
        <v>788</v>
      </c>
      <c r="D726" t="s">
        <v>790</v>
      </c>
      <c r="E726">
        <v>13068.35</v>
      </c>
      <c r="F726">
        <v>5619</v>
      </c>
      <c r="G726">
        <v>2927.06</v>
      </c>
      <c r="L726" s="220">
        <f t="shared" si="66"/>
        <v>34</v>
      </c>
      <c r="M726" s="220">
        <f t="shared" si="67"/>
        <v>21</v>
      </c>
      <c r="N726" s="220">
        <f t="shared" si="68"/>
        <v>3000</v>
      </c>
      <c r="O726" s="220">
        <f t="shared" si="69"/>
        <v>3960</v>
      </c>
      <c r="P726" s="220">
        <f t="shared" si="70"/>
        <v>3</v>
      </c>
      <c r="Q726" s="220"/>
      <c r="R726" s="220"/>
      <c r="S726" s="220">
        <f t="shared" si="71"/>
        <v>960</v>
      </c>
    </row>
    <row r="727" spans="1:19" hidden="1">
      <c r="A727" t="s">
        <v>885</v>
      </c>
      <c r="B727" t="s">
        <v>753</v>
      </c>
      <c r="C727" t="s">
        <v>788</v>
      </c>
      <c r="D727" t="s">
        <v>818</v>
      </c>
      <c r="E727">
        <v>0</v>
      </c>
      <c r="F727">
        <v>0</v>
      </c>
      <c r="G727">
        <v>0</v>
      </c>
      <c r="L727" s="220">
        <f t="shared" si="66"/>
        <v>34</v>
      </c>
      <c r="M727" s="220">
        <f t="shared" si="67"/>
        <v>21</v>
      </c>
      <c r="N727" s="220">
        <f t="shared" si="68"/>
        <v>3000</v>
      </c>
      <c r="O727" s="220">
        <f t="shared" si="69"/>
        <v>3980</v>
      </c>
      <c r="P727" s="220">
        <f t="shared" si="70"/>
        <v>3</v>
      </c>
      <c r="Q727" s="220"/>
      <c r="R727" s="220"/>
      <c r="S727" s="220">
        <f t="shared" si="71"/>
        <v>980</v>
      </c>
    </row>
    <row r="728" spans="1:19" hidden="1">
      <c r="A728" t="s">
        <v>885</v>
      </c>
      <c r="B728" t="s">
        <v>753</v>
      </c>
      <c r="C728" t="s">
        <v>788</v>
      </c>
      <c r="D728" t="s">
        <v>791</v>
      </c>
      <c r="E728">
        <v>0</v>
      </c>
      <c r="F728">
        <v>0</v>
      </c>
      <c r="G728">
        <v>0</v>
      </c>
      <c r="L728" s="220">
        <f t="shared" si="66"/>
        <v>34</v>
      </c>
      <c r="M728" s="220">
        <f t="shared" si="67"/>
        <v>21</v>
      </c>
      <c r="N728" s="220">
        <f t="shared" si="68"/>
        <v>3000</v>
      </c>
      <c r="O728" s="220">
        <f t="shared" si="69"/>
        <v>3990</v>
      </c>
      <c r="P728" s="220">
        <f t="shared" si="70"/>
        <v>3</v>
      </c>
      <c r="Q728" s="220"/>
      <c r="R728" s="220"/>
      <c r="S728" s="220">
        <f t="shared" si="71"/>
        <v>990</v>
      </c>
    </row>
    <row r="729" spans="1:19" hidden="1">
      <c r="A729" t="s">
        <v>885</v>
      </c>
      <c r="B729" t="s">
        <v>753</v>
      </c>
      <c r="C729" t="s">
        <v>792</v>
      </c>
      <c r="D729" t="s">
        <v>792</v>
      </c>
      <c r="E729">
        <v>240.85</v>
      </c>
      <c r="F729">
        <v>2028</v>
      </c>
      <c r="G729">
        <v>-597.05999999999995</v>
      </c>
      <c r="L729" s="220">
        <f t="shared" si="66"/>
        <v>34</v>
      </c>
      <c r="M729" s="220">
        <f t="shared" si="67"/>
        <v>21</v>
      </c>
      <c r="N729" s="220">
        <f t="shared" si="68"/>
        <v>4000</v>
      </c>
      <c r="O729" s="220">
        <f t="shared" si="69"/>
        <v>4000</v>
      </c>
      <c r="P729" s="220">
        <f t="shared" si="70"/>
        <v>4</v>
      </c>
      <c r="Q729" s="220"/>
      <c r="R729" s="220"/>
      <c r="S729" s="220">
        <f t="shared" si="71"/>
        <v>0</v>
      </c>
    </row>
    <row r="730" spans="1:19" hidden="1">
      <c r="A730" t="s">
        <v>885</v>
      </c>
      <c r="B730" t="s">
        <v>753</v>
      </c>
      <c r="C730" t="s">
        <v>792</v>
      </c>
      <c r="D730" t="s">
        <v>800</v>
      </c>
      <c r="E730">
        <v>1467.13</v>
      </c>
      <c r="F730">
        <v>0</v>
      </c>
      <c r="G730">
        <v>609.16</v>
      </c>
      <c r="L730" s="220">
        <f t="shared" si="66"/>
        <v>34</v>
      </c>
      <c r="M730" s="220">
        <f t="shared" si="67"/>
        <v>21</v>
      </c>
      <c r="N730" s="220">
        <f t="shared" si="68"/>
        <v>4000</v>
      </c>
      <c r="O730" s="220">
        <f t="shared" si="69"/>
        <v>4310</v>
      </c>
      <c r="P730" s="220">
        <f t="shared" si="70"/>
        <v>4</v>
      </c>
      <c r="Q730" s="220"/>
      <c r="R730" s="220"/>
      <c r="S730" s="220">
        <f t="shared" si="71"/>
        <v>310</v>
      </c>
    </row>
    <row r="731" spans="1:19" hidden="1">
      <c r="A731" t="s">
        <v>885</v>
      </c>
      <c r="B731" t="s">
        <v>753</v>
      </c>
      <c r="C731" t="s">
        <v>792</v>
      </c>
      <c r="D731" t="s">
        <v>801</v>
      </c>
      <c r="E731">
        <v>86.85</v>
      </c>
      <c r="F731">
        <v>0</v>
      </c>
      <c r="G731">
        <v>29.31</v>
      </c>
      <c r="L731" s="220">
        <f t="shared" si="66"/>
        <v>34</v>
      </c>
      <c r="M731" s="220">
        <f t="shared" si="67"/>
        <v>21</v>
      </c>
      <c r="N731" s="220">
        <f t="shared" si="68"/>
        <v>4000</v>
      </c>
      <c r="O731" s="220">
        <f t="shared" si="69"/>
        <v>4320</v>
      </c>
      <c r="P731" s="220">
        <f t="shared" si="70"/>
        <v>4</v>
      </c>
      <c r="Q731" s="220"/>
      <c r="R731" s="220"/>
      <c r="S731" s="220">
        <f t="shared" si="71"/>
        <v>320</v>
      </c>
    </row>
    <row r="732" spans="1:19" hidden="1">
      <c r="A732" t="s">
        <v>885</v>
      </c>
      <c r="B732" t="s">
        <v>753</v>
      </c>
      <c r="C732" t="s">
        <v>792</v>
      </c>
      <c r="D732" t="s">
        <v>802</v>
      </c>
      <c r="E732">
        <v>6.94</v>
      </c>
      <c r="F732">
        <v>0</v>
      </c>
      <c r="G732">
        <v>3.68</v>
      </c>
      <c r="L732" s="220">
        <f t="shared" si="66"/>
        <v>34</v>
      </c>
      <c r="M732" s="220">
        <f t="shared" si="67"/>
        <v>21</v>
      </c>
      <c r="N732" s="220">
        <f t="shared" si="68"/>
        <v>4000</v>
      </c>
      <c r="O732" s="220">
        <f t="shared" si="69"/>
        <v>4330</v>
      </c>
      <c r="P732" s="220">
        <f t="shared" si="70"/>
        <v>4</v>
      </c>
      <c r="Q732" s="220"/>
      <c r="R732" s="220"/>
      <c r="S732" s="220">
        <f t="shared" si="71"/>
        <v>330</v>
      </c>
    </row>
    <row r="733" spans="1:19" hidden="1">
      <c r="A733" t="s">
        <v>885</v>
      </c>
      <c r="B733" t="s">
        <v>753</v>
      </c>
      <c r="C733" t="s">
        <v>792</v>
      </c>
      <c r="D733" t="s">
        <v>803</v>
      </c>
      <c r="E733">
        <v>1104.3499999999999</v>
      </c>
      <c r="F733">
        <v>0</v>
      </c>
      <c r="G733">
        <v>327.96</v>
      </c>
      <c r="L733" s="220">
        <f t="shared" si="66"/>
        <v>34</v>
      </c>
      <c r="M733" s="220">
        <f t="shared" si="67"/>
        <v>21</v>
      </c>
      <c r="N733" s="220">
        <f t="shared" si="68"/>
        <v>4000</v>
      </c>
      <c r="O733" s="220">
        <f t="shared" si="69"/>
        <v>4340</v>
      </c>
      <c r="P733" s="220">
        <f t="shared" si="70"/>
        <v>4</v>
      </c>
      <c r="Q733" s="220"/>
      <c r="R733" s="220"/>
      <c r="S733" s="220">
        <f t="shared" si="71"/>
        <v>340</v>
      </c>
    </row>
    <row r="734" spans="1:19" hidden="1">
      <c r="A734" t="s">
        <v>885</v>
      </c>
      <c r="B734" t="s">
        <v>753</v>
      </c>
      <c r="C734" t="s">
        <v>792</v>
      </c>
      <c r="D734" t="s">
        <v>804</v>
      </c>
      <c r="E734">
        <v>1455.77</v>
      </c>
      <c r="F734">
        <v>0</v>
      </c>
      <c r="G734">
        <v>546.5</v>
      </c>
      <c r="L734" s="220">
        <f t="shared" si="66"/>
        <v>34</v>
      </c>
      <c r="M734" s="220">
        <f t="shared" si="67"/>
        <v>21</v>
      </c>
      <c r="N734" s="220">
        <f t="shared" si="68"/>
        <v>4000</v>
      </c>
      <c r="O734" s="220">
        <f t="shared" si="69"/>
        <v>4350</v>
      </c>
      <c r="P734" s="220">
        <f t="shared" si="70"/>
        <v>4</v>
      </c>
      <c r="Q734" s="220"/>
      <c r="R734" s="220"/>
      <c r="S734" s="220">
        <f t="shared" si="71"/>
        <v>350</v>
      </c>
    </row>
    <row r="735" spans="1:19" hidden="1">
      <c r="A735" t="s">
        <v>885</v>
      </c>
      <c r="B735" t="s">
        <v>753</v>
      </c>
      <c r="C735" t="s">
        <v>792</v>
      </c>
      <c r="D735" t="s">
        <v>805</v>
      </c>
      <c r="E735">
        <v>95.55</v>
      </c>
      <c r="F735">
        <v>0</v>
      </c>
      <c r="G735">
        <v>32.24</v>
      </c>
      <c r="L735" s="220">
        <f t="shared" si="66"/>
        <v>34</v>
      </c>
      <c r="M735" s="220">
        <f t="shared" si="67"/>
        <v>21</v>
      </c>
      <c r="N735" s="220">
        <f t="shared" si="68"/>
        <v>4000</v>
      </c>
      <c r="O735" s="220">
        <f t="shared" si="69"/>
        <v>4360</v>
      </c>
      <c r="P735" s="220">
        <f t="shared" si="70"/>
        <v>4</v>
      </c>
      <c r="Q735" s="220"/>
      <c r="R735" s="220"/>
      <c r="S735" s="220">
        <f t="shared" si="71"/>
        <v>360</v>
      </c>
    </row>
    <row r="736" spans="1:19" hidden="1">
      <c r="A736" t="s">
        <v>885</v>
      </c>
      <c r="B736" t="s">
        <v>753</v>
      </c>
      <c r="C736" t="s">
        <v>792</v>
      </c>
      <c r="D736" t="s">
        <v>806</v>
      </c>
      <c r="E736">
        <v>409.05</v>
      </c>
      <c r="F736">
        <v>0</v>
      </c>
      <c r="G736">
        <v>174.6</v>
      </c>
      <c r="L736" s="220">
        <f t="shared" si="66"/>
        <v>34</v>
      </c>
      <c r="M736" s="220">
        <f t="shared" si="67"/>
        <v>21</v>
      </c>
      <c r="N736" s="220">
        <f t="shared" si="68"/>
        <v>4000</v>
      </c>
      <c r="O736" s="220">
        <f t="shared" si="69"/>
        <v>4370</v>
      </c>
      <c r="P736" s="220">
        <f t="shared" si="70"/>
        <v>4</v>
      </c>
      <c r="Q736" s="220"/>
      <c r="R736" s="220"/>
      <c r="S736" s="220">
        <f t="shared" si="71"/>
        <v>370</v>
      </c>
    </row>
    <row r="737" spans="1:19" hidden="1">
      <c r="A737" t="s">
        <v>885</v>
      </c>
      <c r="B737" t="s">
        <v>753</v>
      </c>
      <c r="C737" t="s">
        <v>771</v>
      </c>
      <c r="D737" t="s">
        <v>771</v>
      </c>
      <c r="E737">
        <v>2731.24</v>
      </c>
      <c r="F737">
        <v>1239</v>
      </c>
      <c r="G737">
        <v>396.38</v>
      </c>
      <c r="L737" s="220">
        <f t="shared" si="66"/>
        <v>34</v>
      </c>
      <c r="M737" s="220">
        <f t="shared" si="67"/>
        <v>21</v>
      </c>
      <c r="N737" s="220">
        <f t="shared" si="68"/>
        <v>5000</v>
      </c>
      <c r="O737" s="220">
        <f t="shared" si="69"/>
        <v>5000</v>
      </c>
      <c r="P737" s="220">
        <f t="shared" si="70"/>
        <v>5</v>
      </c>
      <c r="Q737" s="220"/>
      <c r="R737" s="220"/>
      <c r="S737" s="220">
        <f t="shared" si="71"/>
        <v>0</v>
      </c>
    </row>
    <row r="738" spans="1:19" hidden="1">
      <c r="A738" t="s">
        <v>885</v>
      </c>
      <c r="B738" t="s">
        <v>753</v>
      </c>
      <c r="C738" t="s">
        <v>771</v>
      </c>
      <c r="D738" t="s">
        <v>772</v>
      </c>
      <c r="E738">
        <v>355.39</v>
      </c>
      <c r="F738">
        <v>0</v>
      </c>
      <c r="G738">
        <v>127.19</v>
      </c>
      <c r="L738" s="220">
        <f t="shared" si="66"/>
        <v>34</v>
      </c>
      <c r="M738" s="220">
        <f t="shared" si="67"/>
        <v>21</v>
      </c>
      <c r="N738" s="220">
        <f t="shared" si="68"/>
        <v>5000</v>
      </c>
      <c r="O738" s="220">
        <f t="shared" si="69"/>
        <v>5010</v>
      </c>
      <c r="P738" s="220">
        <f t="shared" si="70"/>
        <v>5</v>
      </c>
      <c r="Q738" s="220"/>
      <c r="R738" s="220"/>
      <c r="S738" s="220">
        <f t="shared" si="71"/>
        <v>10</v>
      </c>
    </row>
    <row r="739" spans="1:19" hidden="1">
      <c r="A739" t="s">
        <v>885</v>
      </c>
      <c r="B739" t="s">
        <v>753</v>
      </c>
      <c r="C739" t="s">
        <v>771</v>
      </c>
      <c r="D739" t="s">
        <v>773</v>
      </c>
      <c r="E739">
        <v>1649.45</v>
      </c>
      <c r="F739">
        <v>0</v>
      </c>
      <c r="G739">
        <v>1081.95</v>
      </c>
      <c r="L739" s="220">
        <f t="shared" si="66"/>
        <v>34</v>
      </c>
      <c r="M739" s="220">
        <f t="shared" si="67"/>
        <v>21</v>
      </c>
      <c r="N739" s="220">
        <f t="shared" si="68"/>
        <v>5000</v>
      </c>
      <c r="O739" s="220">
        <f t="shared" si="69"/>
        <v>5030</v>
      </c>
      <c r="P739" s="220">
        <f t="shared" si="70"/>
        <v>5</v>
      </c>
      <c r="Q739" s="220"/>
      <c r="R739" s="220"/>
      <c r="S739" s="220">
        <f t="shared" si="71"/>
        <v>30</v>
      </c>
    </row>
    <row r="740" spans="1:19" hidden="1">
      <c r="A740" t="s">
        <v>885</v>
      </c>
      <c r="B740" t="s">
        <v>753</v>
      </c>
      <c r="C740" t="s">
        <v>771</v>
      </c>
      <c r="D740" t="s">
        <v>819</v>
      </c>
      <c r="E740">
        <v>0</v>
      </c>
      <c r="F740">
        <v>0</v>
      </c>
      <c r="G740">
        <v>0</v>
      </c>
      <c r="L740" s="220">
        <f t="shared" si="66"/>
        <v>34</v>
      </c>
      <c r="M740" s="220">
        <f t="shared" si="67"/>
        <v>21</v>
      </c>
      <c r="N740" s="220">
        <f t="shared" si="68"/>
        <v>5000</v>
      </c>
      <c r="O740" s="220">
        <f t="shared" si="69"/>
        <v>5600</v>
      </c>
      <c r="P740" s="220">
        <f t="shared" si="70"/>
        <v>5</v>
      </c>
      <c r="Q740" s="220"/>
      <c r="R740" s="220"/>
      <c r="S740" s="220">
        <f t="shared" si="71"/>
        <v>600</v>
      </c>
    </row>
    <row r="741" spans="1:19" hidden="1">
      <c r="A741" t="s">
        <v>885</v>
      </c>
      <c r="B741" t="s">
        <v>753</v>
      </c>
      <c r="C741" t="s">
        <v>771</v>
      </c>
      <c r="D741" t="s">
        <v>774</v>
      </c>
      <c r="E741">
        <v>0</v>
      </c>
      <c r="F741">
        <v>0</v>
      </c>
      <c r="G741">
        <v>0</v>
      </c>
      <c r="L741" s="220">
        <f t="shared" si="66"/>
        <v>34</v>
      </c>
      <c r="M741" s="220">
        <f t="shared" si="67"/>
        <v>21</v>
      </c>
      <c r="N741" s="220">
        <f t="shared" si="68"/>
        <v>5000</v>
      </c>
      <c r="O741" s="220">
        <f t="shared" si="69"/>
        <v>5900</v>
      </c>
      <c r="P741" s="220">
        <f t="shared" si="70"/>
        <v>5</v>
      </c>
      <c r="Q741" s="220"/>
      <c r="R741" s="220"/>
      <c r="S741" s="220">
        <f t="shared" si="71"/>
        <v>900</v>
      </c>
    </row>
    <row r="742" spans="1:19" hidden="1">
      <c r="A742" t="s">
        <v>885</v>
      </c>
      <c r="B742" t="s">
        <v>753</v>
      </c>
      <c r="C742" t="s">
        <v>775</v>
      </c>
      <c r="D742" t="s">
        <v>776</v>
      </c>
      <c r="E742">
        <v>16088.87</v>
      </c>
      <c r="F742">
        <v>16106</v>
      </c>
      <c r="G742">
        <v>9278.1</v>
      </c>
      <c r="L742" s="220">
        <f t="shared" si="66"/>
        <v>34</v>
      </c>
      <c r="M742" s="220">
        <f t="shared" si="67"/>
        <v>21</v>
      </c>
      <c r="N742" s="220">
        <f t="shared" si="68"/>
        <v>7000</v>
      </c>
      <c r="O742" s="220">
        <f t="shared" si="69"/>
        <v>7010</v>
      </c>
      <c r="P742" s="220">
        <f t="shared" si="70"/>
        <v>7</v>
      </c>
      <c r="Q742" s="220"/>
      <c r="R742" s="220"/>
      <c r="S742" s="220">
        <f t="shared" si="71"/>
        <v>10</v>
      </c>
    </row>
    <row r="743" spans="1:19" hidden="1">
      <c r="A743" t="s">
        <v>885</v>
      </c>
      <c r="B743" t="s">
        <v>753</v>
      </c>
      <c r="C743" t="s">
        <v>775</v>
      </c>
      <c r="D743" t="s">
        <v>777</v>
      </c>
      <c r="E743">
        <v>344.3</v>
      </c>
      <c r="F743">
        <v>326</v>
      </c>
      <c r="G743">
        <v>489.55</v>
      </c>
      <c r="L743" s="220">
        <f t="shared" si="66"/>
        <v>34</v>
      </c>
      <c r="M743" s="220">
        <f t="shared" si="67"/>
        <v>21</v>
      </c>
      <c r="N743" s="220">
        <f t="shared" si="68"/>
        <v>7000</v>
      </c>
      <c r="O743" s="220">
        <f t="shared" si="69"/>
        <v>7020</v>
      </c>
      <c r="P743" s="220">
        <f t="shared" si="70"/>
        <v>7</v>
      </c>
      <c r="Q743" s="220"/>
      <c r="R743" s="220"/>
      <c r="S743" s="220">
        <f t="shared" si="71"/>
        <v>20</v>
      </c>
    </row>
    <row r="744" spans="1:19" hidden="1">
      <c r="A744" t="s">
        <v>885</v>
      </c>
      <c r="B744" t="s">
        <v>753</v>
      </c>
      <c r="C744" t="s">
        <v>775</v>
      </c>
      <c r="D744" t="s">
        <v>778</v>
      </c>
      <c r="E744">
        <v>16747.5</v>
      </c>
      <c r="F744">
        <v>7410</v>
      </c>
      <c r="G744">
        <v>11878.75</v>
      </c>
      <c r="L744" s="220">
        <f t="shared" si="66"/>
        <v>34</v>
      </c>
      <c r="M744" s="220">
        <f t="shared" si="67"/>
        <v>21</v>
      </c>
      <c r="N744" s="220">
        <f t="shared" si="68"/>
        <v>7000</v>
      </c>
      <c r="O744" s="220">
        <f t="shared" si="69"/>
        <v>7070</v>
      </c>
      <c r="P744" s="220">
        <f t="shared" si="70"/>
        <v>7</v>
      </c>
      <c r="Q744" s="220"/>
      <c r="R744" s="220"/>
      <c r="S744" s="220">
        <f t="shared" si="71"/>
        <v>70</v>
      </c>
    </row>
    <row r="745" spans="1:19" hidden="1">
      <c r="A745" t="s">
        <v>885</v>
      </c>
      <c r="B745" t="s">
        <v>753</v>
      </c>
      <c r="C745" t="s">
        <v>775</v>
      </c>
      <c r="D745" t="s">
        <v>808</v>
      </c>
      <c r="E745">
        <v>14230.45</v>
      </c>
      <c r="F745">
        <v>6520</v>
      </c>
      <c r="G745">
        <v>7132.79</v>
      </c>
      <c r="L745" s="220">
        <f t="shared" si="66"/>
        <v>34</v>
      </c>
      <c r="M745" s="220">
        <f t="shared" si="67"/>
        <v>21</v>
      </c>
      <c r="N745" s="220">
        <f t="shared" si="68"/>
        <v>7000</v>
      </c>
      <c r="O745" s="220">
        <f t="shared" si="69"/>
        <v>7080</v>
      </c>
      <c r="P745" s="220">
        <f t="shared" si="70"/>
        <v>7</v>
      </c>
      <c r="Q745" s="220"/>
      <c r="R745" s="220"/>
      <c r="S745" s="220">
        <f t="shared" si="71"/>
        <v>80</v>
      </c>
    </row>
    <row r="746" spans="1:19" hidden="1">
      <c r="A746" t="s">
        <v>885</v>
      </c>
      <c r="B746" t="s">
        <v>753</v>
      </c>
      <c r="C746" t="s">
        <v>775</v>
      </c>
      <c r="D746" t="s">
        <v>827</v>
      </c>
      <c r="E746">
        <v>280</v>
      </c>
      <c r="F746">
        <v>23868</v>
      </c>
      <c r="G746">
        <v>0</v>
      </c>
      <c r="L746" s="220">
        <f t="shared" si="66"/>
        <v>34</v>
      </c>
      <c r="M746" s="220">
        <f t="shared" si="67"/>
        <v>21</v>
      </c>
      <c r="N746" s="220">
        <f t="shared" si="68"/>
        <v>7000</v>
      </c>
      <c r="O746" s="220">
        <f t="shared" si="69"/>
        <v>7090</v>
      </c>
      <c r="P746" s="220">
        <f t="shared" si="70"/>
        <v>7</v>
      </c>
      <c r="Q746" s="220"/>
      <c r="R746" s="220"/>
      <c r="S746" s="220">
        <f t="shared" si="71"/>
        <v>90</v>
      </c>
    </row>
    <row r="747" spans="1:19" hidden="1">
      <c r="A747" t="s">
        <v>885</v>
      </c>
      <c r="B747" t="s">
        <v>753</v>
      </c>
      <c r="C747" t="s">
        <v>775</v>
      </c>
      <c r="D747" t="s">
        <v>779</v>
      </c>
      <c r="E747">
        <v>819</v>
      </c>
      <c r="F747">
        <v>0</v>
      </c>
      <c r="G747">
        <v>147.5</v>
      </c>
      <c r="L747" s="220">
        <f t="shared" si="66"/>
        <v>34</v>
      </c>
      <c r="M747" s="220">
        <f t="shared" si="67"/>
        <v>21</v>
      </c>
      <c r="N747" s="220">
        <f t="shared" si="68"/>
        <v>7000</v>
      </c>
      <c r="O747" s="220">
        <f t="shared" si="69"/>
        <v>7100</v>
      </c>
      <c r="P747" s="220">
        <f t="shared" si="70"/>
        <v>7</v>
      </c>
      <c r="Q747" s="220"/>
      <c r="R747" s="220"/>
      <c r="S747" s="220">
        <f t="shared" si="71"/>
        <v>100</v>
      </c>
    </row>
    <row r="748" spans="1:19" hidden="1">
      <c r="A748" t="s">
        <v>885</v>
      </c>
      <c r="B748" t="s">
        <v>753</v>
      </c>
      <c r="C748" t="s">
        <v>775</v>
      </c>
      <c r="D748" t="s">
        <v>809</v>
      </c>
      <c r="E748">
        <v>178.96</v>
      </c>
      <c r="F748">
        <v>39</v>
      </c>
      <c r="G748">
        <v>113.37</v>
      </c>
      <c r="L748" s="220">
        <f t="shared" si="66"/>
        <v>34</v>
      </c>
      <c r="M748" s="220">
        <f t="shared" si="67"/>
        <v>21</v>
      </c>
      <c r="N748" s="220">
        <f t="shared" si="68"/>
        <v>7000</v>
      </c>
      <c r="O748" s="220">
        <f t="shared" si="69"/>
        <v>7500</v>
      </c>
      <c r="P748" s="220">
        <f t="shared" si="70"/>
        <v>7</v>
      </c>
      <c r="Q748" s="220"/>
      <c r="R748" s="220"/>
      <c r="S748" s="220">
        <f t="shared" si="71"/>
        <v>500</v>
      </c>
    </row>
    <row r="749" spans="1:19" hidden="1">
      <c r="A749" t="s">
        <v>885</v>
      </c>
      <c r="B749" t="s">
        <v>753</v>
      </c>
      <c r="C749" t="s">
        <v>775</v>
      </c>
      <c r="D749" t="s">
        <v>781</v>
      </c>
      <c r="E749">
        <v>827.76</v>
      </c>
      <c r="F749">
        <v>19803</v>
      </c>
      <c r="G749">
        <v>740.62</v>
      </c>
      <c r="L749" s="220">
        <f t="shared" si="66"/>
        <v>34</v>
      </c>
      <c r="M749" s="220">
        <f t="shared" si="67"/>
        <v>21</v>
      </c>
      <c r="N749" s="220">
        <f t="shared" si="68"/>
        <v>7000</v>
      </c>
      <c r="O749" s="220">
        <f t="shared" si="69"/>
        <v>7800</v>
      </c>
      <c r="P749" s="220">
        <f t="shared" si="70"/>
        <v>7</v>
      </c>
      <c r="Q749" s="220"/>
      <c r="R749" s="220"/>
      <c r="S749" s="220">
        <f t="shared" si="71"/>
        <v>800</v>
      </c>
    </row>
    <row r="750" spans="1:19" hidden="1">
      <c r="A750" t="s">
        <v>885</v>
      </c>
      <c r="B750" t="s">
        <v>753</v>
      </c>
      <c r="C750" t="s">
        <v>782</v>
      </c>
      <c r="D750" t="s">
        <v>782</v>
      </c>
      <c r="E750">
        <v>4268.07</v>
      </c>
      <c r="F750">
        <v>6170</v>
      </c>
      <c r="G750">
        <v>1066.6099999999999</v>
      </c>
      <c r="L750" s="220">
        <f t="shared" si="66"/>
        <v>34</v>
      </c>
      <c r="M750" s="220">
        <f t="shared" si="67"/>
        <v>21</v>
      </c>
      <c r="N750" s="220">
        <f t="shared" si="68"/>
        <v>8000</v>
      </c>
      <c r="O750" s="220">
        <f t="shared" si="69"/>
        <v>8000</v>
      </c>
      <c r="P750" s="220">
        <f t="shared" si="70"/>
        <v>8</v>
      </c>
      <c r="Q750" s="220"/>
      <c r="R750" s="220"/>
      <c r="S750" s="220">
        <f t="shared" si="71"/>
        <v>0</v>
      </c>
    </row>
    <row r="751" spans="1:19" hidden="1">
      <c r="A751" t="s">
        <v>885</v>
      </c>
      <c r="B751" t="s">
        <v>755</v>
      </c>
      <c r="C751" t="s">
        <v>786</v>
      </c>
      <c r="D751" t="s">
        <v>854</v>
      </c>
      <c r="E751">
        <v>0</v>
      </c>
      <c r="F751">
        <v>0</v>
      </c>
      <c r="G751">
        <v>0</v>
      </c>
      <c r="L751" s="220">
        <f t="shared" si="66"/>
        <v>34</v>
      </c>
      <c r="M751" s="220">
        <f t="shared" si="67"/>
        <v>27</v>
      </c>
      <c r="N751" s="220">
        <f t="shared" si="68"/>
        <v>2000</v>
      </c>
      <c r="O751" s="220">
        <f t="shared" si="69"/>
        <v>2310</v>
      </c>
      <c r="P751" s="220">
        <f t="shared" si="70"/>
        <v>2</v>
      </c>
      <c r="Q751" s="220"/>
      <c r="R751" s="220"/>
      <c r="S751" s="220">
        <f t="shared" si="71"/>
        <v>310</v>
      </c>
    </row>
    <row r="752" spans="1:19" hidden="1">
      <c r="A752" t="s">
        <v>885</v>
      </c>
      <c r="B752" t="s">
        <v>755</v>
      </c>
      <c r="C752" t="s">
        <v>786</v>
      </c>
      <c r="D752" t="s">
        <v>855</v>
      </c>
      <c r="E752">
        <v>21932.14</v>
      </c>
      <c r="F752">
        <v>12401</v>
      </c>
      <c r="G752">
        <v>14034.04</v>
      </c>
      <c r="L752" s="220">
        <f t="shared" si="66"/>
        <v>34</v>
      </c>
      <c r="M752" s="220">
        <f t="shared" si="67"/>
        <v>27</v>
      </c>
      <c r="N752" s="220">
        <f t="shared" si="68"/>
        <v>2000</v>
      </c>
      <c r="O752" s="220">
        <f t="shared" si="69"/>
        <v>2330</v>
      </c>
      <c r="P752" s="220">
        <f t="shared" si="70"/>
        <v>2</v>
      </c>
      <c r="Q752" s="220"/>
      <c r="R752" s="220"/>
      <c r="S752" s="220">
        <f t="shared" si="71"/>
        <v>330</v>
      </c>
    </row>
    <row r="753" spans="1:19" hidden="1">
      <c r="A753" t="s">
        <v>885</v>
      </c>
      <c r="B753" t="s">
        <v>755</v>
      </c>
      <c r="C753" t="s">
        <v>792</v>
      </c>
      <c r="D753" t="s">
        <v>792</v>
      </c>
      <c r="E753">
        <v>3.49</v>
      </c>
      <c r="F753">
        <v>7232</v>
      </c>
      <c r="G753">
        <v>0</v>
      </c>
      <c r="L753" s="220">
        <f t="shared" si="66"/>
        <v>34</v>
      </c>
      <c r="M753" s="220">
        <f t="shared" si="67"/>
        <v>27</v>
      </c>
      <c r="N753" s="220">
        <f t="shared" si="68"/>
        <v>4000</v>
      </c>
      <c r="O753" s="220">
        <f t="shared" si="69"/>
        <v>4000</v>
      </c>
      <c r="P753" s="220">
        <f t="shared" si="70"/>
        <v>4</v>
      </c>
      <c r="Q753" s="220"/>
      <c r="R753" s="220"/>
      <c r="S753" s="220">
        <f t="shared" si="71"/>
        <v>0</v>
      </c>
    </row>
    <row r="754" spans="1:19" hidden="1">
      <c r="A754" t="s">
        <v>885</v>
      </c>
      <c r="B754" t="s">
        <v>755</v>
      </c>
      <c r="C754" t="s">
        <v>792</v>
      </c>
      <c r="D754" t="s">
        <v>793</v>
      </c>
      <c r="E754">
        <v>5449.92</v>
      </c>
      <c r="F754">
        <v>0</v>
      </c>
      <c r="G754">
        <v>4190.3999999999996</v>
      </c>
      <c r="L754" s="220">
        <f t="shared" si="66"/>
        <v>34</v>
      </c>
      <c r="M754" s="220">
        <f t="shared" si="67"/>
        <v>27</v>
      </c>
      <c r="N754" s="220">
        <f t="shared" si="68"/>
        <v>4000</v>
      </c>
      <c r="O754" s="220">
        <f t="shared" si="69"/>
        <v>4210</v>
      </c>
      <c r="P754" s="220">
        <f t="shared" si="70"/>
        <v>4</v>
      </c>
      <c r="Q754" s="220"/>
      <c r="R754" s="220"/>
      <c r="S754" s="220">
        <f t="shared" si="71"/>
        <v>210</v>
      </c>
    </row>
    <row r="755" spans="1:19" hidden="1">
      <c r="A755" t="s">
        <v>885</v>
      </c>
      <c r="B755" t="s">
        <v>755</v>
      </c>
      <c r="C755" t="s">
        <v>792</v>
      </c>
      <c r="D755" t="s">
        <v>794</v>
      </c>
      <c r="E755">
        <v>216.78</v>
      </c>
      <c r="F755">
        <v>0</v>
      </c>
      <c r="G755">
        <v>158.97</v>
      </c>
      <c r="L755" s="220">
        <f t="shared" si="66"/>
        <v>34</v>
      </c>
      <c r="M755" s="220">
        <f t="shared" si="67"/>
        <v>27</v>
      </c>
      <c r="N755" s="220">
        <f t="shared" si="68"/>
        <v>4000</v>
      </c>
      <c r="O755" s="220">
        <f t="shared" si="69"/>
        <v>4220</v>
      </c>
      <c r="P755" s="220">
        <f t="shared" si="70"/>
        <v>4</v>
      </c>
      <c r="Q755" s="220"/>
      <c r="R755" s="220"/>
      <c r="S755" s="220">
        <f t="shared" si="71"/>
        <v>220</v>
      </c>
    </row>
    <row r="756" spans="1:19" hidden="1">
      <c r="A756" t="s">
        <v>885</v>
      </c>
      <c r="B756" t="s">
        <v>755</v>
      </c>
      <c r="C756" t="s">
        <v>792</v>
      </c>
      <c r="D756" t="s">
        <v>795</v>
      </c>
      <c r="E756">
        <v>16.14</v>
      </c>
      <c r="F756">
        <v>0</v>
      </c>
      <c r="G756">
        <v>21.03</v>
      </c>
      <c r="L756" s="220">
        <f t="shared" si="66"/>
        <v>34</v>
      </c>
      <c r="M756" s="220">
        <f t="shared" si="67"/>
        <v>27</v>
      </c>
      <c r="N756" s="220">
        <f t="shared" si="68"/>
        <v>4000</v>
      </c>
      <c r="O756" s="220">
        <f t="shared" si="69"/>
        <v>4230</v>
      </c>
      <c r="P756" s="220">
        <f t="shared" si="70"/>
        <v>4</v>
      </c>
      <c r="Q756" s="220"/>
      <c r="R756" s="220"/>
      <c r="S756" s="220">
        <f t="shared" si="71"/>
        <v>230</v>
      </c>
    </row>
    <row r="757" spans="1:19" hidden="1">
      <c r="A757" t="s">
        <v>885</v>
      </c>
      <c r="B757" t="s">
        <v>755</v>
      </c>
      <c r="C757" t="s">
        <v>792</v>
      </c>
      <c r="D757" t="s">
        <v>796</v>
      </c>
      <c r="E757">
        <v>1561.42</v>
      </c>
      <c r="F757">
        <v>0</v>
      </c>
      <c r="G757">
        <v>981.45</v>
      </c>
      <c r="L757" s="220">
        <f t="shared" si="66"/>
        <v>34</v>
      </c>
      <c r="M757" s="220">
        <f t="shared" si="67"/>
        <v>27</v>
      </c>
      <c r="N757" s="220">
        <f t="shared" si="68"/>
        <v>4000</v>
      </c>
      <c r="O757" s="220">
        <f t="shared" si="69"/>
        <v>4240</v>
      </c>
      <c r="P757" s="220">
        <f t="shared" si="70"/>
        <v>4</v>
      </c>
      <c r="Q757" s="220"/>
      <c r="R757" s="220"/>
      <c r="S757" s="220">
        <f t="shared" si="71"/>
        <v>240</v>
      </c>
    </row>
    <row r="758" spans="1:19" hidden="1">
      <c r="A758" t="s">
        <v>885</v>
      </c>
      <c r="B758" t="s">
        <v>755</v>
      </c>
      <c r="C758" t="s">
        <v>792</v>
      </c>
      <c r="D758" t="s">
        <v>797</v>
      </c>
      <c r="E758">
        <v>2866</v>
      </c>
      <c r="F758">
        <v>0</v>
      </c>
      <c r="G758">
        <v>1842.67</v>
      </c>
      <c r="L758" s="220">
        <f t="shared" si="66"/>
        <v>34</v>
      </c>
      <c r="M758" s="220">
        <f t="shared" si="67"/>
        <v>27</v>
      </c>
      <c r="N758" s="220">
        <f t="shared" si="68"/>
        <v>4000</v>
      </c>
      <c r="O758" s="220">
        <f t="shared" si="69"/>
        <v>4250</v>
      </c>
      <c r="P758" s="220">
        <f t="shared" si="70"/>
        <v>4</v>
      </c>
      <c r="Q758" s="220"/>
      <c r="R758" s="220"/>
      <c r="S758" s="220">
        <f t="shared" si="71"/>
        <v>250</v>
      </c>
    </row>
    <row r="759" spans="1:19" hidden="1">
      <c r="A759" t="s">
        <v>885</v>
      </c>
      <c r="B759" t="s">
        <v>755</v>
      </c>
      <c r="C759" t="s">
        <v>792</v>
      </c>
      <c r="D759" t="s">
        <v>798</v>
      </c>
      <c r="E759">
        <v>159.57</v>
      </c>
      <c r="F759">
        <v>0</v>
      </c>
      <c r="G759">
        <v>98.29</v>
      </c>
      <c r="L759" s="220">
        <f t="shared" si="66"/>
        <v>34</v>
      </c>
      <c r="M759" s="220">
        <f t="shared" si="67"/>
        <v>27</v>
      </c>
      <c r="N759" s="220">
        <f t="shared" si="68"/>
        <v>4000</v>
      </c>
      <c r="O759" s="220">
        <f t="shared" si="69"/>
        <v>4260</v>
      </c>
      <c r="P759" s="220">
        <f t="shared" si="70"/>
        <v>4</v>
      </c>
      <c r="Q759" s="220"/>
      <c r="R759" s="220"/>
      <c r="S759" s="220">
        <f t="shared" si="71"/>
        <v>260</v>
      </c>
    </row>
    <row r="760" spans="1:19" hidden="1">
      <c r="A760" t="s">
        <v>885</v>
      </c>
      <c r="B760" t="s">
        <v>750</v>
      </c>
      <c r="C760" t="s">
        <v>782</v>
      </c>
      <c r="D760" t="s">
        <v>782</v>
      </c>
      <c r="E760">
        <v>0</v>
      </c>
      <c r="F760">
        <v>0</v>
      </c>
      <c r="G760">
        <v>10.89</v>
      </c>
      <c r="L760" s="220">
        <f t="shared" si="66"/>
        <v>34</v>
      </c>
      <c r="M760" s="220">
        <f t="shared" si="67"/>
        <v>98</v>
      </c>
      <c r="N760" s="220">
        <f t="shared" si="68"/>
        <v>8000</v>
      </c>
      <c r="O760" s="220">
        <f t="shared" si="69"/>
        <v>8000</v>
      </c>
      <c r="P760" s="220">
        <f t="shared" si="70"/>
        <v>8</v>
      </c>
      <c r="Q760" s="220"/>
      <c r="R760" s="220"/>
      <c r="S760" s="220">
        <f t="shared" si="71"/>
        <v>0</v>
      </c>
    </row>
    <row r="761" spans="1:19" hidden="1">
      <c r="A761" t="s">
        <v>886</v>
      </c>
      <c r="B761" t="s">
        <v>750</v>
      </c>
      <c r="C761" t="s">
        <v>784</v>
      </c>
      <c r="D761" t="s">
        <v>785</v>
      </c>
      <c r="E761">
        <v>0</v>
      </c>
      <c r="F761">
        <v>0</v>
      </c>
      <c r="G761">
        <v>0</v>
      </c>
      <c r="L761" s="220">
        <f t="shared" si="66"/>
        <v>36</v>
      </c>
      <c r="M761" s="220">
        <f t="shared" si="67"/>
        <v>98</v>
      </c>
      <c r="N761" s="220">
        <f t="shared" si="68"/>
        <v>0</v>
      </c>
      <c r="O761" s="220">
        <f t="shared" si="69"/>
        <v>0</v>
      </c>
      <c r="P761" s="220">
        <f t="shared" si="70"/>
        <v>0</v>
      </c>
      <c r="Q761" s="220"/>
      <c r="R761" s="220"/>
      <c r="S761" s="220">
        <f t="shared" si="71"/>
        <v>0</v>
      </c>
    </row>
    <row r="762" spans="1:19" hidden="1">
      <c r="A762" t="s">
        <v>886</v>
      </c>
      <c r="B762" t="s">
        <v>750</v>
      </c>
      <c r="C762" t="s">
        <v>786</v>
      </c>
      <c r="D762" t="s">
        <v>864</v>
      </c>
      <c r="E762">
        <v>71893.2</v>
      </c>
      <c r="F762">
        <v>65745</v>
      </c>
      <c r="G762">
        <v>67942.05</v>
      </c>
      <c r="L762" s="220">
        <f t="shared" si="66"/>
        <v>36</v>
      </c>
      <c r="M762" s="220">
        <f t="shared" si="67"/>
        <v>98</v>
      </c>
      <c r="N762" s="220">
        <f t="shared" si="68"/>
        <v>2000</v>
      </c>
      <c r="O762" s="220">
        <f t="shared" si="69"/>
        <v>2400</v>
      </c>
      <c r="P762" s="220">
        <f t="shared" si="70"/>
        <v>2</v>
      </c>
      <c r="Q762" s="220"/>
      <c r="R762" s="220"/>
      <c r="S762" s="220">
        <f t="shared" si="71"/>
        <v>400</v>
      </c>
    </row>
    <row r="763" spans="1:19" hidden="1">
      <c r="A763" t="s">
        <v>886</v>
      </c>
      <c r="B763" t="s">
        <v>750</v>
      </c>
      <c r="C763" t="s">
        <v>788</v>
      </c>
      <c r="D763" t="s">
        <v>814</v>
      </c>
      <c r="E763">
        <v>0</v>
      </c>
      <c r="F763">
        <v>0</v>
      </c>
      <c r="G763">
        <v>0</v>
      </c>
      <c r="L763" s="220">
        <f t="shared" si="66"/>
        <v>36</v>
      </c>
      <c r="M763" s="220">
        <f t="shared" si="67"/>
        <v>98</v>
      </c>
      <c r="N763" s="220">
        <f t="shared" si="68"/>
        <v>3000</v>
      </c>
      <c r="O763" s="220">
        <f t="shared" si="69"/>
        <v>3490</v>
      </c>
      <c r="P763" s="220">
        <f t="shared" si="70"/>
        <v>3</v>
      </c>
      <c r="Q763" s="220"/>
      <c r="R763" s="220"/>
      <c r="S763" s="220">
        <f t="shared" si="71"/>
        <v>490</v>
      </c>
    </row>
    <row r="764" spans="1:19" hidden="1">
      <c r="A764" t="s">
        <v>886</v>
      </c>
      <c r="B764" t="s">
        <v>750</v>
      </c>
      <c r="C764" t="s">
        <v>788</v>
      </c>
      <c r="D764" t="s">
        <v>815</v>
      </c>
      <c r="E764">
        <v>0</v>
      </c>
      <c r="F764">
        <v>0</v>
      </c>
      <c r="G764">
        <v>0</v>
      </c>
      <c r="L764" s="220">
        <f t="shared" si="66"/>
        <v>36</v>
      </c>
      <c r="M764" s="220">
        <f t="shared" si="67"/>
        <v>98</v>
      </c>
      <c r="N764" s="220">
        <f t="shared" si="68"/>
        <v>3000</v>
      </c>
      <c r="O764" s="220">
        <f t="shared" si="69"/>
        <v>3690</v>
      </c>
      <c r="P764" s="220">
        <f t="shared" si="70"/>
        <v>3</v>
      </c>
      <c r="Q764" s="220"/>
      <c r="R764" s="220"/>
      <c r="S764" s="220">
        <f t="shared" si="71"/>
        <v>690</v>
      </c>
    </row>
    <row r="765" spans="1:19" hidden="1">
      <c r="A765" t="s">
        <v>886</v>
      </c>
      <c r="B765" t="s">
        <v>750</v>
      </c>
      <c r="C765" t="s">
        <v>788</v>
      </c>
      <c r="D765" t="s">
        <v>789</v>
      </c>
      <c r="E765">
        <v>43487</v>
      </c>
      <c r="F765">
        <v>44137</v>
      </c>
      <c r="G765">
        <v>44475.16</v>
      </c>
      <c r="L765" s="220">
        <f t="shared" si="66"/>
        <v>36</v>
      </c>
      <c r="M765" s="220">
        <f t="shared" si="67"/>
        <v>98</v>
      </c>
      <c r="N765" s="220">
        <f t="shared" si="68"/>
        <v>3000</v>
      </c>
      <c r="O765" s="220">
        <f t="shared" si="69"/>
        <v>3940</v>
      </c>
      <c r="P765" s="220">
        <f t="shared" si="70"/>
        <v>3</v>
      </c>
      <c r="Q765" s="220"/>
      <c r="R765" s="220"/>
      <c r="S765" s="220">
        <f t="shared" si="71"/>
        <v>940</v>
      </c>
    </row>
    <row r="766" spans="1:19" hidden="1">
      <c r="A766" t="s">
        <v>886</v>
      </c>
      <c r="B766" t="s">
        <v>750</v>
      </c>
      <c r="C766" t="s">
        <v>788</v>
      </c>
      <c r="D766" t="s">
        <v>790</v>
      </c>
      <c r="E766">
        <v>123792.97</v>
      </c>
      <c r="F766">
        <v>108273</v>
      </c>
      <c r="G766">
        <v>118169.48</v>
      </c>
      <c r="L766" s="220">
        <f t="shared" si="66"/>
        <v>36</v>
      </c>
      <c r="M766" s="220">
        <f t="shared" si="67"/>
        <v>98</v>
      </c>
      <c r="N766" s="220">
        <f t="shared" si="68"/>
        <v>3000</v>
      </c>
      <c r="O766" s="220">
        <f t="shared" si="69"/>
        <v>3960</v>
      </c>
      <c r="P766" s="220">
        <f t="shared" si="70"/>
        <v>3</v>
      </c>
      <c r="Q766" s="220"/>
      <c r="R766" s="220"/>
      <c r="S766" s="220">
        <f t="shared" si="71"/>
        <v>960</v>
      </c>
    </row>
    <row r="767" spans="1:19" hidden="1">
      <c r="A767" t="s">
        <v>886</v>
      </c>
      <c r="B767" t="s">
        <v>750</v>
      </c>
      <c r="C767" t="s">
        <v>788</v>
      </c>
      <c r="D767" t="s">
        <v>872</v>
      </c>
      <c r="E767">
        <v>0</v>
      </c>
      <c r="F767">
        <v>0</v>
      </c>
      <c r="G767">
        <v>0</v>
      </c>
      <c r="L767" s="220">
        <f t="shared" si="66"/>
        <v>36</v>
      </c>
      <c r="M767" s="220">
        <f t="shared" si="67"/>
        <v>98</v>
      </c>
      <c r="N767" s="220">
        <f t="shared" si="68"/>
        <v>3000</v>
      </c>
      <c r="O767" s="220">
        <f t="shared" si="69"/>
        <v>3970</v>
      </c>
      <c r="P767" s="220">
        <f t="shared" si="70"/>
        <v>3</v>
      </c>
      <c r="Q767" s="220"/>
      <c r="R767" s="220"/>
      <c r="S767" s="220">
        <f t="shared" si="71"/>
        <v>970</v>
      </c>
    </row>
    <row r="768" spans="1:19" hidden="1">
      <c r="A768" t="s">
        <v>886</v>
      </c>
      <c r="B768" t="s">
        <v>750</v>
      </c>
      <c r="C768" t="s">
        <v>788</v>
      </c>
      <c r="D768" t="s">
        <v>791</v>
      </c>
      <c r="E768">
        <v>16020.58</v>
      </c>
      <c r="F768">
        <v>34302</v>
      </c>
      <c r="G768">
        <v>17361.740000000002</v>
      </c>
      <c r="L768" s="220">
        <f t="shared" si="66"/>
        <v>36</v>
      </c>
      <c r="M768" s="220">
        <f t="shared" si="67"/>
        <v>98</v>
      </c>
      <c r="N768" s="220">
        <f t="shared" si="68"/>
        <v>3000</v>
      </c>
      <c r="O768" s="220">
        <f t="shared" si="69"/>
        <v>3990</v>
      </c>
      <c r="P768" s="220">
        <f t="shared" si="70"/>
        <v>3</v>
      </c>
      <c r="Q768" s="220"/>
      <c r="R768" s="220"/>
      <c r="S768" s="220">
        <f t="shared" si="71"/>
        <v>990</v>
      </c>
    </row>
    <row r="769" spans="1:19" hidden="1">
      <c r="A769" t="s">
        <v>886</v>
      </c>
      <c r="B769" t="s">
        <v>750</v>
      </c>
      <c r="C769" t="s">
        <v>792</v>
      </c>
      <c r="D769" t="s">
        <v>792</v>
      </c>
      <c r="E769">
        <v>0</v>
      </c>
      <c r="F769">
        <v>90331</v>
      </c>
      <c r="G769">
        <v>-205.76</v>
      </c>
      <c r="L769" s="220">
        <f t="shared" si="66"/>
        <v>36</v>
      </c>
      <c r="M769" s="220">
        <f t="shared" si="67"/>
        <v>98</v>
      </c>
      <c r="N769" s="220">
        <f t="shared" si="68"/>
        <v>4000</v>
      </c>
      <c r="O769" s="220">
        <f t="shared" si="69"/>
        <v>4000</v>
      </c>
      <c r="P769" s="220">
        <f t="shared" si="70"/>
        <v>4</v>
      </c>
      <c r="Q769" s="220"/>
      <c r="R769" s="220"/>
      <c r="S769" s="220">
        <f t="shared" si="71"/>
        <v>0</v>
      </c>
    </row>
    <row r="770" spans="1:19" hidden="1">
      <c r="A770" t="s">
        <v>886</v>
      </c>
      <c r="B770" t="s">
        <v>750</v>
      </c>
      <c r="C770" t="s">
        <v>792</v>
      </c>
      <c r="D770" t="s">
        <v>793</v>
      </c>
      <c r="E770">
        <v>9122.4</v>
      </c>
      <c r="F770">
        <v>0</v>
      </c>
      <c r="G770">
        <v>8631.36</v>
      </c>
      <c r="L770" s="220">
        <f t="shared" si="66"/>
        <v>36</v>
      </c>
      <c r="M770" s="220">
        <f t="shared" si="67"/>
        <v>98</v>
      </c>
      <c r="N770" s="220">
        <f t="shared" si="68"/>
        <v>4000</v>
      </c>
      <c r="O770" s="220">
        <f t="shared" si="69"/>
        <v>4210</v>
      </c>
      <c r="P770" s="220">
        <f t="shared" si="70"/>
        <v>4</v>
      </c>
      <c r="Q770" s="220"/>
      <c r="R770" s="220"/>
      <c r="S770" s="220">
        <f t="shared" si="71"/>
        <v>210</v>
      </c>
    </row>
    <row r="771" spans="1:19" hidden="1">
      <c r="A771" t="s">
        <v>886</v>
      </c>
      <c r="B771" t="s">
        <v>750</v>
      </c>
      <c r="C771" t="s">
        <v>792</v>
      </c>
      <c r="D771" t="s">
        <v>794</v>
      </c>
      <c r="E771">
        <v>425.16</v>
      </c>
      <c r="F771">
        <v>0</v>
      </c>
      <c r="G771">
        <v>378.29</v>
      </c>
      <c r="L771" s="220">
        <f t="shared" si="66"/>
        <v>36</v>
      </c>
      <c r="M771" s="220">
        <f t="shared" si="67"/>
        <v>98</v>
      </c>
      <c r="N771" s="220">
        <f t="shared" si="68"/>
        <v>4000</v>
      </c>
      <c r="O771" s="220">
        <f t="shared" si="69"/>
        <v>4220</v>
      </c>
      <c r="P771" s="220">
        <f t="shared" si="70"/>
        <v>4</v>
      </c>
      <c r="Q771" s="220"/>
      <c r="R771" s="220"/>
      <c r="S771" s="220">
        <f t="shared" si="71"/>
        <v>220</v>
      </c>
    </row>
    <row r="772" spans="1:19" hidden="1">
      <c r="A772" t="s">
        <v>886</v>
      </c>
      <c r="B772" t="s">
        <v>750</v>
      </c>
      <c r="C772" t="s">
        <v>792</v>
      </c>
      <c r="D772" t="s">
        <v>795</v>
      </c>
      <c r="E772">
        <v>30.53</v>
      </c>
      <c r="F772">
        <v>0</v>
      </c>
      <c r="G772">
        <v>54.66</v>
      </c>
      <c r="L772" s="220">
        <f t="shared" si="66"/>
        <v>36</v>
      </c>
      <c r="M772" s="220">
        <f t="shared" si="67"/>
        <v>98</v>
      </c>
      <c r="N772" s="220">
        <f t="shared" si="68"/>
        <v>4000</v>
      </c>
      <c r="O772" s="220">
        <f t="shared" si="69"/>
        <v>4230</v>
      </c>
      <c r="P772" s="220">
        <f t="shared" si="70"/>
        <v>4</v>
      </c>
      <c r="Q772" s="220"/>
      <c r="R772" s="220"/>
      <c r="S772" s="220">
        <f t="shared" si="71"/>
        <v>230</v>
      </c>
    </row>
    <row r="773" spans="1:19" hidden="1">
      <c r="A773" t="s">
        <v>886</v>
      </c>
      <c r="B773" t="s">
        <v>750</v>
      </c>
      <c r="C773" t="s">
        <v>792</v>
      </c>
      <c r="D773" t="s">
        <v>796</v>
      </c>
      <c r="E773">
        <v>5382.25</v>
      </c>
      <c r="F773">
        <v>0</v>
      </c>
      <c r="G773">
        <v>5083.76</v>
      </c>
      <c r="L773" s="220">
        <f t="shared" ref="L773:L836" si="72">LEFT(A773,2)*1</f>
        <v>36</v>
      </c>
      <c r="M773" s="220">
        <f t="shared" ref="M773:M836" si="73">LEFT(B773,2)*1</f>
        <v>98</v>
      </c>
      <c r="N773" s="220">
        <f t="shared" ref="N773:N836" si="74">LEFT(C773,4)*1</f>
        <v>4000</v>
      </c>
      <c r="O773" s="220">
        <f t="shared" ref="O773:O836" si="75">LEFT(D773,4)*1</f>
        <v>4240</v>
      </c>
      <c r="P773" s="220">
        <f t="shared" ref="P773:P836" si="76">N773/1000*1</f>
        <v>4</v>
      </c>
      <c r="Q773" s="220"/>
      <c r="R773" s="220"/>
      <c r="S773" s="220">
        <f t="shared" ref="S773:S836" si="77">RIGHT(O773,3)*1</f>
        <v>240</v>
      </c>
    </row>
    <row r="774" spans="1:19" hidden="1">
      <c r="A774" t="s">
        <v>886</v>
      </c>
      <c r="B774" t="s">
        <v>750</v>
      </c>
      <c r="C774" t="s">
        <v>792</v>
      </c>
      <c r="D774" t="s">
        <v>797</v>
      </c>
      <c r="E774">
        <v>9439.61</v>
      </c>
      <c r="F774">
        <v>0</v>
      </c>
      <c r="G774">
        <v>8920.7999999999993</v>
      </c>
      <c r="L774" s="220">
        <f t="shared" si="72"/>
        <v>36</v>
      </c>
      <c r="M774" s="220">
        <f t="shared" si="73"/>
        <v>98</v>
      </c>
      <c r="N774" s="220">
        <f t="shared" si="74"/>
        <v>4000</v>
      </c>
      <c r="O774" s="220">
        <f t="shared" si="75"/>
        <v>4250</v>
      </c>
      <c r="P774" s="220">
        <f t="shared" si="76"/>
        <v>4</v>
      </c>
      <c r="Q774" s="220"/>
      <c r="R774" s="220"/>
      <c r="S774" s="220">
        <f t="shared" si="77"/>
        <v>250</v>
      </c>
    </row>
    <row r="775" spans="1:19" hidden="1">
      <c r="A775" t="s">
        <v>886</v>
      </c>
      <c r="B775" t="s">
        <v>750</v>
      </c>
      <c r="C775" t="s">
        <v>792</v>
      </c>
      <c r="D775" t="s">
        <v>798</v>
      </c>
      <c r="E775">
        <v>527.82000000000005</v>
      </c>
      <c r="F775">
        <v>0</v>
      </c>
      <c r="G775">
        <v>475.57</v>
      </c>
      <c r="L775" s="220">
        <f t="shared" si="72"/>
        <v>36</v>
      </c>
      <c r="M775" s="220">
        <f t="shared" si="73"/>
        <v>98</v>
      </c>
      <c r="N775" s="220">
        <f t="shared" si="74"/>
        <v>4000</v>
      </c>
      <c r="O775" s="220">
        <f t="shared" si="75"/>
        <v>4260</v>
      </c>
      <c r="P775" s="220">
        <f t="shared" si="76"/>
        <v>4</v>
      </c>
      <c r="Q775" s="220"/>
      <c r="R775" s="220"/>
      <c r="S775" s="220">
        <f t="shared" si="77"/>
        <v>260</v>
      </c>
    </row>
    <row r="776" spans="1:19" hidden="1">
      <c r="A776" t="s">
        <v>886</v>
      </c>
      <c r="B776" t="s">
        <v>750</v>
      </c>
      <c r="C776" t="s">
        <v>792</v>
      </c>
      <c r="D776" t="s">
        <v>799</v>
      </c>
      <c r="E776">
        <v>0</v>
      </c>
      <c r="F776">
        <v>0</v>
      </c>
      <c r="G776">
        <v>0</v>
      </c>
      <c r="L776" s="220">
        <f t="shared" si="72"/>
        <v>36</v>
      </c>
      <c r="M776" s="220">
        <f t="shared" si="73"/>
        <v>98</v>
      </c>
      <c r="N776" s="220">
        <f t="shared" si="74"/>
        <v>4000</v>
      </c>
      <c r="O776" s="220">
        <f t="shared" si="75"/>
        <v>4270</v>
      </c>
      <c r="P776" s="220">
        <f t="shared" si="76"/>
        <v>4</v>
      </c>
      <c r="Q776" s="220"/>
      <c r="R776" s="220"/>
      <c r="S776" s="220">
        <f t="shared" si="77"/>
        <v>270</v>
      </c>
    </row>
    <row r="777" spans="1:19" hidden="1">
      <c r="A777" t="s">
        <v>886</v>
      </c>
      <c r="B777" t="s">
        <v>750</v>
      </c>
      <c r="C777" t="s">
        <v>792</v>
      </c>
      <c r="D777" t="s">
        <v>800</v>
      </c>
      <c r="E777">
        <v>28144.61</v>
      </c>
      <c r="F777">
        <v>0</v>
      </c>
      <c r="G777">
        <v>30849.85</v>
      </c>
      <c r="L777" s="220">
        <f t="shared" si="72"/>
        <v>36</v>
      </c>
      <c r="M777" s="220">
        <f t="shared" si="73"/>
        <v>98</v>
      </c>
      <c r="N777" s="220">
        <f t="shared" si="74"/>
        <v>4000</v>
      </c>
      <c r="O777" s="220">
        <f t="shared" si="75"/>
        <v>4310</v>
      </c>
      <c r="P777" s="220">
        <f t="shared" si="76"/>
        <v>4</v>
      </c>
      <c r="Q777" s="220"/>
      <c r="R777" s="220"/>
      <c r="S777" s="220">
        <f t="shared" si="77"/>
        <v>310</v>
      </c>
    </row>
    <row r="778" spans="1:19" hidden="1">
      <c r="A778" t="s">
        <v>886</v>
      </c>
      <c r="B778" t="s">
        <v>750</v>
      </c>
      <c r="C778" t="s">
        <v>792</v>
      </c>
      <c r="D778" t="s">
        <v>801</v>
      </c>
      <c r="E778">
        <v>1248.3699999999999</v>
      </c>
      <c r="F778">
        <v>0</v>
      </c>
      <c r="G778">
        <v>1134.45</v>
      </c>
      <c r="L778" s="220">
        <f t="shared" si="72"/>
        <v>36</v>
      </c>
      <c r="M778" s="220">
        <f t="shared" si="73"/>
        <v>98</v>
      </c>
      <c r="N778" s="220">
        <f t="shared" si="74"/>
        <v>4000</v>
      </c>
      <c r="O778" s="220">
        <f t="shared" si="75"/>
        <v>4320</v>
      </c>
      <c r="P778" s="220">
        <f t="shared" si="76"/>
        <v>4</v>
      </c>
      <c r="Q778" s="220"/>
      <c r="R778" s="220"/>
      <c r="S778" s="220">
        <f t="shared" si="77"/>
        <v>320</v>
      </c>
    </row>
    <row r="779" spans="1:19" hidden="1">
      <c r="A779" t="s">
        <v>886</v>
      </c>
      <c r="B779" t="s">
        <v>750</v>
      </c>
      <c r="C779" t="s">
        <v>792</v>
      </c>
      <c r="D779" t="s">
        <v>802</v>
      </c>
      <c r="E779">
        <v>105.54</v>
      </c>
      <c r="F779">
        <v>0</v>
      </c>
      <c r="G779">
        <v>206.5</v>
      </c>
      <c r="L779" s="220">
        <f t="shared" si="72"/>
        <v>36</v>
      </c>
      <c r="M779" s="220">
        <f t="shared" si="73"/>
        <v>98</v>
      </c>
      <c r="N779" s="220">
        <f t="shared" si="74"/>
        <v>4000</v>
      </c>
      <c r="O779" s="220">
        <f t="shared" si="75"/>
        <v>4330</v>
      </c>
      <c r="P779" s="220">
        <f t="shared" si="76"/>
        <v>4</v>
      </c>
      <c r="Q779" s="220"/>
      <c r="R779" s="220"/>
      <c r="S779" s="220">
        <f t="shared" si="77"/>
        <v>330</v>
      </c>
    </row>
    <row r="780" spans="1:19" hidden="1">
      <c r="A780" t="s">
        <v>886</v>
      </c>
      <c r="B780" t="s">
        <v>750</v>
      </c>
      <c r="C780" t="s">
        <v>792</v>
      </c>
      <c r="D780" t="s">
        <v>803</v>
      </c>
      <c r="E780">
        <v>12948.21</v>
      </c>
      <c r="F780">
        <v>0</v>
      </c>
      <c r="G780">
        <v>13247.88</v>
      </c>
      <c r="L780" s="220">
        <f t="shared" si="72"/>
        <v>36</v>
      </c>
      <c r="M780" s="220">
        <f t="shared" si="73"/>
        <v>98</v>
      </c>
      <c r="N780" s="220">
        <f t="shared" si="74"/>
        <v>4000</v>
      </c>
      <c r="O780" s="220">
        <f t="shared" si="75"/>
        <v>4340</v>
      </c>
      <c r="P780" s="220">
        <f t="shared" si="76"/>
        <v>4</v>
      </c>
      <c r="Q780" s="220"/>
      <c r="R780" s="220"/>
      <c r="S780" s="220">
        <f t="shared" si="77"/>
        <v>340</v>
      </c>
    </row>
    <row r="781" spans="1:19" hidden="1">
      <c r="A781" t="s">
        <v>886</v>
      </c>
      <c r="B781" t="s">
        <v>750</v>
      </c>
      <c r="C781" t="s">
        <v>792</v>
      </c>
      <c r="D781" t="s">
        <v>804</v>
      </c>
      <c r="E781">
        <v>22658.85</v>
      </c>
      <c r="F781">
        <v>0</v>
      </c>
      <c r="G781">
        <v>21202.85</v>
      </c>
      <c r="L781" s="220">
        <f t="shared" si="72"/>
        <v>36</v>
      </c>
      <c r="M781" s="220">
        <f t="shared" si="73"/>
        <v>98</v>
      </c>
      <c r="N781" s="220">
        <f t="shared" si="74"/>
        <v>4000</v>
      </c>
      <c r="O781" s="220">
        <f t="shared" si="75"/>
        <v>4350</v>
      </c>
      <c r="P781" s="220">
        <f t="shared" si="76"/>
        <v>4</v>
      </c>
      <c r="Q781" s="220"/>
      <c r="R781" s="220"/>
      <c r="S781" s="220">
        <f t="shared" si="77"/>
        <v>350</v>
      </c>
    </row>
    <row r="782" spans="1:19" hidden="1">
      <c r="A782" t="s">
        <v>886</v>
      </c>
      <c r="B782" t="s">
        <v>750</v>
      </c>
      <c r="C782" t="s">
        <v>792</v>
      </c>
      <c r="D782" t="s">
        <v>805</v>
      </c>
      <c r="E782">
        <v>1348.94</v>
      </c>
      <c r="F782">
        <v>0</v>
      </c>
      <c r="G782">
        <v>1265.55</v>
      </c>
      <c r="L782" s="220">
        <f t="shared" si="72"/>
        <v>36</v>
      </c>
      <c r="M782" s="220">
        <f t="shared" si="73"/>
        <v>98</v>
      </c>
      <c r="N782" s="220">
        <f t="shared" si="74"/>
        <v>4000</v>
      </c>
      <c r="O782" s="220">
        <f t="shared" si="75"/>
        <v>4360</v>
      </c>
      <c r="P782" s="220">
        <f t="shared" si="76"/>
        <v>4</v>
      </c>
      <c r="Q782" s="220"/>
      <c r="R782" s="220"/>
      <c r="S782" s="220">
        <f t="shared" si="77"/>
        <v>360</v>
      </c>
    </row>
    <row r="783" spans="1:19" hidden="1">
      <c r="A783" t="s">
        <v>886</v>
      </c>
      <c r="B783" t="s">
        <v>750</v>
      </c>
      <c r="C783" t="s">
        <v>792</v>
      </c>
      <c r="D783" t="s">
        <v>806</v>
      </c>
      <c r="E783">
        <v>3828.98</v>
      </c>
      <c r="F783">
        <v>0</v>
      </c>
      <c r="G783">
        <v>5663</v>
      </c>
      <c r="L783" s="220">
        <f t="shared" si="72"/>
        <v>36</v>
      </c>
      <c r="M783" s="220">
        <f t="shared" si="73"/>
        <v>98</v>
      </c>
      <c r="N783" s="220">
        <f t="shared" si="74"/>
        <v>4000</v>
      </c>
      <c r="O783" s="220">
        <f t="shared" si="75"/>
        <v>4370</v>
      </c>
      <c r="P783" s="220">
        <f t="shared" si="76"/>
        <v>4</v>
      </c>
      <c r="Q783" s="220"/>
      <c r="R783" s="220"/>
      <c r="S783" s="220">
        <f t="shared" si="77"/>
        <v>370</v>
      </c>
    </row>
    <row r="784" spans="1:19" hidden="1">
      <c r="A784" t="s">
        <v>886</v>
      </c>
      <c r="B784" t="s">
        <v>750</v>
      </c>
      <c r="C784" t="s">
        <v>771</v>
      </c>
      <c r="D784" t="s">
        <v>771</v>
      </c>
      <c r="E784">
        <v>13198.84</v>
      </c>
      <c r="F784">
        <v>15454</v>
      </c>
      <c r="G784">
        <v>15852.48</v>
      </c>
      <c r="L784" s="220">
        <f t="shared" si="72"/>
        <v>36</v>
      </c>
      <c r="M784" s="220">
        <f t="shared" si="73"/>
        <v>98</v>
      </c>
      <c r="N784" s="220">
        <f t="shared" si="74"/>
        <v>5000</v>
      </c>
      <c r="O784" s="220">
        <f t="shared" si="75"/>
        <v>5000</v>
      </c>
      <c r="P784" s="220">
        <f t="shared" si="76"/>
        <v>5</v>
      </c>
      <c r="Q784" s="220"/>
      <c r="R784" s="220"/>
      <c r="S784" s="220">
        <f t="shared" si="77"/>
        <v>0</v>
      </c>
    </row>
    <row r="785" spans="1:19" hidden="1">
      <c r="A785" t="s">
        <v>886</v>
      </c>
      <c r="B785" t="s">
        <v>750</v>
      </c>
      <c r="C785" t="s">
        <v>771</v>
      </c>
      <c r="D785" t="s">
        <v>772</v>
      </c>
      <c r="E785">
        <v>130.81</v>
      </c>
      <c r="F785">
        <v>150</v>
      </c>
      <c r="G785">
        <v>155.66999999999999</v>
      </c>
      <c r="L785" s="220">
        <f t="shared" si="72"/>
        <v>36</v>
      </c>
      <c r="M785" s="220">
        <f t="shared" si="73"/>
        <v>98</v>
      </c>
      <c r="N785" s="220">
        <f t="shared" si="74"/>
        <v>5000</v>
      </c>
      <c r="O785" s="220">
        <f t="shared" si="75"/>
        <v>5010</v>
      </c>
      <c r="P785" s="220">
        <f t="shared" si="76"/>
        <v>5</v>
      </c>
      <c r="Q785" s="220"/>
      <c r="R785" s="220"/>
      <c r="S785" s="220">
        <f t="shared" si="77"/>
        <v>10</v>
      </c>
    </row>
    <row r="786" spans="1:19" hidden="1">
      <c r="A786" t="s">
        <v>886</v>
      </c>
      <c r="B786" t="s">
        <v>750</v>
      </c>
      <c r="C786" t="s">
        <v>771</v>
      </c>
      <c r="D786" t="s">
        <v>773</v>
      </c>
      <c r="E786">
        <v>8580.25</v>
      </c>
      <c r="F786">
        <v>5700</v>
      </c>
      <c r="G786">
        <v>7015.2</v>
      </c>
      <c r="L786" s="220">
        <f t="shared" si="72"/>
        <v>36</v>
      </c>
      <c r="M786" s="220">
        <f t="shared" si="73"/>
        <v>98</v>
      </c>
      <c r="N786" s="220">
        <f t="shared" si="74"/>
        <v>5000</v>
      </c>
      <c r="O786" s="220">
        <f t="shared" si="75"/>
        <v>5030</v>
      </c>
      <c r="P786" s="220">
        <f t="shared" si="76"/>
        <v>5</v>
      </c>
      <c r="Q786" s="220"/>
      <c r="R786" s="220"/>
      <c r="S786" s="220">
        <f t="shared" si="77"/>
        <v>30</v>
      </c>
    </row>
    <row r="787" spans="1:19" hidden="1">
      <c r="A787" t="s">
        <v>886</v>
      </c>
      <c r="B787" t="s">
        <v>750</v>
      </c>
      <c r="C787" t="s">
        <v>771</v>
      </c>
      <c r="D787" t="s">
        <v>819</v>
      </c>
      <c r="E787">
        <v>2237.02</v>
      </c>
      <c r="F787">
        <v>4500</v>
      </c>
      <c r="G787">
        <v>779.99</v>
      </c>
      <c r="L787" s="220">
        <f t="shared" si="72"/>
        <v>36</v>
      </c>
      <c r="M787" s="220">
        <f t="shared" si="73"/>
        <v>98</v>
      </c>
      <c r="N787" s="220">
        <f t="shared" si="74"/>
        <v>5000</v>
      </c>
      <c r="O787" s="220">
        <f t="shared" si="75"/>
        <v>5600</v>
      </c>
      <c r="P787" s="220">
        <f t="shared" si="76"/>
        <v>5</v>
      </c>
      <c r="Q787" s="220"/>
      <c r="R787" s="220"/>
      <c r="S787" s="220">
        <f t="shared" si="77"/>
        <v>600</v>
      </c>
    </row>
    <row r="788" spans="1:19" hidden="1">
      <c r="A788" t="s">
        <v>886</v>
      </c>
      <c r="B788" t="s">
        <v>750</v>
      </c>
      <c r="C788" t="s">
        <v>771</v>
      </c>
      <c r="D788" t="s">
        <v>820</v>
      </c>
      <c r="E788">
        <v>0</v>
      </c>
      <c r="F788">
        <v>0</v>
      </c>
      <c r="G788">
        <v>0</v>
      </c>
      <c r="L788" s="220">
        <f t="shared" si="72"/>
        <v>36</v>
      </c>
      <c r="M788" s="220">
        <f t="shared" si="73"/>
        <v>98</v>
      </c>
      <c r="N788" s="220">
        <f t="shared" si="74"/>
        <v>5000</v>
      </c>
      <c r="O788" s="220">
        <f t="shared" si="75"/>
        <v>5700</v>
      </c>
      <c r="P788" s="220">
        <f t="shared" si="76"/>
        <v>5</v>
      </c>
      <c r="Q788" s="220"/>
      <c r="R788" s="220"/>
      <c r="S788" s="220">
        <f t="shared" si="77"/>
        <v>700</v>
      </c>
    </row>
    <row r="789" spans="1:19" hidden="1">
      <c r="A789" t="s">
        <v>886</v>
      </c>
      <c r="B789" t="s">
        <v>750</v>
      </c>
      <c r="C789" t="s">
        <v>771</v>
      </c>
      <c r="D789" t="s">
        <v>774</v>
      </c>
      <c r="E789">
        <v>0</v>
      </c>
      <c r="F789">
        <v>1400</v>
      </c>
      <c r="G789">
        <v>0</v>
      </c>
      <c r="L789" s="220">
        <f t="shared" si="72"/>
        <v>36</v>
      </c>
      <c r="M789" s="220">
        <f t="shared" si="73"/>
        <v>98</v>
      </c>
      <c r="N789" s="220">
        <f t="shared" si="74"/>
        <v>5000</v>
      </c>
      <c r="O789" s="220">
        <f t="shared" si="75"/>
        <v>5900</v>
      </c>
      <c r="P789" s="220">
        <f t="shared" si="76"/>
        <v>5</v>
      </c>
      <c r="Q789" s="220"/>
      <c r="R789" s="220"/>
      <c r="S789" s="220">
        <f t="shared" si="77"/>
        <v>900</v>
      </c>
    </row>
    <row r="790" spans="1:19" hidden="1">
      <c r="A790" t="s">
        <v>886</v>
      </c>
      <c r="B790" t="s">
        <v>750</v>
      </c>
      <c r="C790" t="s">
        <v>775</v>
      </c>
      <c r="D790" t="s">
        <v>776</v>
      </c>
      <c r="E790">
        <v>2971</v>
      </c>
      <c r="F790">
        <v>46429</v>
      </c>
      <c r="G790">
        <v>2222.5</v>
      </c>
      <c r="L790" s="220">
        <f t="shared" si="72"/>
        <v>36</v>
      </c>
      <c r="M790" s="220">
        <f t="shared" si="73"/>
        <v>98</v>
      </c>
      <c r="N790" s="220">
        <f t="shared" si="74"/>
        <v>7000</v>
      </c>
      <c r="O790" s="220">
        <f t="shared" si="75"/>
        <v>7010</v>
      </c>
      <c r="P790" s="220">
        <f t="shared" si="76"/>
        <v>7</v>
      </c>
      <c r="Q790" s="220"/>
      <c r="R790" s="220"/>
      <c r="S790" s="220">
        <f t="shared" si="77"/>
        <v>10</v>
      </c>
    </row>
    <row r="791" spans="1:19" hidden="1">
      <c r="A791" t="s">
        <v>886</v>
      </c>
      <c r="B791" t="s">
        <v>750</v>
      </c>
      <c r="C791" t="s">
        <v>775</v>
      </c>
      <c r="D791" t="s">
        <v>777</v>
      </c>
      <c r="E791">
        <v>287.5</v>
      </c>
      <c r="F791">
        <v>900</v>
      </c>
      <c r="G791">
        <v>110.25</v>
      </c>
      <c r="L791" s="220">
        <f t="shared" si="72"/>
        <v>36</v>
      </c>
      <c r="M791" s="220">
        <f t="shared" si="73"/>
        <v>98</v>
      </c>
      <c r="N791" s="220">
        <f t="shared" si="74"/>
        <v>7000</v>
      </c>
      <c r="O791" s="220">
        <f t="shared" si="75"/>
        <v>7020</v>
      </c>
      <c r="P791" s="220">
        <f t="shared" si="76"/>
        <v>7</v>
      </c>
      <c r="Q791" s="220"/>
      <c r="R791" s="220"/>
      <c r="S791" s="220">
        <f t="shared" si="77"/>
        <v>20</v>
      </c>
    </row>
    <row r="792" spans="1:19" hidden="1">
      <c r="A792" t="s">
        <v>886</v>
      </c>
      <c r="B792" t="s">
        <v>750</v>
      </c>
      <c r="C792" t="s">
        <v>775</v>
      </c>
      <c r="D792" t="s">
        <v>807</v>
      </c>
      <c r="E792">
        <v>0</v>
      </c>
      <c r="F792">
        <v>10</v>
      </c>
      <c r="G792">
        <v>0</v>
      </c>
      <c r="L792" s="220">
        <f t="shared" si="72"/>
        <v>36</v>
      </c>
      <c r="M792" s="220">
        <f t="shared" si="73"/>
        <v>98</v>
      </c>
      <c r="N792" s="220">
        <f t="shared" si="74"/>
        <v>7000</v>
      </c>
      <c r="O792" s="220">
        <f t="shared" si="75"/>
        <v>7030</v>
      </c>
      <c r="P792" s="220">
        <f t="shared" si="76"/>
        <v>7</v>
      </c>
      <c r="Q792" s="220"/>
      <c r="R792" s="220"/>
      <c r="S792" s="220">
        <f t="shared" si="77"/>
        <v>30</v>
      </c>
    </row>
    <row r="793" spans="1:19" hidden="1">
      <c r="A793" t="s">
        <v>886</v>
      </c>
      <c r="B793" t="s">
        <v>750</v>
      </c>
      <c r="C793" t="s">
        <v>775</v>
      </c>
      <c r="D793" t="s">
        <v>778</v>
      </c>
      <c r="E793">
        <v>30222.5</v>
      </c>
      <c r="F793">
        <v>30940</v>
      </c>
      <c r="G793">
        <v>39958.75</v>
      </c>
      <c r="L793" s="220">
        <f t="shared" si="72"/>
        <v>36</v>
      </c>
      <c r="M793" s="220">
        <f t="shared" si="73"/>
        <v>98</v>
      </c>
      <c r="N793" s="220">
        <f t="shared" si="74"/>
        <v>7000</v>
      </c>
      <c r="O793" s="220">
        <f t="shared" si="75"/>
        <v>7070</v>
      </c>
      <c r="P793" s="220">
        <f t="shared" si="76"/>
        <v>7</v>
      </c>
      <c r="Q793" s="220"/>
      <c r="R793" s="220"/>
      <c r="S793" s="220">
        <f t="shared" si="77"/>
        <v>70</v>
      </c>
    </row>
    <row r="794" spans="1:19" hidden="1">
      <c r="A794" t="s">
        <v>886</v>
      </c>
      <c r="B794" t="s">
        <v>750</v>
      </c>
      <c r="C794" t="s">
        <v>775</v>
      </c>
      <c r="D794" t="s">
        <v>808</v>
      </c>
      <c r="E794">
        <v>70527.09</v>
      </c>
      <c r="F794">
        <v>47836</v>
      </c>
      <c r="G794">
        <v>54890.61</v>
      </c>
      <c r="L794" s="220">
        <f t="shared" si="72"/>
        <v>36</v>
      </c>
      <c r="M794" s="220">
        <f t="shared" si="73"/>
        <v>98</v>
      </c>
      <c r="N794" s="220">
        <f t="shared" si="74"/>
        <v>7000</v>
      </c>
      <c r="O794" s="220">
        <f t="shared" si="75"/>
        <v>7080</v>
      </c>
      <c r="P794" s="220">
        <f t="shared" si="76"/>
        <v>7</v>
      </c>
      <c r="Q794" s="220"/>
      <c r="R794" s="220"/>
      <c r="S794" s="220">
        <f t="shared" si="77"/>
        <v>80</v>
      </c>
    </row>
    <row r="795" spans="1:19" hidden="1">
      <c r="A795" t="s">
        <v>886</v>
      </c>
      <c r="B795" t="s">
        <v>750</v>
      </c>
      <c r="C795" t="s">
        <v>775</v>
      </c>
      <c r="D795" t="s">
        <v>827</v>
      </c>
      <c r="E795">
        <v>0</v>
      </c>
      <c r="F795">
        <v>0</v>
      </c>
      <c r="G795">
        <v>0</v>
      </c>
      <c r="L795" s="220">
        <f t="shared" si="72"/>
        <v>36</v>
      </c>
      <c r="M795" s="220">
        <f t="shared" si="73"/>
        <v>98</v>
      </c>
      <c r="N795" s="220">
        <f t="shared" si="74"/>
        <v>7000</v>
      </c>
      <c r="O795" s="220">
        <f t="shared" si="75"/>
        <v>7090</v>
      </c>
      <c r="P795" s="220">
        <f t="shared" si="76"/>
        <v>7</v>
      </c>
      <c r="Q795" s="220"/>
      <c r="R795" s="220"/>
      <c r="S795" s="220">
        <f t="shared" si="77"/>
        <v>90</v>
      </c>
    </row>
    <row r="796" spans="1:19" hidden="1">
      <c r="A796" t="s">
        <v>886</v>
      </c>
      <c r="B796" t="s">
        <v>750</v>
      </c>
      <c r="C796" t="s">
        <v>775</v>
      </c>
      <c r="D796" t="s">
        <v>779</v>
      </c>
      <c r="E796">
        <v>1935</v>
      </c>
      <c r="F796">
        <v>4500</v>
      </c>
      <c r="G796">
        <v>1480</v>
      </c>
      <c r="L796" s="220">
        <f t="shared" si="72"/>
        <v>36</v>
      </c>
      <c r="M796" s="220">
        <f t="shared" si="73"/>
        <v>98</v>
      </c>
      <c r="N796" s="220">
        <f t="shared" si="74"/>
        <v>7000</v>
      </c>
      <c r="O796" s="220">
        <f t="shared" si="75"/>
        <v>7100</v>
      </c>
      <c r="P796" s="220">
        <f t="shared" si="76"/>
        <v>7</v>
      </c>
      <c r="Q796" s="220"/>
      <c r="R796" s="220"/>
      <c r="S796" s="220">
        <f t="shared" si="77"/>
        <v>100</v>
      </c>
    </row>
    <row r="797" spans="1:19" hidden="1">
      <c r="A797" t="s">
        <v>886</v>
      </c>
      <c r="B797" t="s">
        <v>750</v>
      </c>
      <c r="C797" t="s">
        <v>775</v>
      </c>
      <c r="D797" t="s">
        <v>780</v>
      </c>
      <c r="E797">
        <v>2458.85</v>
      </c>
      <c r="F797">
        <v>0</v>
      </c>
      <c r="G797">
        <v>78.02</v>
      </c>
      <c r="L797" s="220">
        <f t="shared" si="72"/>
        <v>36</v>
      </c>
      <c r="M797" s="220">
        <f t="shared" si="73"/>
        <v>98</v>
      </c>
      <c r="N797" s="220">
        <f t="shared" si="74"/>
        <v>7000</v>
      </c>
      <c r="O797" s="220">
        <f t="shared" si="75"/>
        <v>7300</v>
      </c>
      <c r="P797" s="220">
        <f t="shared" si="76"/>
        <v>7</v>
      </c>
      <c r="Q797" s="220"/>
      <c r="R797" s="220"/>
      <c r="S797" s="220">
        <f t="shared" si="77"/>
        <v>300</v>
      </c>
    </row>
    <row r="798" spans="1:19" hidden="1">
      <c r="A798" t="s">
        <v>886</v>
      </c>
      <c r="B798" t="s">
        <v>750</v>
      </c>
      <c r="C798" t="s">
        <v>775</v>
      </c>
      <c r="D798" t="s">
        <v>809</v>
      </c>
      <c r="E798">
        <v>1505.01</v>
      </c>
      <c r="F798">
        <v>1300</v>
      </c>
      <c r="G798">
        <v>846.13</v>
      </c>
      <c r="L798" s="220">
        <f t="shared" si="72"/>
        <v>36</v>
      </c>
      <c r="M798" s="220">
        <f t="shared" si="73"/>
        <v>98</v>
      </c>
      <c r="N798" s="220">
        <f t="shared" si="74"/>
        <v>7000</v>
      </c>
      <c r="O798" s="220">
        <f t="shared" si="75"/>
        <v>7500</v>
      </c>
      <c r="P798" s="220">
        <f t="shared" si="76"/>
        <v>7</v>
      </c>
      <c r="Q798" s="220"/>
      <c r="R798" s="220"/>
      <c r="S798" s="220">
        <f t="shared" si="77"/>
        <v>500</v>
      </c>
    </row>
    <row r="799" spans="1:19" hidden="1">
      <c r="A799" t="s">
        <v>886</v>
      </c>
      <c r="B799" t="s">
        <v>750</v>
      </c>
      <c r="C799" t="s">
        <v>775</v>
      </c>
      <c r="D799" t="s">
        <v>781</v>
      </c>
      <c r="E799">
        <v>1746.32</v>
      </c>
      <c r="F799">
        <v>1489</v>
      </c>
      <c r="G799">
        <v>1177.46</v>
      </c>
      <c r="L799" s="220">
        <f t="shared" si="72"/>
        <v>36</v>
      </c>
      <c r="M799" s="220">
        <f t="shared" si="73"/>
        <v>98</v>
      </c>
      <c r="N799" s="220">
        <f t="shared" si="74"/>
        <v>7000</v>
      </c>
      <c r="O799" s="220">
        <f t="shared" si="75"/>
        <v>7800</v>
      </c>
      <c r="P799" s="220">
        <f t="shared" si="76"/>
        <v>7</v>
      </c>
      <c r="Q799" s="220"/>
      <c r="R799" s="220"/>
      <c r="S799" s="220">
        <f t="shared" si="77"/>
        <v>800</v>
      </c>
    </row>
    <row r="800" spans="1:19" hidden="1">
      <c r="A800" t="s">
        <v>886</v>
      </c>
      <c r="B800" t="s">
        <v>750</v>
      </c>
      <c r="C800" t="s">
        <v>782</v>
      </c>
      <c r="D800" t="s">
        <v>782</v>
      </c>
      <c r="E800">
        <v>19899.04</v>
      </c>
      <c r="F800">
        <v>10000</v>
      </c>
      <c r="G800">
        <v>15407.17</v>
      </c>
      <c r="L800" s="220">
        <f t="shared" si="72"/>
        <v>36</v>
      </c>
      <c r="M800" s="220">
        <f t="shared" si="73"/>
        <v>98</v>
      </c>
      <c r="N800" s="220">
        <f t="shared" si="74"/>
        <v>8000</v>
      </c>
      <c r="O800" s="220">
        <f t="shared" si="75"/>
        <v>8000</v>
      </c>
      <c r="P800" s="220">
        <f t="shared" si="76"/>
        <v>8</v>
      </c>
      <c r="Q800" s="220"/>
      <c r="R800" s="220"/>
      <c r="S800" s="220">
        <f t="shared" si="77"/>
        <v>0</v>
      </c>
    </row>
    <row r="801" spans="1:19" hidden="1">
      <c r="A801" t="s">
        <v>887</v>
      </c>
      <c r="B801" t="s">
        <v>753</v>
      </c>
      <c r="C801" t="s">
        <v>784</v>
      </c>
      <c r="D801" t="s">
        <v>785</v>
      </c>
      <c r="E801">
        <v>0</v>
      </c>
      <c r="F801">
        <v>0</v>
      </c>
      <c r="G801">
        <v>0</v>
      </c>
      <c r="L801" s="220">
        <f t="shared" si="72"/>
        <v>54</v>
      </c>
      <c r="M801" s="220">
        <f t="shared" si="73"/>
        <v>21</v>
      </c>
      <c r="N801" s="220">
        <f t="shared" si="74"/>
        <v>0</v>
      </c>
      <c r="O801" s="220">
        <f t="shared" si="75"/>
        <v>0</v>
      </c>
      <c r="P801" s="220">
        <f t="shared" si="76"/>
        <v>0</v>
      </c>
      <c r="Q801" s="220"/>
      <c r="R801" s="220"/>
      <c r="S801" s="220">
        <f t="shared" si="77"/>
        <v>0</v>
      </c>
    </row>
    <row r="802" spans="1:19" hidden="1">
      <c r="A802" t="s">
        <v>887</v>
      </c>
      <c r="B802" t="s">
        <v>753</v>
      </c>
      <c r="C802" t="s">
        <v>788</v>
      </c>
      <c r="D802" t="s">
        <v>815</v>
      </c>
      <c r="E802">
        <v>0</v>
      </c>
      <c r="F802">
        <v>0</v>
      </c>
      <c r="G802">
        <v>0</v>
      </c>
      <c r="L802" s="220">
        <f t="shared" si="72"/>
        <v>54</v>
      </c>
      <c r="M802" s="220">
        <f t="shared" si="73"/>
        <v>21</v>
      </c>
      <c r="N802" s="220">
        <f t="shared" si="74"/>
        <v>3000</v>
      </c>
      <c r="O802" s="220">
        <f t="shared" si="75"/>
        <v>3690</v>
      </c>
      <c r="P802" s="220">
        <f t="shared" si="76"/>
        <v>3</v>
      </c>
      <c r="Q802" s="220"/>
      <c r="R802" s="220"/>
      <c r="S802" s="220">
        <f t="shared" si="77"/>
        <v>690</v>
      </c>
    </row>
    <row r="803" spans="1:19" hidden="1">
      <c r="A803" t="s">
        <v>887</v>
      </c>
      <c r="B803" t="s">
        <v>753</v>
      </c>
      <c r="C803" t="s">
        <v>788</v>
      </c>
      <c r="D803" t="s">
        <v>790</v>
      </c>
      <c r="E803">
        <v>10915.59</v>
      </c>
      <c r="F803">
        <v>10213</v>
      </c>
      <c r="G803">
        <v>10629.76</v>
      </c>
      <c r="L803" s="220">
        <f t="shared" si="72"/>
        <v>54</v>
      </c>
      <c r="M803" s="220">
        <f t="shared" si="73"/>
        <v>21</v>
      </c>
      <c r="N803" s="220">
        <f t="shared" si="74"/>
        <v>3000</v>
      </c>
      <c r="O803" s="220">
        <f t="shared" si="75"/>
        <v>3960</v>
      </c>
      <c r="P803" s="220">
        <f t="shared" si="76"/>
        <v>3</v>
      </c>
      <c r="Q803" s="220"/>
      <c r="R803" s="220"/>
      <c r="S803" s="220">
        <f t="shared" si="77"/>
        <v>960</v>
      </c>
    </row>
    <row r="804" spans="1:19" hidden="1">
      <c r="A804" t="s">
        <v>887</v>
      </c>
      <c r="B804" t="s">
        <v>753</v>
      </c>
      <c r="C804" t="s">
        <v>792</v>
      </c>
      <c r="D804" t="s">
        <v>792</v>
      </c>
      <c r="E804">
        <v>0</v>
      </c>
      <c r="F804">
        <v>3911</v>
      </c>
      <c r="G804">
        <v>0</v>
      </c>
      <c r="L804" s="220">
        <f t="shared" si="72"/>
        <v>54</v>
      </c>
      <c r="M804" s="220">
        <f t="shared" si="73"/>
        <v>21</v>
      </c>
      <c r="N804" s="220">
        <f t="shared" si="74"/>
        <v>4000</v>
      </c>
      <c r="O804" s="220">
        <f t="shared" si="75"/>
        <v>4000</v>
      </c>
      <c r="P804" s="220">
        <f t="shared" si="76"/>
        <v>4</v>
      </c>
      <c r="Q804" s="220"/>
      <c r="R804" s="220"/>
      <c r="S804" s="220">
        <f t="shared" si="77"/>
        <v>0</v>
      </c>
    </row>
    <row r="805" spans="1:19" hidden="1">
      <c r="A805" t="s">
        <v>887</v>
      </c>
      <c r="B805" t="s">
        <v>753</v>
      </c>
      <c r="C805" t="s">
        <v>792</v>
      </c>
      <c r="D805" t="s">
        <v>800</v>
      </c>
      <c r="E805">
        <v>1398.9</v>
      </c>
      <c r="F805">
        <v>0</v>
      </c>
      <c r="G805">
        <v>1512.08</v>
      </c>
      <c r="L805" s="220">
        <f t="shared" si="72"/>
        <v>54</v>
      </c>
      <c r="M805" s="220">
        <f t="shared" si="73"/>
        <v>21</v>
      </c>
      <c r="N805" s="220">
        <f t="shared" si="74"/>
        <v>4000</v>
      </c>
      <c r="O805" s="220">
        <f t="shared" si="75"/>
        <v>4310</v>
      </c>
      <c r="P805" s="220">
        <f t="shared" si="76"/>
        <v>4</v>
      </c>
      <c r="Q805" s="220"/>
      <c r="R805" s="220"/>
      <c r="S805" s="220">
        <f t="shared" si="77"/>
        <v>310</v>
      </c>
    </row>
    <row r="806" spans="1:19" hidden="1">
      <c r="A806" t="s">
        <v>887</v>
      </c>
      <c r="B806" t="s">
        <v>753</v>
      </c>
      <c r="C806" t="s">
        <v>792</v>
      </c>
      <c r="D806" t="s">
        <v>801</v>
      </c>
      <c r="E806">
        <v>71.03</v>
      </c>
      <c r="F806">
        <v>0</v>
      </c>
      <c r="G806">
        <v>73.39</v>
      </c>
      <c r="L806" s="220">
        <f t="shared" si="72"/>
        <v>54</v>
      </c>
      <c r="M806" s="220">
        <f t="shared" si="73"/>
        <v>21</v>
      </c>
      <c r="N806" s="220">
        <f t="shared" si="74"/>
        <v>4000</v>
      </c>
      <c r="O806" s="220">
        <f t="shared" si="75"/>
        <v>4320</v>
      </c>
      <c r="P806" s="220">
        <f t="shared" si="76"/>
        <v>4</v>
      </c>
      <c r="Q806" s="220"/>
      <c r="R806" s="220"/>
      <c r="S806" s="220">
        <f t="shared" si="77"/>
        <v>320</v>
      </c>
    </row>
    <row r="807" spans="1:19" hidden="1">
      <c r="A807" t="s">
        <v>887</v>
      </c>
      <c r="B807" t="s">
        <v>753</v>
      </c>
      <c r="C807" t="s">
        <v>792</v>
      </c>
      <c r="D807" t="s">
        <v>802</v>
      </c>
      <c r="E807">
        <v>4.8</v>
      </c>
      <c r="F807">
        <v>0</v>
      </c>
      <c r="G807">
        <v>9.5299999999999994</v>
      </c>
      <c r="L807" s="220">
        <f t="shared" si="72"/>
        <v>54</v>
      </c>
      <c r="M807" s="220">
        <f t="shared" si="73"/>
        <v>21</v>
      </c>
      <c r="N807" s="220">
        <f t="shared" si="74"/>
        <v>4000</v>
      </c>
      <c r="O807" s="220">
        <f t="shared" si="75"/>
        <v>4330</v>
      </c>
      <c r="P807" s="220">
        <f t="shared" si="76"/>
        <v>4</v>
      </c>
      <c r="Q807" s="220"/>
      <c r="R807" s="220"/>
      <c r="S807" s="220">
        <f t="shared" si="77"/>
        <v>330</v>
      </c>
    </row>
    <row r="808" spans="1:19" hidden="1">
      <c r="A808" t="s">
        <v>887</v>
      </c>
      <c r="B808" t="s">
        <v>753</v>
      </c>
      <c r="C808" t="s">
        <v>792</v>
      </c>
      <c r="D808" t="s">
        <v>803</v>
      </c>
      <c r="E808">
        <v>776.32</v>
      </c>
      <c r="F808">
        <v>0</v>
      </c>
      <c r="G808">
        <v>748.3</v>
      </c>
      <c r="L808" s="220">
        <f t="shared" si="72"/>
        <v>54</v>
      </c>
      <c r="M808" s="220">
        <f t="shared" si="73"/>
        <v>21</v>
      </c>
      <c r="N808" s="220">
        <f t="shared" si="74"/>
        <v>4000</v>
      </c>
      <c r="O808" s="220">
        <f t="shared" si="75"/>
        <v>4340</v>
      </c>
      <c r="P808" s="220">
        <f t="shared" si="76"/>
        <v>4</v>
      </c>
      <c r="Q808" s="220"/>
      <c r="R808" s="220"/>
      <c r="S808" s="220">
        <f t="shared" si="77"/>
        <v>340</v>
      </c>
    </row>
    <row r="809" spans="1:19" hidden="1">
      <c r="A809" t="s">
        <v>887</v>
      </c>
      <c r="B809" t="s">
        <v>753</v>
      </c>
      <c r="C809" t="s">
        <v>792</v>
      </c>
      <c r="D809" t="s">
        <v>804</v>
      </c>
      <c r="E809">
        <v>1264.57</v>
      </c>
      <c r="F809">
        <v>0</v>
      </c>
      <c r="G809">
        <v>1271.19</v>
      </c>
      <c r="L809" s="220">
        <f t="shared" si="72"/>
        <v>54</v>
      </c>
      <c r="M809" s="220">
        <f t="shared" si="73"/>
        <v>21</v>
      </c>
      <c r="N809" s="220">
        <f t="shared" si="74"/>
        <v>4000</v>
      </c>
      <c r="O809" s="220">
        <f t="shared" si="75"/>
        <v>4350</v>
      </c>
      <c r="P809" s="220">
        <f t="shared" si="76"/>
        <v>4</v>
      </c>
      <c r="Q809" s="220"/>
      <c r="R809" s="220"/>
      <c r="S809" s="220">
        <f t="shared" si="77"/>
        <v>350</v>
      </c>
    </row>
    <row r="810" spans="1:19" hidden="1">
      <c r="A810" t="s">
        <v>887</v>
      </c>
      <c r="B810" t="s">
        <v>753</v>
      </c>
      <c r="C810" t="s">
        <v>792</v>
      </c>
      <c r="D810" t="s">
        <v>805</v>
      </c>
      <c r="E810">
        <v>80.13</v>
      </c>
      <c r="F810">
        <v>0</v>
      </c>
      <c r="G810">
        <v>74.400000000000006</v>
      </c>
      <c r="L810" s="220">
        <f t="shared" si="72"/>
        <v>54</v>
      </c>
      <c r="M810" s="220">
        <f t="shared" si="73"/>
        <v>21</v>
      </c>
      <c r="N810" s="220">
        <f t="shared" si="74"/>
        <v>4000</v>
      </c>
      <c r="O810" s="220">
        <f t="shared" si="75"/>
        <v>4360</v>
      </c>
      <c r="P810" s="220">
        <f t="shared" si="76"/>
        <v>4</v>
      </c>
      <c r="Q810" s="220"/>
      <c r="R810" s="220"/>
      <c r="S810" s="220">
        <f t="shared" si="77"/>
        <v>360</v>
      </c>
    </row>
    <row r="811" spans="1:19" hidden="1">
      <c r="A811" t="s">
        <v>887</v>
      </c>
      <c r="B811" t="s">
        <v>753</v>
      </c>
      <c r="C811" t="s">
        <v>792</v>
      </c>
      <c r="D811" t="s">
        <v>806</v>
      </c>
      <c r="E811">
        <v>360.95</v>
      </c>
      <c r="F811">
        <v>0</v>
      </c>
      <c r="G811">
        <v>401.78</v>
      </c>
      <c r="L811" s="220">
        <f t="shared" si="72"/>
        <v>54</v>
      </c>
      <c r="M811" s="220">
        <f t="shared" si="73"/>
        <v>21</v>
      </c>
      <c r="N811" s="220">
        <f t="shared" si="74"/>
        <v>4000</v>
      </c>
      <c r="O811" s="220">
        <f t="shared" si="75"/>
        <v>4370</v>
      </c>
      <c r="P811" s="220">
        <f t="shared" si="76"/>
        <v>4</v>
      </c>
      <c r="Q811" s="220"/>
      <c r="R811" s="220"/>
      <c r="S811" s="220">
        <f t="shared" si="77"/>
        <v>370</v>
      </c>
    </row>
    <row r="812" spans="1:19" hidden="1">
      <c r="A812" t="s">
        <v>887</v>
      </c>
      <c r="B812" t="s">
        <v>753</v>
      </c>
      <c r="C812" t="s">
        <v>771</v>
      </c>
      <c r="D812" t="s">
        <v>771</v>
      </c>
      <c r="E812">
        <v>328.84</v>
      </c>
      <c r="F812">
        <v>50</v>
      </c>
      <c r="G812">
        <v>56.35</v>
      </c>
      <c r="L812" s="220">
        <f t="shared" si="72"/>
        <v>54</v>
      </c>
      <c r="M812" s="220">
        <f t="shared" si="73"/>
        <v>21</v>
      </c>
      <c r="N812" s="220">
        <f t="shared" si="74"/>
        <v>5000</v>
      </c>
      <c r="O812" s="220">
        <f t="shared" si="75"/>
        <v>5000</v>
      </c>
      <c r="P812" s="220">
        <f t="shared" si="76"/>
        <v>5</v>
      </c>
      <c r="Q812" s="220"/>
      <c r="R812" s="220"/>
      <c r="S812" s="220">
        <f t="shared" si="77"/>
        <v>0</v>
      </c>
    </row>
    <row r="813" spans="1:19" hidden="1">
      <c r="A813" t="s">
        <v>887</v>
      </c>
      <c r="B813" t="s">
        <v>753</v>
      </c>
      <c r="C813" t="s">
        <v>771</v>
      </c>
      <c r="D813" t="s">
        <v>772</v>
      </c>
      <c r="E813">
        <v>3.97</v>
      </c>
      <c r="F813">
        <v>50</v>
      </c>
      <c r="G813">
        <v>0</v>
      </c>
      <c r="L813" s="220">
        <f t="shared" si="72"/>
        <v>54</v>
      </c>
      <c r="M813" s="220">
        <f t="shared" si="73"/>
        <v>21</v>
      </c>
      <c r="N813" s="220">
        <f t="shared" si="74"/>
        <v>5000</v>
      </c>
      <c r="O813" s="220">
        <f t="shared" si="75"/>
        <v>5010</v>
      </c>
      <c r="P813" s="220">
        <f t="shared" si="76"/>
        <v>5</v>
      </c>
      <c r="Q813" s="220"/>
      <c r="R813" s="220"/>
      <c r="S813" s="220">
        <f t="shared" si="77"/>
        <v>10</v>
      </c>
    </row>
    <row r="814" spans="1:19" hidden="1">
      <c r="A814" t="s">
        <v>887</v>
      </c>
      <c r="B814" t="s">
        <v>753</v>
      </c>
      <c r="C814" t="s">
        <v>771</v>
      </c>
      <c r="D814" t="s">
        <v>773</v>
      </c>
      <c r="E814">
        <v>444</v>
      </c>
      <c r="F814">
        <v>350</v>
      </c>
      <c r="G814">
        <v>305.89999999999998</v>
      </c>
      <c r="L814" s="220">
        <f t="shared" si="72"/>
        <v>54</v>
      </c>
      <c r="M814" s="220">
        <f t="shared" si="73"/>
        <v>21</v>
      </c>
      <c r="N814" s="220">
        <f t="shared" si="74"/>
        <v>5000</v>
      </c>
      <c r="O814" s="220">
        <f t="shared" si="75"/>
        <v>5030</v>
      </c>
      <c r="P814" s="220">
        <f t="shared" si="76"/>
        <v>5</v>
      </c>
      <c r="Q814" s="220"/>
      <c r="R814" s="220"/>
      <c r="S814" s="220">
        <f t="shared" si="77"/>
        <v>30</v>
      </c>
    </row>
    <row r="815" spans="1:19" hidden="1">
      <c r="A815" t="s">
        <v>887</v>
      </c>
      <c r="B815" t="s">
        <v>753</v>
      </c>
      <c r="C815" t="s">
        <v>775</v>
      </c>
      <c r="D815" t="s">
        <v>776</v>
      </c>
      <c r="E815">
        <v>1107.32</v>
      </c>
      <c r="F815">
        <v>2909</v>
      </c>
      <c r="G815">
        <v>2200</v>
      </c>
      <c r="L815" s="220">
        <f t="shared" si="72"/>
        <v>54</v>
      </c>
      <c r="M815" s="220">
        <f t="shared" si="73"/>
        <v>21</v>
      </c>
      <c r="N815" s="220">
        <f t="shared" si="74"/>
        <v>7000</v>
      </c>
      <c r="O815" s="220">
        <f t="shared" si="75"/>
        <v>7010</v>
      </c>
      <c r="P815" s="220">
        <f t="shared" si="76"/>
        <v>7</v>
      </c>
      <c r="Q815" s="220"/>
      <c r="R815" s="220"/>
      <c r="S815" s="220">
        <f t="shared" si="77"/>
        <v>10</v>
      </c>
    </row>
    <row r="816" spans="1:19" hidden="1">
      <c r="A816" t="s">
        <v>887</v>
      </c>
      <c r="B816" t="s">
        <v>753</v>
      </c>
      <c r="C816" t="s">
        <v>775</v>
      </c>
      <c r="D816" t="s">
        <v>778</v>
      </c>
      <c r="E816">
        <v>27.5</v>
      </c>
      <c r="F816">
        <v>1300</v>
      </c>
      <c r="G816">
        <v>1088.75</v>
      </c>
      <c r="L816" s="220">
        <f t="shared" si="72"/>
        <v>54</v>
      </c>
      <c r="M816" s="220">
        <f t="shared" si="73"/>
        <v>21</v>
      </c>
      <c r="N816" s="220">
        <f t="shared" si="74"/>
        <v>7000</v>
      </c>
      <c r="O816" s="220">
        <f t="shared" si="75"/>
        <v>7070</v>
      </c>
      <c r="P816" s="220">
        <f t="shared" si="76"/>
        <v>7</v>
      </c>
      <c r="Q816" s="220"/>
      <c r="R816" s="220"/>
      <c r="S816" s="220">
        <f t="shared" si="77"/>
        <v>70</v>
      </c>
    </row>
    <row r="817" spans="1:19" hidden="1">
      <c r="A817" t="s">
        <v>887</v>
      </c>
      <c r="B817" t="s">
        <v>753</v>
      </c>
      <c r="C817" t="s">
        <v>775</v>
      </c>
      <c r="D817" t="s">
        <v>808</v>
      </c>
      <c r="E817">
        <v>2478.85</v>
      </c>
      <c r="F817">
        <v>2106</v>
      </c>
      <c r="G817">
        <v>2040.84</v>
      </c>
      <c r="L817" s="220">
        <f t="shared" si="72"/>
        <v>54</v>
      </c>
      <c r="M817" s="220">
        <f t="shared" si="73"/>
        <v>21</v>
      </c>
      <c r="N817" s="220">
        <f t="shared" si="74"/>
        <v>7000</v>
      </c>
      <c r="O817" s="220">
        <f t="shared" si="75"/>
        <v>7080</v>
      </c>
      <c r="P817" s="220">
        <f t="shared" si="76"/>
        <v>7</v>
      </c>
      <c r="Q817" s="220"/>
      <c r="R817" s="220"/>
      <c r="S817" s="220">
        <f t="shared" si="77"/>
        <v>80</v>
      </c>
    </row>
    <row r="818" spans="1:19" hidden="1">
      <c r="A818" t="s">
        <v>887</v>
      </c>
      <c r="B818" t="s">
        <v>753</v>
      </c>
      <c r="C818" t="s">
        <v>775</v>
      </c>
      <c r="D818" t="s">
        <v>779</v>
      </c>
      <c r="E818">
        <v>375.98</v>
      </c>
      <c r="F818">
        <v>100</v>
      </c>
      <c r="G818">
        <v>100</v>
      </c>
      <c r="L818" s="220">
        <f t="shared" si="72"/>
        <v>54</v>
      </c>
      <c r="M818" s="220">
        <f t="shared" si="73"/>
        <v>21</v>
      </c>
      <c r="N818" s="220">
        <f t="shared" si="74"/>
        <v>7000</v>
      </c>
      <c r="O818" s="220">
        <f t="shared" si="75"/>
        <v>7100</v>
      </c>
      <c r="P818" s="220">
        <f t="shared" si="76"/>
        <v>7</v>
      </c>
      <c r="Q818" s="220"/>
      <c r="R818" s="220"/>
      <c r="S818" s="220">
        <f t="shared" si="77"/>
        <v>100</v>
      </c>
    </row>
    <row r="819" spans="1:19" hidden="1">
      <c r="A819" t="s">
        <v>887</v>
      </c>
      <c r="B819" t="s">
        <v>753</v>
      </c>
      <c r="C819" t="s">
        <v>775</v>
      </c>
      <c r="D819" t="s">
        <v>809</v>
      </c>
      <c r="E819">
        <v>44.04</v>
      </c>
      <c r="F819">
        <v>50</v>
      </c>
      <c r="G819">
        <v>38.57</v>
      </c>
      <c r="L819" s="220">
        <f t="shared" si="72"/>
        <v>54</v>
      </c>
      <c r="M819" s="220">
        <f t="shared" si="73"/>
        <v>21</v>
      </c>
      <c r="N819" s="220">
        <f t="shared" si="74"/>
        <v>7000</v>
      </c>
      <c r="O819" s="220">
        <f t="shared" si="75"/>
        <v>7500</v>
      </c>
      <c r="P819" s="220">
        <f t="shared" si="76"/>
        <v>7</v>
      </c>
      <c r="Q819" s="220"/>
      <c r="R819" s="220"/>
      <c r="S819" s="220">
        <f t="shared" si="77"/>
        <v>500</v>
      </c>
    </row>
    <row r="820" spans="1:19" hidden="1">
      <c r="A820" t="s">
        <v>887</v>
      </c>
      <c r="B820" t="s">
        <v>753</v>
      </c>
      <c r="C820" t="s">
        <v>775</v>
      </c>
      <c r="D820" t="s">
        <v>781</v>
      </c>
      <c r="E820">
        <v>162.55000000000001</v>
      </c>
      <c r="F820">
        <v>0</v>
      </c>
      <c r="G820">
        <v>0</v>
      </c>
      <c r="L820" s="220">
        <f t="shared" si="72"/>
        <v>54</v>
      </c>
      <c r="M820" s="220">
        <f t="shared" si="73"/>
        <v>21</v>
      </c>
      <c r="N820" s="220">
        <f t="shared" si="74"/>
        <v>7000</v>
      </c>
      <c r="O820" s="220">
        <f t="shared" si="75"/>
        <v>7800</v>
      </c>
      <c r="P820" s="220">
        <f t="shared" si="76"/>
        <v>7</v>
      </c>
      <c r="Q820" s="220"/>
      <c r="R820" s="220"/>
      <c r="S820" s="220">
        <f t="shared" si="77"/>
        <v>800</v>
      </c>
    </row>
    <row r="821" spans="1:19" hidden="1">
      <c r="A821" t="s">
        <v>887</v>
      </c>
      <c r="B821" t="s">
        <v>753</v>
      </c>
      <c r="C821" t="s">
        <v>782</v>
      </c>
      <c r="D821" t="s">
        <v>782</v>
      </c>
      <c r="E821">
        <v>1535.66</v>
      </c>
      <c r="F821">
        <v>1400</v>
      </c>
      <c r="G821">
        <v>1888.16</v>
      </c>
      <c r="L821" s="220">
        <f t="shared" si="72"/>
        <v>54</v>
      </c>
      <c r="M821" s="220">
        <f t="shared" si="73"/>
        <v>21</v>
      </c>
      <c r="N821" s="220">
        <f t="shared" si="74"/>
        <v>8000</v>
      </c>
      <c r="O821" s="220">
        <f t="shared" si="75"/>
        <v>8000</v>
      </c>
      <c r="P821" s="220">
        <f t="shared" si="76"/>
        <v>8</v>
      </c>
      <c r="Q821" s="220"/>
      <c r="R821" s="220"/>
      <c r="S821" s="220">
        <f t="shared" si="77"/>
        <v>0</v>
      </c>
    </row>
    <row r="822" spans="1:19" hidden="1">
      <c r="A822" t="s">
        <v>887</v>
      </c>
      <c r="B822" t="s">
        <v>755</v>
      </c>
      <c r="C822" t="s">
        <v>786</v>
      </c>
      <c r="D822" t="s">
        <v>854</v>
      </c>
      <c r="E822">
        <v>0</v>
      </c>
      <c r="F822">
        <v>0</v>
      </c>
      <c r="G822">
        <v>0</v>
      </c>
      <c r="L822" s="220">
        <f t="shared" si="72"/>
        <v>54</v>
      </c>
      <c r="M822" s="220">
        <f t="shared" si="73"/>
        <v>27</v>
      </c>
      <c r="N822" s="220">
        <f t="shared" si="74"/>
        <v>2000</v>
      </c>
      <c r="O822" s="220">
        <f t="shared" si="75"/>
        <v>2310</v>
      </c>
      <c r="P822" s="220">
        <f t="shared" si="76"/>
        <v>2</v>
      </c>
      <c r="Q822" s="220"/>
      <c r="R822" s="220"/>
      <c r="S822" s="220">
        <f t="shared" si="77"/>
        <v>310</v>
      </c>
    </row>
    <row r="823" spans="1:19" hidden="1">
      <c r="A823" t="s">
        <v>887</v>
      </c>
      <c r="B823" t="s">
        <v>755</v>
      </c>
      <c r="C823" t="s">
        <v>786</v>
      </c>
      <c r="D823" t="s">
        <v>855</v>
      </c>
      <c r="E823">
        <v>56882.77</v>
      </c>
      <c r="F823">
        <v>12023</v>
      </c>
      <c r="G823">
        <v>67057.08</v>
      </c>
      <c r="L823" s="220">
        <f t="shared" si="72"/>
        <v>54</v>
      </c>
      <c r="M823" s="220">
        <f t="shared" si="73"/>
        <v>27</v>
      </c>
      <c r="N823" s="220">
        <f t="shared" si="74"/>
        <v>2000</v>
      </c>
      <c r="O823" s="220">
        <f t="shared" si="75"/>
        <v>2330</v>
      </c>
      <c r="P823" s="220">
        <f t="shared" si="76"/>
        <v>2</v>
      </c>
      <c r="Q823" s="220"/>
      <c r="R823" s="220"/>
      <c r="S823" s="220">
        <f t="shared" si="77"/>
        <v>330</v>
      </c>
    </row>
    <row r="824" spans="1:19" hidden="1">
      <c r="A824" t="s">
        <v>887</v>
      </c>
      <c r="B824" t="s">
        <v>755</v>
      </c>
      <c r="C824" t="s">
        <v>786</v>
      </c>
      <c r="D824" t="s">
        <v>852</v>
      </c>
      <c r="E824">
        <v>668.16</v>
      </c>
      <c r="F824">
        <v>680</v>
      </c>
      <c r="G824">
        <v>0</v>
      </c>
      <c r="L824" s="220">
        <f t="shared" si="72"/>
        <v>54</v>
      </c>
      <c r="M824" s="220">
        <f t="shared" si="73"/>
        <v>27</v>
      </c>
      <c r="N824" s="220">
        <f t="shared" si="74"/>
        <v>2000</v>
      </c>
      <c r="O824" s="220">
        <f t="shared" si="75"/>
        <v>2450</v>
      </c>
      <c r="P824" s="220">
        <f t="shared" si="76"/>
        <v>2</v>
      </c>
      <c r="Q824" s="220"/>
      <c r="R824" s="220"/>
      <c r="S824" s="220">
        <f t="shared" si="77"/>
        <v>450</v>
      </c>
    </row>
    <row r="825" spans="1:19" hidden="1">
      <c r="A825" t="s">
        <v>887</v>
      </c>
      <c r="B825" t="s">
        <v>755</v>
      </c>
      <c r="C825" t="s">
        <v>792</v>
      </c>
      <c r="D825" t="s">
        <v>792</v>
      </c>
      <c r="E825">
        <v>0</v>
      </c>
      <c r="F825">
        <v>6728</v>
      </c>
      <c r="G825">
        <v>-86.73</v>
      </c>
      <c r="L825" s="220">
        <f t="shared" si="72"/>
        <v>54</v>
      </c>
      <c r="M825" s="220">
        <f t="shared" si="73"/>
        <v>27</v>
      </c>
      <c r="N825" s="220">
        <f t="shared" si="74"/>
        <v>4000</v>
      </c>
      <c r="O825" s="220">
        <f t="shared" si="75"/>
        <v>4000</v>
      </c>
      <c r="P825" s="220">
        <f t="shared" si="76"/>
        <v>4</v>
      </c>
      <c r="Q825" s="220"/>
      <c r="R825" s="220"/>
      <c r="S825" s="220">
        <f t="shared" si="77"/>
        <v>0</v>
      </c>
    </row>
    <row r="826" spans="1:19" hidden="1">
      <c r="A826" t="s">
        <v>887</v>
      </c>
      <c r="B826" t="s">
        <v>755</v>
      </c>
      <c r="C826" t="s">
        <v>792</v>
      </c>
      <c r="D826" t="s">
        <v>793</v>
      </c>
      <c r="E826">
        <v>12297.69</v>
      </c>
      <c r="F826">
        <v>0</v>
      </c>
      <c r="G826">
        <v>14548.13</v>
      </c>
      <c r="L826" s="220">
        <f t="shared" si="72"/>
        <v>54</v>
      </c>
      <c r="M826" s="220">
        <f t="shared" si="73"/>
        <v>27</v>
      </c>
      <c r="N826" s="220">
        <f t="shared" si="74"/>
        <v>4000</v>
      </c>
      <c r="O826" s="220">
        <f t="shared" si="75"/>
        <v>4210</v>
      </c>
      <c r="P826" s="220">
        <f t="shared" si="76"/>
        <v>4</v>
      </c>
      <c r="Q826" s="220"/>
      <c r="R826" s="220"/>
      <c r="S826" s="220">
        <f t="shared" si="77"/>
        <v>210</v>
      </c>
    </row>
    <row r="827" spans="1:19" hidden="1">
      <c r="A827" t="s">
        <v>887</v>
      </c>
      <c r="B827" t="s">
        <v>755</v>
      </c>
      <c r="C827" t="s">
        <v>792</v>
      </c>
      <c r="D827" t="s">
        <v>794</v>
      </c>
      <c r="E827">
        <v>560.94000000000005</v>
      </c>
      <c r="F827">
        <v>0</v>
      </c>
      <c r="G827">
        <v>653.88</v>
      </c>
      <c r="L827" s="220">
        <f t="shared" si="72"/>
        <v>54</v>
      </c>
      <c r="M827" s="220">
        <f t="shared" si="73"/>
        <v>27</v>
      </c>
      <c r="N827" s="220">
        <f t="shared" si="74"/>
        <v>4000</v>
      </c>
      <c r="O827" s="220">
        <f t="shared" si="75"/>
        <v>4220</v>
      </c>
      <c r="P827" s="220">
        <f t="shared" si="76"/>
        <v>4</v>
      </c>
      <c r="Q827" s="220"/>
      <c r="R827" s="220"/>
      <c r="S827" s="220">
        <f t="shared" si="77"/>
        <v>220</v>
      </c>
    </row>
    <row r="828" spans="1:19" hidden="1">
      <c r="A828" t="s">
        <v>887</v>
      </c>
      <c r="B828" t="s">
        <v>755</v>
      </c>
      <c r="C828" t="s">
        <v>792</v>
      </c>
      <c r="D828" t="s">
        <v>795</v>
      </c>
      <c r="E828">
        <v>40.840000000000003</v>
      </c>
      <c r="F828">
        <v>0</v>
      </c>
      <c r="G828">
        <v>87.94</v>
      </c>
      <c r="L828" s="220">
        <f t="shared" si="72"/>
        <v>54</v>
      </c>
      <c r="M828" s="220">
        <f t="shared" si="73"/>
        <v>27</v>
      </c>
      <c r="N828" s="220">
        <f t="shared" si="74"/>
        <v>4000</v>
      </c>
      <c r="O828" s="220">
        <f t="shared" si="75"/>
        <v>4230</v>
      </c>
      <c r="P828" s="220">
        <f t="shared" si="76"/>
        <v>4</v>
      </c>
      <c r="Q828" s="220"/>
      <c r="R828" s="220"/>
      <c r="S828" s="220">
        <f t="shared" si="77"/>
        <v>230</v>
      </c>
    </row>
    <row r="829" spans="1:19" hidden="1">
      <c r="A829" t="s">
        <v>887</v>
      </c>
      <c r="B829" t="s">
        <v>755</v>
      </c>
      <c r="C829" t="s">
        <v>792</v>
      </c>
      <c r="D829" t="s">
        <v>796</v>
      </c>
      <c r="E829">
        <v>4226.07</v>
      </c>
      <c r="F829">
        <v>0</v>
      </c>
      <c r="G829">
        <v>4931.04</v>
      </c>
      <c r="L829" s="220">
        <f t="shared" si="72"/>
        <v>54</v>
      </c>
      <c r="M829" s="220">
        <f t="shared" si="73"/>
        <v>27</v>
      </c>
      <c r="N829" s="220">
        <f t="shared" si="74"/>
        <v>4000</v>
      </c>
      <c r="O829" s="220">
        <f t="shared" si="75"/>
        <v>4240</v>
      </c>
      <c r="P829" s="220">
        <f t="shared" si="76"/>
        <v>4</v>
      </c>
      <c r="Q829" s="220"/>
      <c r="R829" s="220"/>
      <c r="S829" s="220">
        <f t="shared" si="77"/>
        <v>240</v>
      </c>
    </row>
    <row r="830" spans="1:19" hidden="1">
      <c r="A830" t="s">
        <v>887</v>
      </c>
      <c r="B830" t="s">
        <v>755</v>
      </c>
      <c r="C830" t="s">
        <v>792</v>
      </c>
      <c r="D830" t="s">
        <v>797</v>
      </c>
      <c r="E830">
        <v>5890.39</v>
      </c>
      <c r="F830">
        <v>0</v>
      </c>
      <c r="G830">
        <v>7885.21</v>
      </c>
      <c r="L830" s="220">
        <f t="shared" si="72"/>
        <v>54</v>
      </c>
      <c r="M830" s="220">
        <f t="shared" si="73"/>
        <v>27</v>
      </c>
      <c r="N830" s="220">
        <f t="shared" si="74"/>
        <v>4000</v>
      </c>
      <c r="O830" s="220">
        <f t="shared" si="75"/>
        <v>4250</v>
      </c>
      <c r="P830" s="220">
        <f t="shared" si="76"/>
        <v>4</v>
      </c>
      <c r="Q830" s="220"/>
      <c r="R830" s="220"/>
      <c r="S830" s="220">
        <f t="shared" si="77"/>
        <v>250</v>
      </c>
    </row>
    <row r="831" spans="1:19" hidden="1">
      <c r="A831" t="s">
        <v>887</v>
      </c>
      <c r="B831" t="s">
        <v>755</v>
      </c>
      <c r="C831" t="s">
        <v>792</v>
      </c>
      <c r="D831" t="s">
        <v>798</v>
      </c>
      <c r="E831">
        <v>422.34</v>
      </c>
      <c r="F831">
        <v>0</v>
      </c>
      <c r="G831">
        <v>469.38</v>
      </c>
      <c r="L831" s="220">
        <f t="shared" si="72"/>
        <v>54</v>
      </c>
      <c r="M831" s="220">
        <f t="shared" si="73"/>
        <v>27</v>
      </c>
      <c r="N831" s="220">
        <f t="shared" si="74"/>
        <v>4000</v>
      </c>
      <c r="O831" s="220">
        <f t="shared" si="75"/>
        <v>4260</v>
      </c>
      <c r="P831" s="220">
        <f t="shared" si="76"/>
        <v>4</v>
      </c>
      <c r="Q831" s="220"/>
      <c r="R831" s="220"/>
      <c r="S831" s="220">
        <f t="shared" si="77"/>
        <v>260</v>
      </c>
    </row>
    <row r="832" spans="1:19" hidden="1">
      <c r="A832" t="s">
        <v>887</v>
      </c>
      <c r="B832" t="s">
        <v>755</v>
      </c>
      <c r="C832" t="s">
        <v>792</v>
      </c>
      <c r="D832" t="s">
        <v>799</v>
      </c>
      <c r="E832">
        <v>1492.23</v>
      </c>
      <c r="F832">
        <v>0</v>
      </c>
      <c r="G832">
        <v>2052.8200000000002</v>
      </c>
      <c r="L832" s="220">
        <f t="shared" si="72"/>
        <v>54</v>
      </c>
      <c r="M832" s="220">
        <f t="shared" si="73"/>
        <v>27</v>
      </c>
      <c r="N832" s="220">
        <f t="shared" si="74"/>
        <v>4000</v>
      </c>
      <c r="O832" s="220">
        <f t="shared" si="75"/>
        <v>4270</v>
      </c>
      <c r="P832" s="220">
        <f t="shared" si="76"/>
        <v>4</v>
      </c>
      <c r="Q832" s="220"/>
      <c r="R832" s="220"/>
      <c r="S832" s="220">
        <f t="shared" si="77"/>
        <v>270</v>
      </c>
    </row>
    <row r="833" spans="1:19" hidden="1">
      <c r="A833" t="s">
        <v>887</v>
      </c>
      <c r="B833" t="s">
        <v>750</v>
      </c>
      <c r="C833" t="s">
        <v>784</v>
      </c>
      <c r="D833" t="s">
        <v>785</v>
      </c>
      <c r="E833">
        <v>0</v>
      </c>
      <c r="F833">
        <v>0</v>
      </c>
      <c r="G833">
        <v>0</v>
      </c>
      <c r="L833" s="220">
        <f t="shared" si="72"/>
        <v>54</v>
      </c>
      <c r="M833" s="220">
        <f t="shared" si="73"/>
        <v>98</v>
      </c>
      <c r="N833" s="220">
        <f t="shared" si="74"/>
        <v>0</v>
      </c>
      <c r="O833" s="220">
        <f t="shared" si="75"/>
        <v>0</v>
      </c>
      <c r="P833" s="220">
        <f t="shared" si="76"/>
        <v>0</v>
      </c>
      <c r="Q833" s="220"/>
      <c r="R833" s="220"/>
      <c r="S833" s="220">
        <f t="shared" si="77"/>
        <v>0</v>
      </c>
    </row>
    <row r="834" spans="1:19" hidden="1">
      <c r="A834" t="s">
        <v>887</v>
      </c>
      <c r="B834" t="s">
        <v>750</v>
      </c>
      <c r="C834" t="s">
        <v>786</v>
      </c>
      <c r="D834" t="s">
        <v>855</v>
      </c>
      <c r="E834">
        <v>0</v>
      </c>
      <c r="F834">
        <v>46495</v>
      </c>
      <c r="G834">
        <v>698.38</v>
      </c>
      <c r="L834" s="220">
        <f t="shared" si="72"/>
        <v>54</v>
      </c>
      <c r="M834" s="220">
        <f t="shared" si="73"/>
        <v>98</v>
      </c>
      <c r="N834" s="220">
        <f t="shared" si="74"/>
        <v>2000</v>
      </c>
      <c r="O834" s="220">
        <f t="shared" si="75"/>
        <v>2330</v>
      </c>
      <c r="P834" s="220">
        <f t="shared" si="76"/>
        <v>2</v>
      </c>
      <c r="Q834" s="220"/>
      <c r="R834" s="220"/>
      <c r="S834" s="220">
        <f t="shared" si="77"/>
        <v>330</v>
      </c>
    </row>
    <row r="835" spans="1:19" hidden="1">
      <c r="A835" t="s">
        <v>887</v>
      </c>
      <c r="B835" t="s">
        <v>750</v>
      </c>
      <c r="C835" t="s">
        <v>786</v>
      </c>
      <c r="D835" t="s">
        <v>861</v>
      </c>
      <c r="E835">
        <v>0</v>
      </c>
      <c r="F835">
        <v>0</v>
      </c>
      <c r="G835">
        <v>0</v>
      </c>
      <c r="L835" s="220">
        <f t="shared" si="72"/>
        <v>54</v>
      </c>
      <c r="M835" s="220">
        <f t="shared" si="73"/>
        <v>98</v>
      </c>
      <c r="N835" s="220">
        <f t="shared" si="74"/>
        <v>2000</v>
      </c>
      <c r="O835" s="220">
        <f t="shared" si="75"/>
        <v>2420</v>
      </c>
      <c r="P835" s="220">
        <f t="shared" si="76"/>
        <v>2</v>
      </c>
      <c r="Q835" s="220"/>
      <c r="R835" s="220"/>
      <c r="S835" s="220">
        <f t="shared" si="77"/>
        <v>420</v>
      </c>
    </row>
    <row r="836" spans="1:19" hidden="1">
      <c r="A836" t="s">
        <v>887</v>
      </c>
      <c r="B836" t="s">
        <v>750</v>
      </c>
      <c r="C836" t="s">
        <v>788</v>
      </c>
      <c r="D836" t="s">
        <v>790</v>
      </c>
      <c r="E836">
        <v>74680.259999999995</v>
      </c>
      <c r="F836">
        <v>69651</v>
      </c>
      <c r="G836">
        <v>71079.27</v>
      </c>
      <c r="L836" s="220">
        <f t="shared" si="72"/>
        <v>54</v>
      </c>
      <c r="M836" s="220">
        <f t="shared" si="73"/>
        <v>98</v>
      </c>
      <c r="N836" s="220">
        <f t="shared" si="74"/>
        <v>3000</v>
      </c>
      <c r="O836" s="220">
        <f t="shared" si="75"/>
        <v>3960</v>
      </c>
      <c r="P836" s="220">
        <f t="shared" si="76"/>
        <v>3</v>
      </c>
      <c r="Q836" s="220"/>
      <c r="R836" s="220"/>
      <c r="S836" s="220">
        <f t="shared" si="77"/>
        <v>960</v>
      </c>
    </row>
    <row r="837" spans="1:19" hidden="1">
      <c r="A837" t="s">
        <v>887</v>
      </c>
      <c r="B837" t="s">
        <v>750</v>
      </c>
      <c r="C837" t="s">
        <v>792</v>
      </c>
      <c r="D837" t="s">
        <v>792</v>
      </c>
      <c r="E837">
        <v>-1223.55</v>
      </c>
      <c r="F837">
        <v>51584</v>
      </c>
      <c r="G837">
        <v>40.98</v>
      </c>
      <c r="L837" s="220">
        <f t="shared" ref="L837:L900" si="78">LEFT(A837,2)*1</f>
        <v>54</v>
      </c>
      <c r="M837" s="220">
        <f t="shared" ref="M837:M900" si="79">LEFT(B837,2)*1</f>
        <v>98</v>
      </c>
      <c r="N837" s="220">
        <f t="shared" ref="N837:N900" si="80">LEFT(C837,4)*1</f>
        <v>4000</v>
      </c>
      <c r="O837" s="220">
        <f t="shared" ref="O837:O900" si="81">LEFT(D837,4)*1</f>
        <v>4000</v>
      </c>
      <c r="P837" s="220">
        <f t="shared" ref="P837:P900" si="82">N837/1000*1</f>
        <v>4</v>
      </c>
      <c r="Q837" s="220"/>
      <c r="R837" s="220"/>
      <c r="S837" s="220">
        <f t="shared" ref="S837:S900" si="83">RIGHT(O837,3)*1</f>
        <v>0</v>
      </c>
    </row>
    <row r="838" spans="1:19" hidden="1">
      <c r="A838" t="s">
        <v>887</v>
      </c>
      <c r="B838" t="s">
        <v>750</v>
      </c>
      <c r="C838" t="s">
        <v>792</v>
      </c>
      <c r="D838" t="s">
        <v>793</v>
      </c>
      <c r="E838">
        <v>0</v>
      </c>
      <c r="F838">
        <v>0</v>
      </c>
      <c r="G838">
        <v>140.22</v>
      </c>
      <c r="L838" s="220">
        <f t="shared" si="78"/>
        <v>54</v>
      </c>
      <c r="M838" s="220">
        <f t="shared" si="79"/>
        <v>98</v>
      </c>
      <c r="N838" s="220">
        <f t="shared" si="80"/>
        <v>4000</v>
      </c>
      <c r="O838" s="220">
        <f t="shared" si="81"/>
        <v>4210</v>
      </c>
      <c r="P838" s="220">
        <f t="shared" si="82"/>
        <v>4</v>
      </c>
      <c r="Q838" s="220"/>
      <c r="R838" s="220"/>
      <c r="S838" s="220">
        <f t="shared" si="83"/>
        <v>210</v>
      </c>
    </row>
    <row r="839" spans="1:19" hidden="1">
      <c r="A839" t="s">
        <v>887</v>
      </c>
      <c r="B839" t="s">
        <v>750</v>
      </c>
      <c r="C839" t="s">
        <v>792</v>
      </c>
      <c r="D839" t="s">
        <v>794</v>
      </c>
      <c r="E839">
        <v>0</v>
      </c>
      <c r="F839">
        <v>0</v>
      </c>
      <c r="G839">
        <v>6.02</v>
      </c>
      <c r="L839" s="220">
        <f t="shared" si="78"/>
        <v>54</v>
      </c>
      <c r="M839" s="220">
        <f t="shared" si="79"/>
        <v>98</v>
      </c>
      <c r="N839" s="220">
        <f t="shared" si="80"/>
        <v>4000</v>
      </c>
      <c r="O839" s="220">
        <f t="shared" si="81"/>
        <v>4220</v>
      </c>
      <c r="P839" s="220">
        <f t="shared" si="82"/>
        <v>4</v>
      </c>
      <c r="Q839" s="220"/>
      <c r="R839" s="220"/>
      <c r="S839" s="220">
        <f t="shared" si="83"/>
        <v>220</v>
      </c>
    </row>
    <row r="840" spans="1:19" hidden="1">
      <c r="A840" t="s">
        <v>887</v>
      </c>
      <c r="B840" t="s">
        <v>750</v>
      </c>
      <c r="C840" t="s">
        <v>792</v>
      </c>
      <c r="D840" t="s">
        <v>795</v>
      </c>
      <c r="E840">
        <v>0</v>
      </c>
      <c r="F840">
        <v>0</v>
      </c>
      <c r="G840">
        <v>0.9</v>
      </c>
      <c r="L840" s="220">
        <f t="shared" si="78"/>
        <v>54</v>
      </c>
      <c r="M840" s="220">
        <f t="shared" si="79"/>
        <v>98</v>
      </c>
      <c r="N840" s="220">
        <f t="shared" si="80"/>
        <v>4000</v>
      </c>
      <c r="O840" s="220">
        <f t="shared" si="81"/>
        <v>4230</v>
      </c>
      <c r="P840" s="220">
        <f t="shared" si="82"/>
        <v>4</v>
      </c>
      <c r="Q840" s="220"/>
      <c r="R840" s="220"/>
      <c r="S840" s="220">
        <f t="shared" si="83"/>
        <v>230</v>
      </c>
    </row>
    <row r="841" spans="1:19" hidden="1">
      <c r="A841" t="s">
        <v>887</v>
      </c>
      <c r="B841" t="s">
        <v>750</v>
      </c>
      <c r="C841" t="s">
        <v>792</v>
      </c>
      <c r="D841" t="s">
        <v>796</v>
      </c>
      <c r="E841">
        <v>0</v>
      </c>
      <c r="F841">
        <v>0</v>
      </c>
      <c r="G841">
        <v>50.55</v>
      </c>
      <c r="L841" s="220">
        <f t="shared" si="78"/>
        <v>54</v>
      </c>
      <c r="M841" s="220">
        <f t="shared" si="79"/>
        <v>98</v>
      </c>
      <c r="N841" s="220">
        <f t="shared" si="80"/>
        <v>4000</v>
      </c>
      <c r="O841" s="220">
        <f t="shared" si="81"/>
        <v>4240</v>
      </c>
      <c r="P841" s="220">
        <f t="shared" si="82"/>
        <v>4</v>
      </c>
      <c r="Q841" s="220"/>
      <c r="R841" s="220"/>
      <c r="S841" s="220">
        <f t="shared" si="83"/>
        <v>240</v>
      </c>
    </row>
    <row r="842" spans="1:19" hidden="1">
      <c r="A842" t="s">
        <v>887</v>
      </c>
      <c r="B842" t="s">
        <v>750</v>
      </c>
      <c r="C842" t="s">
        <v>792</v>
      </c>
      <c r="D842" t="s">
        <v>797</v>
      </c>
      <c r="E842">
        <v>0</v>
      </c>
      <c r="F842">
        <v>0</v>
      </c>
      <c r="G842">
        <v>80.87</v>
      </c>
      <c r="L842" s="220">
        <f t="shared" si="78"/>
        <v>54</v>
      </c>
      <c r="M842" s="220">
        <f t="shared" si="79"/>
        <v>98</v>
      </c>
      <c r="N842" s="220">
        <f t="shared" si="80"/>
        <v>4000</v>
      </c>
      <c r="O842" s="220">
        <f t="shared" si="81"/>
        <v>4250</v>
      </c>
      <c r="P842" s="220">
        <f t="shared" si="82"/>
        <v>4</v>
      </c>
      <c r="Q842" s="220"/>
      <c r="R842" s="220"/>
      <c r="S842" s="220">
        <f t="shared" si="83"/>
        <v>250</v>
      </c>
    </row>
    <row r="843" spans="1:19" hidden="1">
      <c r="A843" t="s">
        <v>887</v>
      </c>
      <c r="B843" t="s">
        <v>750</v>
      </c>
      <c r="C843" t="s">
        <v>792</v>
      </c>
      <c r="D843" t="s">
        <v>798</v>
      </c>
      <c r="E843">
        <v>0</v>
      </c>
      <c r="F843">
        <v>0</v>
      </c>
      <c r="G843">
        <v>4.88</v>
      </c>
      <c r="L843" s="220">
        <f t="shared" si="78"/>
        <v>54</v>
      </c>
      <c r="M843" s="220">
        <f t="shared" si="79"/>
        <v>98</v>
      </c>
      <c r="N843" s="220">
        <f t="shared" si="80"/>
        <v>4000</v>
      </c>
      <c r="O843" s="220">
        <f t="shared" si="81"/>
        <v>4260</v>
      </c>
      <c r="P843" s="220">
        <f t="shared" si="82"/>
        <v>4</v>
      </c>
      <c r="Q843" s="220"/>
      <c r="R843" s="220"/>
      <c r="S843" s="220">
        <f t="shared" si="83"/>
        <v>260</v>
      </c>
    </row>
    <row r="844" spans="1:19" hidden="1">
      <c r="A844" t="s">
        <v>887</v>
      </c>
      <c r="B844" t="s">
        <v>750</v>
      </c>
      <c r="C844" t="s">
        <v>792</v>
      </c>
      <c r="D844" t="s">
        <v>799</v>
      </c>
      <c r="E844">
        <v>0</v>
      </c>
      <c r="F844">
        <v>0</v>
      </c>
      <c r="G844">
        <v>26.4</v>
      </c>
      <c r="L844" s="220">
        <f t="shared" si="78"/>
        <v>54</v>
      </c>
      <c r="M844" s="220">
        <f t="shared" si="79"/>
        <v>98</v>
      </c>
      <c r="N844" s="220">
        <f t="shared" si="80"/>
        <v>4000</v>
      </c>
      <c r="O844" s="220">
        <f t="shared" si="81"/>
        <v>4270</v>
      </c>
      <c r="P844" s="220">
        <f t="shared" si="82"/>
        <v>4</v>
      </c>
      <c r="Q844" s="220"/>
      <c r="R844" s="220"/>
      <c r="S844" s="220">
        <f t="shared" si="83"/>
        <v>270</v>
      </c>
    </row>
    <row r="845" spans="1:19" hidden="1">
      <c r="A845" t="s">
        <v>887</v>
      </c>
      <c r="B845" t="s">
        <v>750</v>
      </c>
      <c r="C845" t="s">
        <v>792</v>
      </c>
      <c r="D845" t="s">
        <v>800</v>
      </c>
      <c r="E845">
        <v>16043.86</v>
      </c>
      <c r="F845">
        <v>0</v>
      </c>
      <c r="G845">
        <v>15672.48</v>
      </c>
      <c r="L845" s="220">
        <f t="shared" si="78"/>
        <v>54</v>
      </c>
      <c r="M845" s="220">
        <f t="shared" si="79"/>
        <v>98</v>
      </c>
      <c r="N845" s="220">
        <f t="shared" si="80"/>
        <v>4000</v>
      </c>
      <c r="O845" s="220">
        <f t="shared" si="81"/>
        <v>4310</v>
      </c>
      <c r="P845" s="220">
        <f t="shared" si="82"/>
        <v>4</v>
      </c>
      <c r="Q845" s="220"/>
      <c r="R845" s="220"/>
      <c r="S845" s="220">
        <f t="shared" si="83"/>
        <v>310</v>
      </c>
    </row>
    <row r="846" spans="1:19" hidden="1">
      <c r="A846" t="s">
        <v>887</v>
      </c>
      <c r="B846" t="s">
        <v>750</v>
      </c>
      <c r="C846" t="s">
        <v>792</v>
      </c>
      <c r="D846" t="s">
        <v>801</v>
      </c>
      <c r="E846">
        <v>814.11</v>
      </c>
      <c r="F846">
        <v>0</v>
      </c>
      <c r="G846">
        <v>708.34</v>
      </c>
      <c r="L846" s="220">
        <f t="shared" si="78"/>
        <v>54</v>
      </c>
      <c r="M846" s="220">
        <f t="shared" si="79"/>
        <v>98</v>
      </c>
      <c r="N846" s="220">
        <f t="shared" si="80"/>
        <v>4000</v>
      </c>
      <c r="O846" s="220">
        <f t="shared" si="81"/>
        <v>4320</v>
      </c>
      <c r="P846" s="220">
        <f t="shared" si="82"/>
        <v>4</v>
      </c>
      <c r="Q846" s="220"/>
      <c r="R846" s="220"/>
      <c r="S846" s="220">
        <f t="shared" si="83"/>
        <v>320</v>
      </c>
    </row>
    <row r="847" spans="1:19" hidden="1">
      <c r="A847" t="s">
        <v>887</v>
      </c>
      <c r="B847" t="s">
        <v>750</v>
      </c>
      <c r="C847" t="s">
        <v>792</v>
      </c>
      <c r="D847" t="s">
        <v>802</v>
      </c>
      <c r="E847">
        <v>45.85</v>
      </c>
      <c r="F847">
        <v>0</v>
      </c>
      <c r="G847">
        <v>84.33</v>
      </c>
      <c r="L847" s="220">
        <f t="shared" si="78"/>
        <v>54</v>
      </c>
      <c r="M847" s="220">
        <f t="shared" si="79"/>
        <v>98</v>
      </c>
      <c r="N847" s="220">
        <f t="shared" si="80"/>
        <v>4000</v>
      </c>
      <c r="O847" s="220">
        <f t="shared" si="81"/>
        <v>4330</v>
      </c>
      <c r="P847" s="220">
        <f t="shared" si="82"/>
        <v>4</v>
      </c>
      <c r="Q847" s="220"/>
      <c r="R847" s="220"/>
      <c r="S847" s="220">
        <f t="shared" si="83"/>
        <v>330</v>
      </c>
    </row>
    <row r="848" spans="1:19" hidden="1">
      <c r="A848" t="s">
        <v>887</v>
      </c>
      <c r="B848" t="s">
        <v>750</v>
      </c>
      <c r="C848" t="s">
        <v>792</v>
      </c>
      <c r="D848" t="s">
        <v>803</v>
      </c>
      <c r="E848">
        <v>5580.78</v>
      </c>
      <c r="F848">
        <v>0</v>
      </c>
      <c r="G848">
        <v>5137.37</v>
      </c>
      <c r="L848" s="220">
        <f t="shared" si="78"/>
        <v>54</v>
      </c>
      <c r="M848" s="220">
        <f t="shared" si="79"/>
        <v>98</v>
      </c>
      <c r="N848" s="220">
        <f t="shared" si="80"/>
        <v>4000</v>
      </c>
      <c r="O848" s="220">
        <f t="shared" si="81"/>
        <v>4340</v>
      </c>
      <c r="P848" s="220">
        <f t="shared" si="82"/>
        <v>4</v>
      </c>
      <c r="Q848" s="220"/>
      <c r="R848" s="220"/>
      <c r="S848" s="220">
        <f t="shared" si="83"/>
        <v>340</v>
      </c>
    </row>
    <row r="849" spans="1:19" hidden="1">
      <c r="A849" t="s">
        <v>887</v>
      </c>
      <c r="B849" t="s">
        <v>750</v>
      </c>
      <c r="C849" t="s">
        <v>792</v>
      </c>
      <c r="D849" t="s">
        <v>804</v>
      </c>
      <c r="E849">
        <v>8643.56</v>
      </c>
      <c r="F849">
        <v>0</v>
      </c>
      <c r="G849">
        <v>7827.32</v>
      </c>
      <c r="L849" s="220">
        <f t="shared" si="78"/>
        <v>54</v>
      </c>
      <c r="M849" s="220">
        <f t="shared" si="79"/>
        <v>98</v>
      </c>
      <c r="N849" s="220">
        <f t="shared" si="80"/>
        <v>4000</v>
      </c>
      <c r="O849" s="220">
        <f t="shared" si="81"/>
        <v>4350</v>
      </c>
      <c r="P849" s="220">
        <f t="shared" si="82"/>
        <v>4</v>
      </c>
      <c r="Q849" s="220"/>
      <c r="R849" s="220"/>
      <c r="S849" s="220">
        <f t="shared" si="83"/>
        <v>350</v>
      </c>
    </row>
    <row r="850" spans="1:19" hidden="1">
      <c r="A850" t="s">
        <v>887</v>
      </c>
      <c r="B850" t="s">
        <v>750</v>
      </c>
      <c r="C850" t="s">
        <v>792</v>
      </c>
      <c r="D850" t="s">
        <v>805</v>
      </c>
      <c r="E850">
        <v>548.26</v>
      </c>
      <c r="F850">
        <v>0</v>
      </c>
      <c r="G850">
        <v>480.86</v>
      </c>
      <c r="L850" s="220">
        <f t="shared" si="78"/>
        <v>54</v>
      </c>
      <c r="M850" s="220">
        <f t="shared" si="79"/>
        <v>98</v>
      </c>
      <c r="N850" s="220">
        <f t="shared" si="80"/>
        <v>4000</v>
      </c>
      <c r="O850" s="220">
        <f t="shared" si="81"/>
        <v>4360</v>
      </c>
      <c r="P850" s="220">
        <f t="shared" si="82"/>
        <v>4</v>
      </c>
      <c r="Q850" s="220"/>
      <c r="R850" s="220"/>
      <c r="S850" s="220">
        <f t="shared" si="83"/>
        <v>360</v>
      </c>
    </row>
    <row r="851" spans="1:19" hidden="1">
      <c r="A851" t="s">
        <v>887</v>
      </c>
      <c r="B851" t="s">
        <v>750</v>
      </c>
      <c r="C851" t="s">
        <v>792</v>
      </c>
      <c r="D851" t="s">
        <v>806</v>
      </c>
      <c r="E851">
        <v>2466.64</v>
      </c>
      <c r="F851">
        <v>0</v>
      </c>
      <c r="G851">
        <v>2596.44</v>
      </c>
      <c r="L851" s="220">
        <f t="shared" si="78"/>
        <v>54</v>
      </c>
      <c r="M851" s="220">
        <f t="shared" si="79"/>
        <v>98</v>
      </c>
      <c r="N851" s="220">
        <f t="shared" si="80"/>
        <v>4000</v>
      </c>
      <c r="O851" s="220">
        <f t="shared" si="81"/>
        <v>4370</v>
      </c>
      <c r="P851" s="220">
        <f t="shared" si="82"/>
        <v>4</v>
      </c>
      <c r="Q851" s="220"/>
      <c r="R851" s="220"/>
      <c r="S851" s="220">
        <f t="shared" si="83"/>
        <v>370</v>
      </c>
    </row>
    <row r="852" spans="1:19" hidden="1">
      <c r="A852" t="s">
        <v>887</v>
      </c>
      <c r="B852" t="s">
        <v>750</v>
      </c>
      <c r="C852" t="s">
        <v>771</v>
      </c>
      <c r="D852" t="s">
        <v>771</v>
      </c>
      <c r="E852">
        <v>12.93</v>
      </c>
      <c r="F852">
        <v>900</v>
      </c>
      <c r="G852">
        <v>1694.86</v>
      </c>
      <c r="L852" s="220">
        <f t="shared" si="78"/>
        <v>54</v>
      </c>
      <c r="M852" s="220">
        <f t="shared" si="79"/>
        <v>98</v>
      </c>
      <c r="N852" s="220">
        <f t="shared" si="80"/>
        <v>5000</v>
      </c>
      <c r="O852" s="220">
        <f t="shared" si="81"/>
        <v>5000</v>
      </c>
      <c r="P852" s="220">
        <f t="shared" si="82"/>
        <v>5</v>
      </c>
      <c r="Q852" s="220"/>
      <c r="R852" s="220"/>
      <c r="S852" s="220">
        <f t="shared" si="83"/>
        <v>0</v>
      </c>
    </row>
    <row r="853" spans="1:19" hidden="1">
      <c r="A853" t="s">
        <v>887</v>
      </c>
      <c r="B853" t="s">
        <v>750</v>
      </c>
      <c r="C853" t="s">
        <v>771</v>
      </c>
      <c r="D853" t="s">
        <v>772</v>
      </c>
      <c r="E853">
        <v>151.02000000000001</v>
      </c>
      <c r="F853">
        <v>373</v>
      </c>
      <c r="G853">
        <v>364.12</v>
      </c>
      <c r="L853" s="220">
        <f t="shared" si="78"/>
        <v>54</v>
      </c>
      <c r="M853" s="220">
        <f t="shared" si="79"/>
        <v>98</v>
      </c>
      <c r="N853" s="220">
        <f t="shared" si="80"/>
        <v>5000</v>
      </c>
      <c r="O853" s="220">
        <f t="shared" si="81"/>
        <v>5010</v>
      </c>
      <c r="P853" s="220">
        <f t="shared" si="82"/>
        <v>5</v>
      </c>
      <c r="Q853" s="220"/>
      <c r="R853" s="220"/>
      <c r="S853" s="220">
        <f t="shared" si="83"/>
        <v>10</v>
      </c>
    </row>
    <row r="854" spans="1:19" hidden="1">
      <c r="A854" t="s">
        <v>887</v>
      </c>
      <c r="B854" t="s">
        <v>750</v>
      </c>
      <c r="C854" t="s">
        <v>771</v>
      </c>
      <c r="D854" t="s">
        <v>773</v>
      </c>
      <c r="E854">
        <v>1812.65</v>
      </c>
      <c r="F854">
        <v>592</v>
      </c>
      <c r="G854">
        <v>1948.1</v>
      </c>
      <c r="L854" s="220">
        <f t="shared" si="78"/>
        <v>54</v>
      </c>
      <c r="M854" s="220">
        <f t="shared" si="79"/>
        <v>98</v>
      </c>
      <c r="N854" s="220">
        <f t="shared" si="80"/>
        <v>5000</v>
      </c>
      <c r="O854" s="220">
        <f t="shared" si="81"/>
        <v>5030</v>
      </c>
      <c r="P854" s="220">
        <f t="shared" si="82"/>
        <v>5</v>
      </c>
      <c r="Q854" s="220"/>
      <c r="R854" s="220"/>
      <c r="S854" s="220">
        <f t="shared" si="83"/>
        <v>30</v>
      </c>
    </row>
    <row r="855" spans="1:19" hidden="1">
      <c r="A855" t="s">
        <v>887</v>
      </c>
      <c r="B855" t="s">
        <v>750</v>
      </c>
      <c r="C855" t="s">
        <v>771</v>
      </c>
      <c r="D855" t="s">
        <v>862</v>
      </c>
      <c r="E855">
        <v>50</v>
      </c>
      <c r="F855">
        <v>300</v>
      </c>
      <c r="G855">
        <v>0</v>
      </c>
      <c r="L855" s="220">
        <f t="shared" si="78"/>
        <v>54</v>
      </c>
      <c r="M855" s="220">
        <f t="shared" si="79"/>
        <v>98</v>
      </c>
      <c r="N855" s="220">
        <f t="shared" si="80"/>
        <v>5000</v>
      </c>
      <c r="O855" s="220">
        <f t="shared" si="81"/>
        <v>5610</v>
      </c>
      <c r="P855" s="220">
        <f t="shared" si="82"/>
        <v>5</v>
      </c>
      <c r="Q855" s="220"/>
      <c r="R855" s="220"/>
      <c r="S855" s="220">
        <f t="shared" si="83"/>
        <v>610</v>
      </c>
    </row>
    <row r="856" spans="1:19" hidden="1">
      <c r="A856" t="s">
        <v>887</v>
      </c>
      <c r="B856" t="s">
        <v>750</v>
      </c>
      <c r="C856" t="s">
        <v>771</v>
      </c>
      <c r="D856" t="s">
        <v>774</v>
      </c>
      <c r="E856">
        <v>0</v>
      </c>
      <c r="F856">
        <v>0</v>
      </c>
      <c r="G856">
        <v>0</v>
      </c>
      <c r="L856" s="220">
        <f t="shared" si="78"/>
        <v>54</v>
      </c>
      <c r="M856" s="220">
        <f t="shared" si="79"/>
        <v>98</v>
      </c>
      <c r="N856" s="220">
        <f t="shared" si="80"/>
        <v>5000</v>
      </c>
      <c r="O856" s="220">
        <f t="shared" si="81"/>
        <v>5900</v>
      </c>
      <c r="P856" s="220">
        <f t="shared" si="82"/>
        <v>5</v>
      </c>
      <c r="Q856" s="220"/>
      <c r="R856" s="220"/>
      <c r="S856" s="220">
        <f t="shared" si="83"/>
        <v>900</v>
      </c>
    </row>
    <row r="857" spans="1:19" hidden="1">
      <c r="A857" t="s">
        <v>887</v>
      </c>
      <c r="B857" t="s">
        <v>750</v>
      </c>
      <c r="C857" t="s">
        <v>775</v>
      </c>
      <c r="D857" t="s">
        <v>776</v>
      </c>
      <c r="E857">
        <v>50</v>
      </c>
      <c r="F857">
        <v>0</v>
      </c>
      <c r="G857">
        <v>0</v>
      </c>
      <c r="L857" s="220">
        <f t="shared" si="78"/>
        <v>54</v>
      </c>
      <c r="M857" s="220">
        <f t="shared" si="79"/>
        <v>98</v>
      </c>
      <c r="N857" s="220">
        <f t="shared" si="80"/>
        <v>7000</v>
      </c>
      <c r="O857" s="220">
        <f t="shared" si="81"/>
        <v>7010</v>
      </c>
      <c r="P857" s="220">
        <f t="shared" si="82"/>
        <v>7</v>
      </c>
      <c r="Q857" s="220"/>
      <c r="R857" s="220"/>
      <c r="S857" s="220">
        <f t="shared" si="83"/>
        <v>10</v>
      </c>
    </row>
    <row r="858" spans="1:19" hidden="1">
      <c r="A858" t="s">
        <v>887</v>
      </c>
      <c r="B858" t="s">
        <v>750</v>
      </c>
      <c r="C858" t="s">
        <v>775</v>
      </c>
      <c r="D858" t="s">
        <v>778</v>
      </c>
      <c r="E858">
        <v>5014.3599999999997</v>
      </c>
      <c r="F858">
        <v>5005</v>
      </c>
      <c r="G858">
        <v>1498.79</v>
      </c>
      <c r="L858" s="220">
        <f t="shared" si="78"/>
        <v>54</v>
      </c>
      <c r="M858" s="220">
        <f t="shared" si="79"/>
        <v>98</v>
      </c>
      <c r="N858" s="220">
        <f t="shared" si="80"/>
        <v>7000</v>
      </c>
      <c r="O858" s="220">
        <f t="shared" si="81"/>
        <v>7070</v>
      </c>
      <c r="P858" s="220">
        <f t="shared" si="82"/>
        <v>7</v>
      </c>
      <c r="Q858" s="220"/>
      <c r="R858" s="220"/>
      <c r="S858" s="220">
        <f t="shared" si="83"/>
        <v>70</v>
      </c>
    </row>
    <row r="859" spans="1:19" hidden="1">
      <c r="A859" t="s">
        <v>887</v>
      </c>
      <c r="B859" t="s">
        <v>750</v>
      </c>
      <c r="C859" t="s">
        <v>775</v>
      </c>
      <c r="D859" t="s">
        <v>808</v>
      </c>
      <c r="E859">
        <v>9213.26</v>
      </c>
      <c r="F859">
        <v>6378</v>
      </c>
      <c r="G859">
        <v>8630.2800000000007</v>
      </c>
      <c r="L859" s="220">
        <f t="shared" si="78"/>
        <v>54</v>
      </c>
      <c r="M859" s="220">
        <f t="shared" si="79"/>
        <v>98</v>
      </c>
      <c r="N859" s="220">
        <f t="shared" si="80"/>
        <v>7000</v>
      </c>
      <c r="O859" s="220">
        <f t="shared" si="81"/>
        <v>7080</v>
      </c>
      <c r="P859" s="220">
        <f t="shared" si="82"/>
        <v>7</v>
      </c>
      <c r="Q859" s="220"/>
      <c r="R859" s="220"/>
      <c r="S859" s="220">
        <f t="shared" si="83"/>
        <v>80</v>
      </c>
    </row>
    <row r="860" spans="1:19" hidden="1">
      <c r="A860" t="s">
        <v>887</v>
      </c>
      <c r="B860" t="s">
        <v>750</v>
      </c>
      <c r="C860" t="s">
        <v>775</v>
      </c>
      <c r="D860" t="s">
        <v>779</v>
      </c>
      <c r="E860">
        <v>0</v>
      </c>
      <c r="F860">
        <v>0</v>
      </c>
      <c r="G860">
        <v>340</v>
      </c>
      <c r="L860" s="220">
        <f t="shared" si="78"/>
        <v>54</v>
      </c>
      <c r="M860" s="220">
        <f t="shared" si="79"/>
        <v>98</v>
      </c>
      <c r="N860" s="220">
        <f t="shared" si="80"/>
        <v>7000</v>
      </c>
      <c r="O860" s="220">
        <f t="shared" si="81"/>
        <v>7100</v>
      </c>
      <c r="P860" s="220">
        <f t="shared" si="82"/>
        <v>7</v>
      </c>
      <c r="Q860" s="220"/>
      <c r="R860" s="220"/>
      <c r="S860" s="220">
        <f t="shared" si="83"/>
        <v>100</v>
      </c>
    </row>
    <row r="861" spans="1:19" hidden="1">
      <c r="A861" t="s">
        <v>887</v>
      </c>
      <c r="B861" t="s">
        <v>750</v>
      </c>
      <c r="C861" t="s">
        <v>775</v>
      </c>
      <c r="D861" t="s">
        <v>809</v>
      </c>
      <c r="E861">
        <v>158.47999999999999</v>
      </c>
      <c r="F861">
        <v>69</v>
      </c>
      <c r="G861">
        <v>137.72</v>
      </c>
      <c r="L861" s="220">
        <f t="shared" si="78"/>
        <v>54</v>
      </c>
      <c r="M861" s="220">
        <f t="shared" si="79"/>
        <v>98</v>
      </c>
      <c r="N861" s="220">
        <f t="shared" si="80"/>
        <v>7000</v>
      </c>
      <c r="O861" s="220">
        <f t="shared" si="81"/>
        <v>7500</v>
      </c>
      <c r="P861" s="220">
        <f t="shared" si="82"/>
        <v>7</v>
      </c>
      <c r="Q861" s="220"/>
      <c r="R861" s="220"/>
      <c r="S861" s="220">
        <f t="shared" si="83"/>
        <v>500</v>
      </c>
    </row>
    <row r="862" spans="1:19" hidden="1">
      <c r="A862" t="s">
        <v>887</v>
      </c>
      <c r="B862" t="s">
        <v>750</v>
      </c>
      <c r="C862" t="s">
        <v>775</v>
      </c>
      <c r="D862" t="s">
        <v>781</v>
      </c>
      <c r="E862">
        <v>0</v>
      </c>
      <c r="F862">
        <v>6464</v>
      </c>
      <c r="G862">
        <v>92.12</v>
      </c>
      <c r="L862" s="220">
        <f t="shared" si="78"/>
        <v>54</v>
      </c>
      <c r="M862" s="220">
        <f t="shared" si="79"/>
        <v>98</v>
      </c>
      <c r="N862" s="220">
        <f t="shared" si="80"/>
        <v>7000</v>
      </c>
      <c r="O862" s="220">
        <f t="shared" si="81"/>
        <v>7800</v>
      </c>
      <c r="P862" s="220">
        <f t="shared" si="82"/>
        <v>7</v>
      </c>
      <c r="Q862" s="220"/>
      <c r="R862" s="220"/>
      <c r="S862" s="220">
        <f t="shared" si="83"/>
        <v>800</v>
      </c>
    </row>
    <row r="863" spans="1:19" hidden="1">
      <c r="A863" t="s">
        <v>887</v>
      </c>
      <c r="B863" t="s">
        <v>750</v>
      </c>
      <c r="C863" t="s">
        <v>782</v>
      </c>
      <c r="D863" t="s">
        <v>782</v>
      </c>
      <c r="E863">
        <v>8287.25</v>
      </c>
      <c r="F863">
        <v>10000</v>
      </c>
      <c r="G863">
        <v>9902.02</v>
      </c>
      <c r="L863" s="220">
        <f t="shared" si="78"/>
        <v>54</v>
      </c>
      <c r="M863" s="220">
        <f t="shared" si="79"/>
        <v>98</v>
      </c>
      <c r="N863" s="220">
        <f t="shared" si="80"/>
        <v>8000</v>
      </c>
      <c r="O863" s="220">
        <f t="shared" si="81"/>
        <v>8000</v>
      </c>
      <c r="P863" s="220">
        <f t="shared" si="82"/>
        <v>8</v>
      </c>
      <c r="Q863" s="220"/>
      <c r="R863" s="220"/>
      <c r="S863" s="220">
        <f t="shared" si="83"/>
        <v>0</v>
      </c>
    </row>
    <row r="864" spans="1:19" hidden="1">
      <c r="A864" t="s">
        <v>888</v>
      </c>
      <c r="B864" t="s">
        <v>753</v>
      </c>
      <c r="C864" t="s">
        <v>784</v>
      </c>
      <c r="D864" t="s">
        <v>785</v>
      </c>
      <c r="E864">
        <v>0</v>
      </c>
      <c r="F864">
        <v>0</v>
      </c>
      <c r="G864">
        <v>0</v>
      </c>
      <c r="L864" s="220">
        <f t="shared" si="78"/>
        <v>59</v>
      </c>
      <c r="M864" s="220">
        <f t="shared" si="79"/>
        <v>21</v>
      </c>
      <c r="N864" s="220">
        <f t="shared" si="80"/>
        <v>0</v>
      </c>
      <c r="O864" s="220">
        <f t="shared" si="81"/>
        <v>0</v>
      </c>
      <c r="P864" s="220">
        <f t="shared" si="82"/>
        <v>0</v>
      </c>
      <c r="Q864" s="220"/>
      <c r="R864" s="220"/>
      <c r="S864" s="220">
        <f t="shared" si="83"/>
        <v>0</v>
      </c>
    </row>
    <row r="865" spans="1:19" hidden="1">
      <c r="A865" t="s">
        <v>888</v>
      </c>
      <c r="B865" t="s">
        <v>753</v>
      </c>
      <c r="C865" t="s">
        <v>788</v>
      </c>
      <c r="D865" t="s">
        <v>790</v>
      </c>
      <c r="E865">
        <v>0</v>
      </c>
      <c r="F865">
        <v>0</v>
      </c>
      <c r="G865">
        <v>5418.55</v>
      </c>
      <c r="L865" s="220">
        <f t="shared" si="78"/>
        <v>59</v>
      </c>
      <c r="M865" s="220">
        <f t="shared" si="79"/>
        <v>21</v>
      </c>
      <c r="N865" s="220">
        <f t="shared" si="80"/>
        <v>3000</v>
      </c>
      <c r="O865" s="220">
        <f t="shared" si="81"/>
        <v>3960</v>
      </c>
      <c r="P865" s="220">
        <f t="shared" si="82"/>
        <v>3</v>
      </c>
      <c r="Q865" s="220"/>
      <c r="R865" s="220"/>
      <c r="S865" s="220">
        <f t="shared" si="83"/>
        <v>960</v>
      </c>
    </row>
    <row r="866" spans="1:19" hidden="1">
      <c r="A866" t="s">
        <v>888</v>
      </c>
      <c r="B866" t="s">
        <v>753</v>
      </c>
      <c r="C866" t="s">
        <v>792</v>
      </c>
      <c r="D866" t="s">
        <v>792</v>
      </c>
      <c r="E866">
        <v>0</v>
      </c>
      <c r="F866">
        <v>0</v>
      </c>
      <c r="G866">
        <v>295.48</v>
      </c>
      <c r="L866" s="220">
        <f t="shared" si="78"/>
        <v>59</v>
      </c>
      <c r="M866" s="220">
        <f t="shared" si="79"/>
        <v>21</v>
      </c>
      <c r="N866" s="220">
        <f t="shared" si="80"/>
        <v>4000</v>
      </c>
      <c r="O866" s="220">
        <f t="shared" si="81"/>
        <v>4000</v>
      </c>
      <c r="P866" s="220">
        <f t="shared" si="82"/>
        <v>4</v>
      </c>
      <c r="Q866" s="220"/>
      <c r="R866" s="220"/>
      <c r="S866" s="220">
        <f t="shared" si="83"/>
        <v>0</v>
      </c>
    </row>
    <row r="867" spans="1:19" hidden="1">
      <c r="A867" t="s">
        <v>888</v>
      </c>
      <c r="B867" t="s">
        <v>753</v>
      </c>
      <c r="C867" t="s">
        <v>792</v>
      </c>
      <c r="D867" t="s">
        <v>800</v>
      </c>
      <c r="E867">
        <v>0</v>
      </c>
      <c r="F867">
        <v>0</v>
      </c>
      <c r="G867">
        <v>444</v>
      </c>
      <c r="L867" s="220">
        <f t="shared" si="78"/>
        <v>59</v>
      </c>
      <c r="M867" s="220">
        <f t="shared" si="79"/>
        <v>21</v>
      </c>
      <c r="N867" s="220">
        <f t="shared" si="80"/>
        <v>4000</v>
      </c>
      <c r="O867" s="220">
        <f t="shared" si="81"/>
        <v>4310</v>
      </c>
      <c r="P867" s="220">
        <f t="shared" si="82"/>
        <v>4</v>
      </c>
      <c r="Q867" s="220"/>
      <c r="R867" s="220"/>
      <c r="S867" s="220">
        <f t="shared" si="83"/>
        <v>310</v>
      </c>
    </row>
    <row r="868" spans="1:19" hidden="1">
      <c r="A868" t="s">
        <v>888</v>
      </c>
      <c r="B868" t="s">
        <v>753</v>
      </c>
      <c r="C868" t="s">
        <v>792</v>
      </c>
      <c r="D868" t="s">
        <v>801</v>
      </c>
      <c r="E868">
        <v>0</v>
      </c>
      <c r="F868">
        <v>0</v>
      </c>
      <c r="G868">
        <v>22.18</v>
      </c>
      <c r="L868" s="220">
        <f t="shared" si="78"/>
        <v>59</v>
      </c>
      <c r="M868" s="220">
        <f t="shared" si="79"/>
        <v>21</v>
      </c>
      <c r="N868" s="220">
        <f t="shared" si="80"/>
        <v>4000</v>
      </c>
      <c r="O868" s="220">
        <f t="shared" si="81"/>
        <v>4320</v>
      </c>
      <c r="P868" s="220">
        <f t="shared" si="82"/>
        <v>4</v>
      </c>
      <c r="Q868" s="220"/>
      <c r="R868" s="220"/>
      <c r="S868" s="220">
        <f t="shared" si="83"/>
        <v>320</v>
      </c>
    </row>
    <row r="869" spans="1:19" hidden="1">
      <c r="A869" t="s">
        <v>888</v>
      </c>
      <c r="B869" t="s">
        <v>753</v>
      </c>
      <c r="C869" t="s">
        <v>792</v>
      </c>
      <c r="D869" t="s">
        <v>802</v>
      </c>
      <c r="E869">
        <v>0</v>
      </c>
      <c r="F869">
        <v>0</v>
      </c>
      <c r="G869">
        <v>3.04</v>
      </c>
      <c r="L869" s="220">
        <f t="shared" si="78"/>
        <v>59</v>
      </c>
      <c r="M869" s="220">
        <f t="shared" si="79"/>
        <v>21</v>
      </c>
      <c r="N869" s="220">
        <f t="shared" si="80"/>
        <v>4000</v>
      </c>
      <c r="O869" s="220">
        <f t="shared" si="81"/>
        <v>4330</v>
      </c>
      <c r="P869" s="220">
        <f t="shared" si="82"/>
        <v>4</v>
      </c>
      <c r="Q869" s="220"/>
      <c r="R869" s="220"/>
      <c r="S869" s="220">
        <f t="shared" si="83"/>
        <v>330</v>
      </c>
    </row>
    <row r="870" spans="1:19" hidden="1">
      <c r="A870" t="s">
        <v>888</v>
      </c>
      <c r="B870" t="s">
        <v>753</v>
      </c>
      <c r="C870" t="s">
        <v>792</v>
      </c>
      <c r="D870" t="s">
        <v>803</v>
      </c>
      <c r="E870">
        <v>0</v>
      </c>
      <c r="F870">
        <v>0</v>
      </c>
      <c r="G870">
        <v>286.33999999999997</v>
      </c>
      <c r="L870" s="220">
        <f t="shared" si="78"/>
        <v>59</v>
      </c>
      <c r="M870" s="220">
        <f t="shared" si="79"/>
        <v>21</v>
      </c>
      <c r="N870" s="220">
        <f t="shared" si="80"/>
        <v>4000</v>
      </c>
      <c r="O870" s="220">
        <f t="shared" si="81"/>
        <v>4340</v>
      </c>
      <c r="P870" s="220">
        <f t="shared" si="82"/>
        <v>4</v>
      </c>
      <c r="Q870" s="220"/>
      <c r="R870" s="220"/>
      <c r="S870" s="220">
        <f t="shared" si="83"/>
        <v>340</v>
      </c>
    </row>
    <row r="871" spans="1:19" hidden="1">
      <c r="A871" t="s">
        <v>888</v>
      </c>
      <c r="B871" t="s">
        <v>753</v>
      </c>
      <c r="C871" t="s">
        <v>792</v>
      </c>
      <c r="D871" t="s">
        <v>804</v>
      </c>
      <c r="E871">
        <v>0</v>
      </c>
      <c r="F871">
        <v>0</v>
      </c>
      <c r="G871">
        <v>463.06</v>
      </c>
      <c r="L871" s="220">
        <f t="shared" si="78"/>
        <v>59</v>
      </c>
      <c r="M871" s="220">
        <f t="shared" si="79"/>
        <v>21</v>
      </c>
      <c r="N871" s="220">
        <f t="shared" si="80"/>
        <v>4000</v>
      </c>
      <c r="O871" s="220">
        <f t="shared" si="81"/>
        <v>4350</v>
      </c>
      <c r="P871" s="220">
        <f t="shared" si="82"/>
        <v>4</v>
      </c>
      <c r="Q871" s="220"/>
      <c r="R871" s="220"/>
      <c r="S871" s="220">
        <f t="shared" si="83"/>
        <v>350</v>
      </c>
    </row>
    <row r="872" spans="1:19" hidden="1">
      <c r="A872" t="s">
        <v>888</v>
      </c>
      <c r="B872" t="s">
        <v>753</v>
      </c>
      <c r="C872" t="s">
        <v>792</v>
      </c>
      <c r="D872" t="s">
        <v>805</v>
      </c>
      <c r="E872">
        <v>0</v>
      </c>
      <c r="F872">
        <v>0</v>
      </c>
      <c r="G872">
        <v>27.97</v>
      </c>
      <c r="L872" s="220">
        <f t="shared" si="78"/>
        <v>59</v>
      </c>
      <c r="M872" s="220">
        <f t="shared" si="79"/>
        <v>21</v>
      </c>
      <c r="N872" s="220">
        <f t="shared" si="80"/>
        <v>4000</v>
      </c>
      <c r="O872" s="220">
        <f t="shared" si="81"/>
        <v>4360</v>
      </c>
      <c r="P872" s="220">
        <f t="shared" si="82"/>
        <v>4</v>
      </c>
      <c r="Q872" s="220"/>
      <c r="R872" s="220"/>
      <c r="S872" s="220">
        <f t="shared" si="83"/>
        <v>360</v>
      </c>
    </row>
    <row r="873" spans="1:19" hidden="1">
      <c r="A873" t="s">
        <v>888</v>
      </c>
      <c r="B873" t="s">
        <v>753</v>
      </c>
      <c r="C873" t="s">
        <v>792</v>
      </c>
      <c r="D873" t="s">
        <v>806</v>
      </c>
      <c r="E873">
        <v>0</v>
      </c>
      <c r="F873">
        <v>0</v>
      </c>
      <c r="G873">
        <v>151.11000000000001</v>
      </c>
      <c r="L873" s="220">
        <f t="shared" si="78"/>
        <v>59</v>
      </c>
      <c r="M873" s="220">
        <f t="shared" si="79"/>
        <v>21</v>
      </c>
      <c r="N873" s="220">
        <f t="shared" si="80"/>
        <v>4000</v>
      </c>
      <c r="O873" s="220">
        <f t="shared" si="81"/>
        <v>4370</v>
      </c>
      <c r="P873" s="220">
        <f t="shared" si="82"/>
        <v>4</v>
      </c>
      <c r="Q873" s="220"/>
      <c r="R873" s="220"/>
      <c r="S873" s="220">
        <f t="shared" si="83"/>
        <v>370</v>
      </c>
    </row>
    <row r="874" spans="1:19" hidden="1">
      <c r="A874" t="s">
        <v>888</v>
      </c>
      <c r="B874" t="s">
        <v>753</v>
      </c>
      <c r="C874" t="s">
        <v>771</v>
      </c>
      <c r="D874" t="s">
        <v>771</v>
      </c>
      <c r="E874">
        <v>0</v>
      </c>
      <c r="F874">
        <v>0</v>
      </c>
      <c r="G874">
        <v>84.42</v>
      </c>
      <c r="L874" s="220">
        <f t="shared" si="78"/>
        <v>59</v>
      </c>
      <c r="M874" s="220">
        <f t="shared" si="79"/>
        <v>21</v>
      </c>
      <c r="N874" s="220">
        <f t="shared" si="80"/>
        <v>5000</v>
      </c>
      <c r="O874" s="220">
        <f t="shared" si="81"/>
        <v>5000</v>
      </c>
      <c r="P874" s="220">
        <f t="shared" si="82"/>
        <v>5</v>
      </c>
      <c r="Q874" s="220"/>
      <c r="R874" s="220"/>
      <c r="S874" s="220">
        <f t="shared" si="83"/>
        <v>0</v>
      </c>
    </row>
    <row r="875" spans="1:19" hidden="1">
      <c r="A875" t="s">
        <v>888</v>
      </c>
      <c r="B875" t="s">
        <v>753</v>
      </c>
      <c r="C875" t="s">
        <v>771</v>
      </c>
      <c r="D875" t="s">
        <v>773</v>
      </c>
      <c r="E875">
        <v>0</v>
      </c>
      <c r="F875">
        <v>0</v>
      </c>
      <c r="G875">
        <v>646.1</v>
      </c>
      <c r="L875" s="220">
        <f t="shared" si="78"/>
        <v>59</v>
      </c>
      <c r="M875" s="220">
        <f t="shared" si="79"/>
        <v>21</v>
      </c>
      <c r="N875" s="220">
        <f t="shared" si="80"/>
        <v>5000</v>
      </c>
      <c r="O875" s="220">
        <f t="shared" si="81"/>
        <v>5030</v>
      </c>
      <c r="P875" s="220">
        <f t="shared" si="82"/>
        <v>5</v>
      </c>
      <c r="Q875" s="220"/>
      <c r="R875" s="220"/>
      <c r="S875" s="220">
        <f t="shared" si="83"/>
        <v>30</v>
      </c>
    </row>
    <row r="876" spans="1:19" hidden="1">
      <c r="A876" t="s">
        <v>888</v>
      </c>
      <c r="B876" t="s">
        <v>753</v>
      </c>
      <c r="C876" t="s">
        <v>775</v>
      </c>
      <c r="D876" t="s">
        <v>778</v>
      </c>
      <c r="E876">
        <v>0</v>
      </c>
      <c r="F876">
        <v>0</v>
      </c>
      <c r="G876">
        <v>1088.75</v>
      </c>
      <c r="L876" s="220">
        <f t="shared" si="78"/>
        <v>59</v>
      </c>
      <c r="M876" s="220">
        <f t="shared" si="79"/>
        <v>21</v>
      </c>
      <c r="N876" s="220">
        <f t="shared" si="80"/>
        <v>7000</v>
      </c>
      <c r="O876" s="220">
        <f t="shared" si="81"/>
        <v>7070</v>
      </c>
      <c r="P876" s="220">
        <f t="shared" si="82"/>
        <v>7</v>
      </c>
      <c r="Q876" s="220"/>
      <c r="R876" s="220"/>
      <c r="S876" s="220">
        <f t="shared" si="83"/>
        <v>70</v>
      </c>
    </row>
    <row r="877" spans="1:19" hidden="1">
      <c r="A877" t="s">
        <v>888</v>
      </c>
      <c r="B877" t="s">
        <v>753</v>
      </c>
      <c r="C877" t="s">
        <v>775</v>
      </c>
      <c r="D877" t="s">
        <v>808</v>
      </c>
      <c r="E877">
        <v>0</v>
      </c>
      <c r="F877">
        <v>0</v>
      </c>
      <c r="G877">
        <v>814.95</v>
      </c>
      <c r="L877" s="220">
        <f t="shared" si="78"/>
        <v>59</v>
      </c>
      <c r="M877" s="220">
        <f t="shared" si="79"/>
        <v>21</v>
      </c>
      <c r="N877" s="220">
        <f t="shared" si="80"/>
        <v>7000</v>
      </c>
      <c r="O877" s="220">
        <f t="shared" si="81"/>
        <v>7080</v>
      </c>
      <c r="P877" s="220">
        <f t="shared" si="82"/>
        <v>7</v>
      </c>
      <c r="Q877" s="220"/>
      <c r="R877" s="220"/>
      <c r="S877" s="220">
        <f t="shared" si="83"/>
        <v>80</v>
      </c>
    </row>
    <row r="878" spans="1:19" hidden="1">
      <c r="A878" t="s">
        <v>888</v>
      </c>
      <c r="B878" t="s">
        <v>753</v>
      </c>
      <c r="C878" t="s">
        <v>775</v>
      </c>
      <c r="D878" t="s">
        <v>809</v>
      </c>
      <c r="E878">
        <v>0</v>
      </c>
      <c r="F878">
        <v>0</v>
      </c>
      <c r="G878">
        <v>6.58</v>
      </c>
      <c r="L878" s="220">
        <f t="shared" si="78"/>
        <v>59</v>
      </c>
      <c r="M878" s="220">
        <f t="shared" si="79"/>
        <v>21</v>
      </c>
      <c r="N878" s="220">
        <f t="shared" si="80"/>
        <v>7000</v>
      </c>
      <c r="O878" s="220">
        <f t="shared" si="81"/>
        <v>7500</v>
      </c>
      <c r="P878" s="220">
        <f t="shared" si="82"/>
        <v>7</v>
      </c>
      <c r="Q878" s="220"/>
      <c r="R878" s="220"/>
      <c r="S878" s="220">
        <f t="shared" si="83"/>
        <v>500</v>
      </c>
    </row>
    <row r="879" spans="1:19" hidden="1">
      <c r="A879" t="s">
        <v>888</v>
      </c>
      <c r="B879" t="s">
        <v>753</v>
      </c>
      <c r="C879" t="s">
        <v>775</v>
      </c>
      <c r="D879" t="s">
        <v>781</v>
      </c>
      <c r="E879">
        <v>0</v>
      </c>
      <c r="F879">
        <v>0</v>
      </c>
      <c r="G879">
        <v>413.05</v>
      </c>
      <c r="L879" s="220">
        <f t="shared" si="78"/>
        <v>59</v>
      </c>
      <c r="M879" s="220">
        <f t="shared" si="79"/>
        <v>21</v>
      </c>
      <c r="N879" s="220">
        <f t="shared" si="80"/>
        <v>7000</v>
      </c>
      <c r="O879" s="220">
        <f t="shared" si="81"/>
        <v>7800</v>
      </c>
      <c r="P879" s="220">
        <f t="shared" si="82"/>
        <v>7</v>
      </c>
      <c r="Q879" s="220"/>
      <c r="R879" s="220"/>
      <c r="S879" s="220">
        <f t="shared" si="83"/>
        <v>800</v>
      </c>
    </row>
    <row r="880" spans="1:19" hidden="1">
      <c r="A880" t="s">
        <v>888</v>
      </c>
      <c r="B880" t="s">
        <v>753</v>
      </c>
      <c r="C880" t="s">
        <v>782</v>
      </c>
      <c r="D880" t="s">
        <v>782</v>
      </c>
      <c r="E880">
        <v>0</v>
      </c>
      <c r="F880">
        <v>0</v>
      </c>
      <c r="G880">
        <v>984.43</v>
      </c>
      <c r="L880" s="220">
        <f t="shared" si="78"/>
        <v>59</v>
      </c>
      <c r="M880" s="220">
        <f t="shared" si="79"/>
        <v>21</v>
      </c>
      <c r="N880" s="220">
        <f t="shared" si="80"/>
        <v>8000</v>
      </c>
      <c r="O880" s="220">
        <f t="shared" si="81"/>
        <v>8000</v>
      </c>
      <c r="P880" s="220">
        <f t="shared" si="82"/>
        <v>8</v>
      </c>
      <c r="Q880" s="220"/>
      <c r="R880" s="220"/>
      <c r="S880" s="220">
        <f t="shared" si="83"/>
        <v>0</v>
      </c>
    </row>
    <row r="881" spans="1:19" hidden="1">
      <c r="A881" t="s">
        <v>888</v>
      </c>
      <c r="B881" t="s">
        <v>755</v>
      </c>
      <c r="C881" t="s">
        <v>786</v>
      </c>
      <c r="D881" t="s">
        <v>871</v>
      </c>
      <c r="E881">
        <v>0</v>
      </c>
      <c r="F881">
        <v>0</v>
      </c>
      <c r="G881">
        <v>0</v>
      </c>
      <c r="L881" s="220">
        <f t="shared" si="78"/>
        <v>59</v>
      </c>
      <c r="M881" s="220">
        <f t="shared" si="79"/>
        <v>27</v>
      </c>
      <c r="N881" s="220">
        <f t="shared" si="80"/>
        <v>2000</v>
      </c>
      <c r="O881" s="220">
        <f t="shared" si="81"/>
        <v>2320</v>
      </c>
      <c r="P881" s="220">
        <f t="shared" si="82"/>
        <v>2</v>
      </c>
      <c r="Q881" s="220"/>
      <c r="R881" s="220"/>
      <c r="S881" s="220">
        <f t="shared" si="83"/>
        <v>320</v>
      </c>
    </row>
    <row r="882" spans="1:19" hidden="1">
      <c r="A882" t="s">
        <v>888</v>
      </c>
      <c r="B882" t="s">
        <v>755</v>
      </c>
      <c r="C882" t="s">
        <v>786</v>
      </c>
      <c r="D882" t="s">
        <v>864</v>
      </c>
      <c r="E882">
        <v>10302</v>
      </c>
      <c r="F882">
        <v>5090</v>
      </c>
      <c r="G882">
        <v>5208</v>
      </c>
      <c r="L882" s="220">
        <f t="shared" si="78"/>
        <v>59</v>
      </c>
      <c r="M882" s="220">
        <f t="shared" si="79"/>
        <v>27</v>
      </c>
      <c r="N882" s="220">
        <f t="shared" si="80"/>
        <v>2000</v>
      </c>
      <c r="O882" s="220">
        <f t="shared" si="81"/>
        <v>2400</v>
      </c>
      <c r="P882" s="220">
        <f t="shared" si="82"/>
        <v>2</v>
      </c>
      <c r="Q882" s="220"/>
      <c r="R882" s="220"/>
      <c r="S882" s="220">
        <f t="shared" si="83"/>
        <v>400</v>
      </c>
    </row>
    <row r="883" spans="1:19" hidden="1">
      <c r="A883" t="s">
        <v>888</v>
      </c>
      <c r="B883" t="s">
        <v>755</v>
      </c>
      <c r="C883" t="s">
        <v>786</v>
      </c>
      <c r="D883" t="s">
        <v>852</v>
      </c>
      <c r="E883">
        <v>9236</v>
      </c>
      <c r="F883">
        <v>0</v>
      </c>
      <c r="G883">
        <v>0</v>
      </c>
      <c r="L883" s="220">
        <f t="shared" si="78"/>
        <v>59</v>
      </c>
      <c r="M883" s="220">
        <f t="shared" si="79"/>
        <v>27</v>
      </c>
      <c r="N883" s="220">
        <f t="shared" si="80"/>
        <v>2000</v>
      </c>
      <c r="O883" s="220">
        <f t="shared" si="81"/>
        <v>2450</v>
      </c>
      <c r="P883" s="220">
        <f t="shared" si="82"/>
        <v>2</v>
      </c>
      <c r="Q883" s="220"/>
      <c r="R883" s="220"/>
      <c r="S883" s="220">
        <f t="shared" si="83"/>
        <v>450</v>
      </c>
    </row>
    <row r="884" spans="1:19" hidden="1">
      <c r="A884" t="s">
        <v>888</v>
      </c>
      <c r="B884" t="s">
        <v>755</v>
      </c>
      <c r="C884" t="s">
        <v>792</v>
      </c>
      <c r="D884" t="s">
        <v>792</v>
      </c>
      <c r="E884">
        <v>0</v>
      </c>
      <c r="F884">
        <v>691</v>
      </c>
      <c r="G884">
        <v>0</v>
      </c>
      <c r="L884" s="220">
        <f t="shared" si="78"/>
        <v>59</v>
      </c>
      <c r="M884" s="220">
        <f t="shared" si="79"/>
        <v>27</v>
      </c>
      <c r="N884" s="220">
        <f t="shared" si="80"/>
        <v>4000</v>
      </c>
      <c r="O884" s="220">
        <f t="shared" si="81"/>
        <v>4000</v>
      </c>
      <c r="P884" s="220">
        <f t="shared" si="82"/>
        <v>4</v>
      </c>
      <c r="Q884" s="220"/>
      <c r="R884" s="220"/>
      <c r="S884" s="220">
        <f t="shared" si="83"/>
        <v>0</v>
      </c>
    </row>
    <row r="885" spans="1:19" hidden="1">
      <c r="A885" t="s">
        <v>888</v>
      </c>
      <c r="B885" t="s">
        <v>755</v>
      </c>
      <c r="C885" t="s">
        <v>792</v>
      </c>
      <c r="D885" t="s">
        <v>794</v>
      </c>
      <c r="E885">
        <v>6.79</v>
      </c>
      <c r="F885">
        <v>0</v>
      </c>
      <c r="G885">
        <v>0</v>
      </c>
      <c r="L885" s="220">
        <f t="shared" si="78"/>
        <v>59</v>
      </c>
      <c r="M885" s="220">
        <f t="shared" si="79"/>
        <v>27</v>
      </c>
      <c r="N885" s="220">
        <f t="shared" si="80"/>
        <v>4000</v>
      </c>
      <c r="O885" s="220">
        <f t="shared" si="81"/>
        <v>4220</v>
      </c>
      <c r="P885" s="220">
        <f t="shared" si="82"/>
        <v>4</v>
      </c>
      <c r="Q885" s="220"/>
      <c r="R885" s="220"/>
      <c r="S885" s="220">
        <f t="shared" si="83"/>
        <v>220</v>
      </c>
    </row>
    <row r="886" spans="1:19" hidden="1">
      <c r="A886" t="s">
        <v>888</v>
      </c>
      <c r="B886" t="s">
        <v>755</v>
      </c>
      <c r="C886" t="s">
        <v>792</v>
      </c>
      <c r="D886" t="s">
        <v>795</v>
      </c>
      <c r="E886">
        <v>6.66</v>
      </c>
      <c r="F886">
        <v>0</v>
      </c>
      <c r="G886">
        <v>0</v>
      </c>
      <c r="L886" s="220">
        <f t="shared" si="78"/>
        <v>59</v>
      </c>
      <c r="M886" s="220">
        <f t="shared" si="79"/>
        <v>27</v>
      </c>
      <c r="N886" s="220">
        <f t="shared" si="80"/>
        <v>4000</v>
      </c>
      <c r="O886" s="220">
        <f t="shared" si="81"/>
        <v>4230</v>
      </c>
      <c r="P886" s="220">
        <f t="shared" si="82"/>
        <v>4</v>
      </c>
      <c r="Q886" s="220"/>
      <c r="R886" s="220"/>
      <c r="S886" s="220">
        <f t="shared" si="83"/>
        <v>230</v>
      </c>
    </row>
    <row r="887" spans="1:19" hidden="1">
      <c r="A887" t="s">
        <v>888</v>
      </c>
      <c r="B887" t="s">
        <v>755</v>
      </c>
      <c r="C887" t="s">
        <v>792</v>
      </c>
      <c r="D887" t="s">
        <v>796</v>
      </c>
      <c r="E887">
        <v>1474.34</v>
      </c>
      <c r="F887">
        <v>0</v>
      </c>
      <c r="G887">
        <v>393.02</v>
      </c>
      <c r="L887" s="220">
        <f t="shared" si="78"/>
        <v>59</v>
      </c>
      <c r="M887" s="220">
        <f t="shared" si="79"/>
        <v>27</v>
      </c>
      <c r="N887" s="220">
        <f t="shared" si="80"/>
        <v>4000</v>
      </c>
      <c r="O887" s="220">
        <f t="shared" si="81"/>
        <v>4240</v>
      </c>
      <c r="P887" s="220">
        <f t="shared" si="82"/>
        <v>4</v>
      </c>
      <c r="Q887" s="220"/>
      <c r="R887" s="220"/>
      <c r="S887" s="220">
        <f t="shared" si="83"/>
        <v>240</v>
      </c>
    </row>
    <row r="888" spans="1:19" hidden="1">
      <c r="A888" t="s">
        <v>888</v>
      </c>
      <c r="B888" t="s">
        <v>755</v>
      </c>
      <c r="C888" t="s">
        <v>792</v>
      </c>
      <c r="D888" t="s">
        <v>797</v>
      </c>
      <c r="E888">
        <v>2565.35</v>
      </c>
      <c r="F888">
        <v>0</v>
      </c>
      <c r="G888">
        <v>683.81</v>
      </c>
      <c r="L888" s="220">
        <f t="shared" si="78"/>
        <v>59</v>
      </c>
      <c r="M888" s="220">
        <f t="shared" si="79"/>
        <v>27</v>
      </c>
      <c r="N888" s="220">
        <f t="shared" si="80"/>
        <v>4000</v>
      </c>
      <c r="O888" s="220">
        <f t="shared" si="81"/>
        <v>4250</v>
      </c>
      <c r="P888" s="220">
        <f t="shared" si="82"/>
        <v>4</v>
      </c>
      <c r="Q888" s="220"/>
      <c r="R888" s="220"/>
      <c r="S888" s="220">
        <f t="shared" si="83"/>
        <v>250</v>
      </c>
    </row>
    <row r="889" spans="1:19" hidden="1">
      <c r="A889" t="s">
        <v>888</v>
      </c>
      <c r="B889" t="s">
        <v>755</v>
      </c>
      <c r="C889" t="s">
        <v>792</v>
      </c>
      <c r="D889" t="s">
        <v>798</v>
      </c>
      <c r="E889">
        <v>36.06</v>
      </c>
      <c r="F889">
        <v>0</v>
      </c>
      <c r="G889">
        <v>36.450000000000003</v>
      </c>
      <c r="L889" s="220">
        <f t="shared" si="78"/>
        <v>59</v>
      </c>
      <c r="M889" s="220">
        <f t="shared" si="79"/>
        <v>27</v>
      </c>
      <c r="N889" s="220">
        <f t="shared" si="80"/>
        <v>4000</v>
      </c>
      <c r="O889" s="220">
        <f t="shared" si="81"/>
        <v>4260</v>
      </c>
      <c r="P889" s="220">
        <f t="shared" si="82"/>
        <v>4</v>
      </c>
      <c r="Q889" s="220"/>
      <c r="R889" s="220"/>
      <c r="S889" s="220">
        <f t="shared" si="83"/>
        <v>260</v>
      </c>
    </row>
    <row r="890" spans="1:19" hidden="1">
      <c r="A890" t="s">
        <v>888</v>
      </c>
      <c r="B890" t="s">
        <v>750</v>
      </c>
      <c r="C890" t="s">
        <v>784</v>
      </c>
      <c r="D890" t="s">
        <v>785</v>
      </c>
      <c r="E890">
        <v>0</v>
      </c>
      <c r="F890">
        <v>0</v>
      </c>
      <c r="G890">
        <v>0</v>
      </c>
      <c r="L890" s="220">
        <f t="shared" si="78"/>
        <v>59</v>
      </c>
      <c r="M890" s="220">
        <f t="shared" si="79"/>
        <v>98</v>
      </c>
      <c r="N890" s="220">
        <f t="shared" si="80"/>
        <v>0</v>
      </c>
      <c r="O890" s="220">
        <f t="shared" si="81"/>
        <v>0</v>
      </c>
      <c r="P890" s="220">
        <f t="shared" si="82"/>
        <v>0</v>
      </c>
      <c r="Q890" s="220"/>
      <c r="R890" s="220"/>
      <c r="S890" s="220">
        <f t="shared" si="83"/>
        <v>0</v>
      </c>
    </row>
    <row r="891" spans="1:19" hidden="1">
      <c r="A891" t="s">
        <v>888</v>
      </c>
      <c r="B891" t="s">
        <v>750</v>
      </c>
      <c r="C891" t="s">
        <v>788</v>
      </c>
      <c r="D891" t="s">
        <v>815</v>
      </c>
      <c r="E891">
        <v>0</v>
      </c>
      <c r="F891">
        <v>0</v>
      </c>
      <c r="G891">
        <v>0</v>
      </c>
      <c r="L891" s="220">
        <f t="shared" si="78"/>
        <v>59</v>
      </c>
      <c r="M891" s="220">
        <f t="shared" si="79"/>
        <v>98</v>
      </c>
      <c r="N891" s="220">
        <f t="shared" si="80"/>
        <v>3000</v>
      </c>
      <c r="O891" s="220">
        <f t="shared" si="81"/>
        <v>3690</v>
      </c>
      <c r="P891" s="220">
        <f t="shared" si="82"/>
        <v>3</v>
      </c>
      <c r="Q891" s="220"/>
      <c r="R891" s="220"/>
      <c r="S891" s="220">
        <f t="shared" si="83"/>
        <v>690</v>
      </c>
    </row>
    <row r="892" spans="1:19" hidden="1">
      <c r="A892" t="s">
        <v>888</v>
      </c>
      <c r="B892" t="s">
        <v>750</v>
      </c>
      <c r="C892" t="s">
        <v>788</v>
      </c>
      <c r="D892" t="s">
        <v>790</v>
      </c>
      <c r="E892">
        <v>74621.679999999993</v>
      </c>
      <c r="F892">
        <v>75765</v>
      </c>
      <c r="G892">
        <v>34898.239999999998</v>
      </c>
      <c r="L892" s="220">
        <f t="shared" si="78"/>
        <v>59</v>
      </c>
      <c r="M892" s="220">
        <f t="shared" si="79"/>
        <v>98</v>
      </c>
      <c r="N892" s="220">
        <f t="shared" si="80"/>
        <v>3000</v>
      </c>
      <c r="O892" s="220">
        <f t="shared" si="81"/>
        <v>3960</v>
      </c>
      <c r="P892" s="220">
        <f t="shared" si="82"/>
        <v>3</v>
      </c>
      <c r="Q892" s="220"/>
      <c r="R892" s="220"/>
      <c r="S892" s="220">
        <f t="shared" si="83"/>
        <v>960</v>
      </c>
    </row>
    <row r="893" spans="1:19" hidden="1">
      <c r="A893" t="s">
        <v>888</v>
      </c>
      <c r="B893" t="s">
        <v>750</v>
      </c>
      <c r="C893" t="s">
        <v>792</v>
      </c>
      <c r="D893" t="s">
        <v>792</v>
      </c>
      <c r="E893">
        <v>-1287.23</v>
      </c>
      <c r="F893">
        <v>33665</v>
      </c>
      <c r="G893">
        <v>0</v>
      </c>
      <c r="L893" s="220">
        <f t="shared" si="78"/>
        <v>59</v>
      </c>
      <c r="M893" s="220">
        <f t="shared" si="79"/>
        <v>98</v>
      </c>
      <c r="N893" s="220">
        <f t="shared" si="80"/>
        <v>4000</v>
      </c>
      <c r="O893" s="220">
        <f t="shared" si="81"/>
        <v>4000</v>
      </c>
      <c r="P893" s="220">
        <f t="shared" si="82"/>
        <v>4</v>
      </c>
      <c r="Q893" s="220"/>
      <c r="R893" s="220"/>
      <c r="S893" s="220">
        <f t="shared" si="83"/>
        <v>0</v>
      </c>
    </row>
    <row r="894" spans="1:19" hidden="1">
      <c r="A894" t="s">
        <v>888</v>
      </c>
      <c r="B894" t="s">
        <v>750</v>
      </c>
      <c r="C894" t="s">
        <v>792</v>
      </c>
      <c r="D894" t="s">
        <v>800</v>
      </c>
      <c r="E894">
        <v>16932.72</v>
      </c>
      <c r="F894">
        <v>0</v>
      </c>
      <c r="G894">
        <v>6832.23</v>
      </c>
      <c r="L894" s="220">
        <f t="shared" si="78"/>
        <v>59</v>
      </c>
      <c r="M894" s="220">
        <f t="shared" si="79"/>
        <v>98</v>
      </c>
      <c r="N894" s="220">
        <f t="shared" si="80"/>
        <v>4000</v>
      </c>
      <c r="O894" s="220">
        <f t="shared" si="81"/>
        <v>4310</v>
      </c>
      <c r="P894" s="220">
        <f t="shared" si="82"/>
        <v>4</v>
      </c>
      <c r="Q894" s="220"/>
      <c r="R894" s="220"/>
      <c r="S894" s="220">
        <f t="shared" si="83"/>
        <v>310</v>
      </c>
    </row>
    <row r="895" spans="1:19" hidden="1">
      <c r="A895" t="s">
        <v>888</v>
      </c>
      <c r="B895" t="s">
        <v>750</v>
      </c>
      <c r="C895" t="s">
        <v>792</v>
      </c>
      <c r="D895" t="s">
        <v>801</v>
      </c>
      <c r="E895">
        <v>687.05</v>
      </c>
      <c r="F895">
        <v>0</v>
      </c>
      <c r="G895">
        <v>259.41000000000003</v>
      </c>
      <c r="L895" s="220">
        <f t="shared" si="78"/>
        <v>59</v>
      </c>
      <c r="M895" s="220">
        <f t="shared" si="79"/>
        <v>98</v>
      </c>
      <c r="N895" s="220">
        <f t="shared" si="80"/>
        <v>4000</v>
      </c>
      <c r="O895" s="220">
        <f t="shared" si="81"/>
        <v>4320</v>
      </c>
      <c r="P895" s="220">
        <f t="shared" si="82"/>
        <v>4</v>
      </c>
      <c r="Q895" s="220"/>
      <c r="R895" s="220"/>
      <c r="S895" s="220">
        <f t="shared" si="83"/>
        <v>320</v>
      </c>
    </row>
    <row r="896" spans="1:19" hidden="1">
      <c r="A896" t="s">
        <v>888</v>
      </c>
      <c r="B896" t="s">
        <v>750</v>
      </c>
      <c r="C896" t="s">
        <v>792</v>
      </c>
      <c r="D896" t="s">
        <v>802</v>
      </c>
      <c r="E896">
        <v>49.72</v>
      </c>
      <c r="F896">
        <v>0</v>
      </c>
      <c r="G896">
        <v>39.57</v>
      </c>
      <c r="L896" s="220">
        <f t="shared" si="78"/>
        <v>59</v>
      </c>
      <c r="M896" s="220">
        <f t="shared" si="79"/>
        <v>98</v>
      </c>
      <c r="N896" s="220">
        <f t="shared" si="80"/>
        <v>4000</v>
      </c>
      <c r="O896" s="220">
        <f t="shared" si="81"/>
        <v>4330</v>
      </c>
      <c r="P896" s="220">
        <f t="shared" si="82"/>
        <v>4</v>
      </c>
      <c r="Q896" s="220"/>
      <c r="R896" s="220"/>
      <c r="S896" s="220">
        <f t="shared" si="83"/>
        <v>330</v>
      </c>
    </row>
    <row r="897" spans="1:19" hidden="1">
      <c r="A897" t="s">
        <v>888</v>
      </c>
      <c r="B897" t="s">
        <v>750</v>
      </c>
      <c r="C897" t="s">
        <v>792</v>
      </c>
      <c r="D897" t="s">
        <v>803</v>
      </c>
      <c r="E897">
        <v>5874.43</v>
      </c>
      <c r="F897">
        <v>0</v>
      </c>
      <c r="G897">
        <v>2570.2800000000002</v>
      </c>
      <c r="L897" s="220">
        <f t="shared" si="78"/>
        <v>59</v>
      </c>
      <c r="M897" s="220">
        <f t="shared" si="79"/>
        <v>98</v>
      </c>
      <c r="N897" s="220">
        <f t="shared" si="80"/>
        <v>4000</v>
      </c>
      <c r="O897" s="220">
        <f t="shared" si="81"/>
        <v>4340</v>
      </c>
      <c r="P897" s="220">
        <f t="shared" si="82"/>
        <v>4</v>
      </c>
      <c r="Q897" s="220"/>
      <c r="R897" s="220"/>
      <c r="S897" s="220">
        <f t="shared" si="83"/>
        <v>340</v>
      </c>
    </row>
    <row r="898" spans="1:19" hidden="1">
      <c r="A898" t="s">
        <v>888</v>
      </c>
      <c r="B898" t="s">
        <v>750</v>
      </c>
      <c r="C898" t="s">
        <v>792</v>
      </c>
      <c r="D898" t="s">
        <v>804</v>
      </c>
      <c r="E898">
        <v>8986.3799999999992</v>
      </c>
      <c r="F898">
        <v>0</v>
      </c>
      <c r="G898">
        <v>4023.86</v>
      </c>
      <c r="L898" s="220">
        <f t="shared" si="78"/>
        <v>59</v>
      </c>
      <c r="M898" s="220">
        <f t="shared" si="79"/>
        <v>98</v>
      </c>
      <c r="N898" s="220">
        <f t="shared" si="80"/>
        <v>4000</v>
      </c>
      <c r="O898" s="220">
        <f t="shared" si="81"/>
        <v>4350</v>
      </c>
      <c r="P898" s="220">
        <f t="shared" si="82"/>
        <v>4</v>
      </c>
      <c r="Q898" s="220"/>
      <c r="R898" s="220"/>
      <c r="S898" s="220">
        <f t="shared" si="83"/>
        <v>350</v>
      </c>
    </row>
    <row r="899" spans="1:19" hidden="1">
      <c r="A899" t="s">
        <v>888</v>
      </c>
      <c r="B899" t="s">
        <v>750</v>
      </c>
      <c r="C899" t="s">
        <v>792</v>
      </c>
      <c r="D899" t="s">
        <v>805</v>
      </c>
      <c r="E899">
        <v>571.70000000000005</v>
      </c>
      <c r="F899">
        <v>0</v>
      </c>
      <c r="G899">
        <v>243.23</v>
      </c>
      <c r="L899" s="220">
        <f t="shared" si="78"/>
        <v>59</v>
      </c>
      <c r="M899" s="220">
        <f t="shared" si="79"/>
        <v>98</v>
      </c>
      <c r="N899" s="220">
        <f t="shared" si="80"/>
        <v>4000</v>
      </c>
      <c r="O899" s="220">
        <f t="shared" si="81"/>
        <v>4360</v>
      </c>
      <c r="P899" s="220">
        <f t="shared" si="82"/>
        <v>4</v>
      </c>
      <c r="Q899" s="220"/>
      <c r="R899" s="220"/>
      <c r="S899" s="220">
        <f t="shared" si="83"/>
        <v>360</v>
      </c>
    </row>
    <row r="900" spans="1:19" hidden="1">
      <c r="A900" t="s">
        <v>888</v>
      </c>
      <c r="B900" t="s">
        <v>750</v>
      </c>
      <c r="C900" t="s">
        <v>792</v>
      </c>
      <c r="D900" t="s">
        <v>806</v>
      </c>
      <c r="E900">
        <v>516.32000000000005</v>
      </c>
      <c r="F900">
        <v>0</v>
      </c>
      <c r="G900">
        <v>505.35</v>
      </c>
      <c r="L900" s="220">
        <f t="shared" si="78"/>
        <v>59</v>
      </c>
      <c r="M900" s="220">
        <f t="shared" si="79"/>
        <v>98</v>
      </c>
      <c r="N900" s="220">
        <f t="shared" si="80"/>
        <v>4000</v>
      </c>
      <c r="O900" s="220">
        <f t="shared" si="81"/>
        <v>4370</v>
      </c>
      <c r="P900" s="220">
        <f t="shared" si="82"/>
        <v>4</v>
      </c>
      <c r="Q900" s="220"/>
      <c r="R900" s="220"/>
      <c r="S900" s="220">
        <f t="shared" si="83"/>
        <v>370</v>
      </c>
    </row>
    <row r="901" spans="1:19" hidden="1">
      <c r="A901" t="s">
        <v>888</v>
      </c>
      <c r="B901" t="s">
        <v>750</v>
      </c>
      <c r="C901" t="s">
        <v>771</v>
      </c>
      <c r="D901" t="s">
        <v>771</v>
      </c>
      <c r="E901">
        <v>0</v>
      </c>
      <c r="F901">
        <v>500</v>
      </c>
      <c r="G901">
        <v>468.82</v>
      </c>
      <c r="L901" s="220">
        <f t="shared" ref="L901:L964" si="84">LEFT(A901,2)*1</f>
        <v>59</v>
      </c>
      <c r="M901" s="220">
        <f t="shared" ref="M901:M964" si="85">LEFT(B901,2)*1</f>
        <v>98</v>
      </c>
      <c r="N901" s="220">
        <f t="shared" ref="N901:N964" si="86">LEFT(C901,4)*1</f>
        <v>5000</v>
      </c>
      <c r="O901" s="220">
        <f t="shared" ref="O901:O964" si="87">LEFT(D901,4)*1</f>
        <v>5000</v>
      </c>
      <c r="P901" s="220">
        <f t="shared" ref="P901:P964" si="88">N901/1000*1</f>
        <v>5</v>
      </c>
      <c r="Q901" s="220"/>
      <c r="R901" s="220"/>
      <c r="S901" s="220">
        <f t="shared" ref="S901:S964" si="89">RIGHT(O901,3)*1</f>
        <v>0</v>
      </c>
    </row>
    <row r="902" spans="1:19" hidden="1">
      <c r="A902" t="s">
        <v>888</v>
      </c>
      <c r="B902" t="s">
        <v>750</v>
      </c>
      <c r="C902" t="s">
        <v>771</v>
      </c>
      <c r="D902" t="s">
        <v>772</v>
      </c>
      <c r="E902">
        <v>0</v>
      </c>
      <c r="F902">
        <v>0</v>
      </c>
      <c r="G902">
        <v>22.17</v>
      </c>
      <c r="L902" s="220">
        <f t="shared" si="84"/>
        <v>59</v>
      </c>
      <c r="M902" s="220">
        <f t="shared" si="85"/>
        <v>98</v>
      </c>
      <c r="N902" s="220">
        <f t="shared" si="86"/>
        <v>5000</v>
      </c>
      <c r="O902" s="220">
        <f t="shared" si="87"/>
        <v>5010</v>
      </c>
      <c r="P902" s="220">
        <f t="shared" si="88"/>
        <v>5</v>
      </c>
      <c r="Q902" s="220"/>
      <c r="R902" s="220"/>
      <c r="S902" s="220">
        <f t="shared" si="89"/>
        <v>10</v>
      </c>
    </row>
    <row r="903" spans="1:19" hidden="1">
      <c r="A903" t="s">
        <v>888</v>
      </c>
      <c r="B903" t="s">
        <v>750</v>
      </c>
      <c r="C903" t="s">
        <v>771</v>
      </c>
      <c r="D903" t="s">
        <v>773</v>
      </c>
      <c r="E903">
        <v>0</v>
      </c>
      <c r="F903">
        <v>0</v>
      </c>
      <c r="G903">
        <v>16.25</v>
      </c>
      <c r="L903" s="220">
        <f t="shared" si="84"/>
        <v>59</v>
      </c>
      <c r="M903" s="220">
        <f t="shared" si="85"/>
        <v>98</v>
      </c>
      <c r="N903" s="220">
        <f t="shared" si="86"/>
        <v>5000</v>
      </c>
      <c r="O903" s="220">
        <f t="shared" si="87"/>
        <v>5030</v>
      </c>
      <c r="P903" s="220">
        <f t="shared" si="88"/>
        <v>5</v>
      </c>
      <c r="Q903" s="220"/>
      <c r="R903" s="220"/>
      <c r="S903" s="220">
        <f t="shared" si="89"/>
        <v>30</v>
      </c>
    </row>
    <row r="904" spans="1:19" hidden="1">
      <c r="A904" t="s">
        <v>888</v>
      </c>
      <c r="B904" t="s">
        <v>750</v>
      </c>
      <c r="C904" t="s">
        <v>771</v>
      </c>
      <c r="D904" t="s">
        <v>819</v>
      </c>
      <c r="E904">
        <v>0</v>
      </c>
      <c r="F904">
        <v>0</v>
      </c>
      <c r="G904">
        <v>0</v>
      </c>
      <c r="L904" s="220">
        <f t="shared" si="84"/>
        <v>59</v>
      </c>
      <c r="M904" s="220">
        <f t="shared" si="85"/>
        <v>98</v>
      </c>
      <c r="N904" s="220">
        <f t="shared" si="86"/>
        <v>5000</v>
      </c>
      <c r="O904" s="220">
        <f t="shared" si="87"/>
        <v>5600</v>
      </c>
      <c r="P904" s="220">
        <f t="shared" si="88"/>
        <v>5</v>
      </c>
      <c r="Q904" s="220"/>
      <c r="R904" s="220"/>
      <c r="S904" s="220">
        <f t="shared" si="89"/>
        <v>600</v>
      </c>
    </row>
    <row r="905" spans="1:19" hidden="1">
      <c r="A905" t="s">
        <v>888</v>
      </c>
      <c r="B905" t="s">
        <v>750</v>
      </c>
      <c r="C905" t="s">
        <v>771</v>
      </c>
      <c r="D905" t="s">
        <v>774</v>
      </c>
      <c r="E905">
        <v>0</v>
      </c>
      <c r="F905">
        <v>1500</v>
      </c>
      <c r="G905">
        <v>0</v>
      </c>
      <c r="L905" s="220">
        <f t="shared" si="84"/>
        <v>59</v>
      </c>
      <c r="M905" s="220">
        <f t="shared" si="85"/>
        <v>98</v>
      </c>
      <c r="N905" s="220">
        <f t="shared" si="86"/>
        <v>5000</v>
      </c>
      <c r="O905" s="220">
        <f t="shared" si="87"/>
        <v>5900</v>
      </c>
      <c r="P905" s="220">
        <f t="shared" si="88"/>
        <v>5</v>
      </c>
      <c r="Q905" s="220"/>
      <c r="R905" s="220"/>
      <c r="S905" s="220">
        <f t="shared" si="89"/>
        <v>900</v>
      </c>
    </row>
    <row r="906" spans="1:19" hidden="1">
      <c r="A906" t="s">
        <v>888</v>
      </c>
      <c r="B906" t="s">
        <v>750</v>
      </c>
      <c r="C906" t="s">
        <v>775</v>
      </c>
      <c r="D906" t="s">
        <v>776</v>
      </c>
      <c r="E906">
        <v>100687.4</v>
      </c>
      <c r="F906">
        <v>80000</v>
      </c>
      <c r="G906">
        <v>144914.4</v>
      </c>
      <c r="L906" s="220">
        <f t="shared" si="84"/>
        <v>59</v>
      </c>
      <c r="M906" s="220">
        <f t="shared" si="85"/>
        <v>98</v>
      </c>
      <c r="N906" s="220">
        <f t="shared" si="86"/>
        <v>7000</v>
      </c>
      <c r="O906" s="220">
        <f t="shared" si="87"/>
        <v>7010</v>
      </c>
      <c r="P906" s="220">
        <f t="shared" si="88"/>
        <v>7</v>
      </c>
      <c r="Q906" s="220"/>
      <c r="R906" s="220"/>
      <c r="S906" s="220">
        <f t="shared" si="89"/>
        <v>10</v>
      </c>
    </row>
    <row r="907" spans="1:19" hidden="1">
      <c r="A907" t="s">
        <v>888</v>
      </c>
      <c r="B907" t="s">
        <v>750</v>
      </c>
      <c r="C907" t="s">
        <v>775</v>
      </c>
      <c r="D907" t="s">
        <v>777</v>
      </c>
      <c r="E907">
        <v>0</v>
      </c>
      <c r="F907">
        <v>0</v>
      </c>
      <c r="G907">
        <v>0</v>
      </c>
      <c r="L907" s="220">
        <f t="shared" si="84"/>
        <v>59</v>
      </c>
      <c r="M907" s="220">
        <f t="shared" si="85"/>
        <v>98</v>
      </c>
      <c r="N907" s="220">
        <f t="shared" si="86"/>
        <v>7000</v>
      </c>
      <c r="O907" s="220">
        <f t="shared" si="87"/>
        <v>7020</v>
      </c>
      <c r="P907" s="220">
        <f t="shared" si="88"/>
        <v>7</v>
      </c>
      <c r="Q907" s="220"/>
      <c r="R907" s="220"/>
      <c r="S907" s="220">
        <f t="shared" si="89"/>
        <v>20</v>
      </c>
    </row>
    <row r="908" spans="1:19" hidden="1">
      <c r="A908" t="s">
        <v>888</v>
      </c>
      <c r="B908" t="s">
        <v>750</v>
      </c>
      <c r="C908" t="s">
        <v>775</v>
      </c>
      <c r="D908" t="s">
        <v>778</v>
      </c>
      <c r="E908">
        <v>2763.75</v>
      </c>
      <c r="F908">
        <v>2535</v>
      </c>
      <c r="G908">
        <v>3997.5</v>
      </c>
      <c r="L908" s="220">
        <f t="shared" si="84"/>
        <v>59</v>
      </c>
      <c r="M908" s="220">
        <f t="shared" si="85"/>
        <v>98</v>
      </c>
      <c r="N908" s="220">
        <f t="shared" si="86"/>
        <v>7000</v>
      </c>
      <c r="O908" s="220">
        <f t="shared" si="87"/>
        <v>7070</v>
      </c>
      <c r="P908" s="220">
        <f t="shared" si="88"/>
        <v>7</v>
      </c>
      <c r="Q908" s="220"/>
      <c r="R908" s="220"/>
      <c r="S908" s="220">
        <f t="shared" si="89"/>
        <v>70</v>
      </c>
    </row>
    <row r="909" spans="1:19" hidden="1">
      <c r="A909" t="s">
        <v>888</v>
      </c>
      <c r="B909" t="s">
        <v>750</v>
      </c>
      <c r="C909" t="s">
        <v>775</v>
      </c>
      <c r="D909" t="s">
        <v>808</v>
      </c>
      <c r="E909">
        <v>2055.7399999999998</v>
      </c>
      <c r="F909">
        <v>2310</v>
      </c>
      <c r="G909">
        <v>2185.02</v>
      </c>
      <c r="L909" s="220">
        <f t="shared" si="84"/>
        <v>59</v>
      </c>
      <c r="M909" s="220">
        <f t="shared" si="85"/>
        <v>98</v>
      </c>
      <c r="N909" s="220">
        <f t="shared" si="86"/>
        <v>7000</v>
      </c>
      <c r="O909" s="220">
        <f t="shared" si="87"/>
        <v>7080</v>
      </c>
      <c r="P909" s="220">
        <f t="shared" si="88"/>
        <v>7</v>
      </c>
      <c r="Q909" s="220"/>
      <c r="R909" s="220"/>
      <c r="S909" s="220">
        <f t="shared" si="89"/>
        <v>80</v>
      </c>
    </row>
    <row r="910" spans="1:19" hidden="1">
      <c r="A910" t="s">
        <v>888</v>
      </c>
      <c r="B910" t="s">
        <v>750</v>
      </c>
      <c r="C910" t="s">
        <v>775</v>
      </c>
      <c r="D910" t="s">
        <v>779</v>
      </c>
      <c r="E910">
        <v>500</v>
      </c>
      <c r="F910">
        <v>1500</v>
      </c>
      <c r="G910">
        <v>310</v>
      </c>
      <c r="L910" s="220">
        <f t="shared" si="84"/>
        <v>59</v>
      </c>
      <c r="M910" s="220">
        <f t="shared" si="85"/>
        <v>98</v>
      </c>
      <c r="N910" s="220">
        <f t="shared" si="86"/>
        <v>7000</v>
      </c>
      <c r="O910" s="220">
        <f t="shared" si="87"/>
        <v>7100</v>
      </c>
      <c r="P910" s="220">
        <f t="shared" si="88"/>
        <v>7</v>
      </c>
      <c r="Q910" s="220"/>
      <c r="R910" s="220"/>
      <c r="S910" s="220">
        <f t="shared" si="89"/>
        <v>100</v>
      </c>
    </row>
    <row r="911" spans="1:19" hidden="1">
      <c r="A911" t="s">
        <v>888</v>
      </c>
      <c r="B911" t="s">
        <v>750</v>
      </c>
      <c r="C911" t="s">
        <v>775</v>
      </c>
      <c r="D911" t="s">
        <v>780</v>
      </c>
      <c r="E911">
        <v>0</v>
      </c>
      <c r="F911">
        <v>0</v>
      </c>
      <c r="G911">
        <v>0</v>
      </c>
      <c r="L911" s="220">
        <f t="shared" si="84"/>
        <v>59</v>
      </c>
      <c r="M911" s="220">
        <f t="shared" si="85"/>
        <v>98</v>
      </c>
      <c r="N911" s="220">
        <f t="shared" si="86"/>
        <v>7000</v>
      </c>
      <c r="O911" s="220">
        <f t="shared" si="87"/>
        <v>7300</v>
      </c>
      <c r="P911" s="220">
        <f t="shared" si="88"/>
        <v>7</v>
      </c>
      <c r="Q911" s="220"/>
      <c r="R911" s="220"/>
      <c r="S911" s="220">
        <f t="shared" si="89"/>
        <v>300</v>
      </c>
    </row>
    <row r="912" spans="1:19" hidden="1">
      <c r="A912" t="s">
        <v>888</v>
      </c>
      <c r="B912" t="s">
        <v>750</v>
      </c>
      <c r="C912" t="s">
        <v>775</v>
      </c>
      <c r="D912" t="s">
        <v>809</v>
      </c>
      <c r="E912">
        <v>58.82</v>
      </c>
      <c r="F912">
        <v>0</v>
      </c>
      <c r="G912">
        <v>39.71</v>
      </c>
      <c r="L912" s="220">
        <f t="shared" si="84"/>
        <v>59</v>
      </c>
      <c r="M912" s="220">
        <f t="shared" si="85"/>
        <v>98</v>
      </c>
      <c r="N912" s="220">
        <f t="shared" si="86"/>
        <v>7000</v>
      </c>
      <c r="O912" s="220">
        <f t="shared" si="87"/>
        <v>7500</v>
      </c>
      <c r="P912" s="220">
        <f t="shared" si="88"/>
        <v>7</v>
      </c>
      <c r="Q912" s="220"/>
      <c r="R912" s="220"/>
      <c r="S912" s="220">
        <f t="shared" si="89"/>
        <v>500</v>
      </c>
    </row>
    <row r="913" spans="1:19">
      <c r="A913" t="s">
        <v>888</v>
      </c>
      <c r="B913" t="s">
        <v>750</v>
      </c>
      <c r="C913" t="s">
        <v>775</v>
      </c>
      <c r="D913" t="s">
        <v>781</v>
      </c>
      <c r="E913">
        <v>0</v>
      </c>
      <c r="F913">
        <v>2484</v>
      </c>
      <c r="G913">
        <v>0</v>
      </c>
      <c r="L913" s="220">
        <f t="shared" si="84"/>
        <v>59</v>
      </c>
      <c r="M913" s="220">
        <f t="shared" si="85"/>
        <v>98</v>
      </c>
      <c r="N913" s="220">
        <f t="shared" si="86"/>
        <v>7000</v>
      </c>
      <c r="O913" s="220">
        <f t="shared" si="87"/>
        <v>7800</v>
      </c>
      <c r="P913" s="220">
        <f t="shared" si="88"/>
        <v>7</v>
      </c>
      <c r="Q913" s="220"/>
      <c r="R913" s="220"/>
      <c r="S913" s="220">
        <f t="shared" si="89"/>
        <v>800</v>
      </c>
    </row>
    <row r="914" spans="1:19">
      <c r="A914" t="s">
        <v>888</v>
      </c>
      <c r="B914" t="s">
        <v>750</v>
      </c>
      <c r="C914" t="s">
        <v>782</v>
      </c>
      <c r="D914" t="s">
        <v>782</v>
      </c>
      <c r="E914">
        <v>1807.92</v>
      </c>
      <c r="F914">
        <v>6909</v>
      </c>
      <c r="G914">
        <v>3961.81</v>
      </c>
      <c r="L914" s="220">
        <f t="shared" si="84"/>
        <v>59</v>
      </c>
      <c r="M914" s="220">
        <f t="shared" si="85"/>
        <v>98</v>
      </c>
      <c r="N914" s="220">
        <f t="shared" si="86"/>
        <v>8000</v>
      </c>
      <c r="O914" s="220">
        <f t="shared" si="87"/>
        <v>8000</v>
      </c>
      <c r="P914" s="220">
        <f t="shared" si="88"/>
        <v>8</v>
      </c>
      <c r="Q914" s="220"/>
      <c r="R914" s="220"/>
      <c r="S914" s="220">
        <f t="shared" si="89"/>
        <v>0</v>
      </c>
    </row>
    <row r="915" spans="1:19">
      <c r="A915" t="s">
        <v>889</v>
      </c>
      <c r="B915" t="s">
        <v>750</v>
      </c>
      <c r="C915" t="s">
        <v>784</v>
      </c>
      <c r="D915" t="s">
        <v>785</v>
      </c>
      <c r="E915">
        <v>0</v>
      </c>
      <c r="F915">
        <v>0</v>
      </c>
      <c r="G915">
        <v>0</v>
      </c>
      <c r="L915" s="220">
        <f t="shared" si="84"/>
        <v>64</v>
      </c>
      <c r="M915" s="220">
        <f t="shared" si="85"/>
        <v>98</v>
      </c>
      <c r="N915" s="220">
        <f t="shared" si="86"/>
        <v>0</v>
      </c>
      <c r="O915" s="220">
        <f t="shared" si="87"/>
        <v>0</v>
      </c>
      <c r="P915" s="220">
        <f t="shared" si="88"/>
        <v>0</v>
      </c>
      <c r="Q915" s="220"/>
      <c r="R915" s="220"/>
      <c r="S915" s="220">
        <f t="shared" si="89"/>
        <v>0</v>
      </c>
    </row>
    <row r="916" spans="1:19">
      <c r="A916" t="s">
        <v>889</v>
      </c>
      <c r="B916" t="s">
        <v>750</v>
      </c>
      <c r="C916" t="s">
        <v>788</v>
      </c>
      <c r="D916" t="s">
        <v>790</v>
      </c>
      <c r="E916">
        <v>97339.36</v>
      </c>
      <c r="F916">
        <v>138420</v>
      </c>
      <c r="G916">
        <v>168771.79</v>
      </c>
      <c r="L916" s="220">
        <f t="shared" si="84"/>
        <v>64</v>
      </c>
      <c r="M916" s="220">
        <f t="shared" si="85"/>
        <v>98</v>
      </c>
      <c r="N916" s="220">
        <f t="shared" si="86"/>
        <v>3000</v>
      </c>
      <c r="O916" s="220">
        <f t="shared" si="87"/>
        <v>3960</v>
      </c>
      <c r="P916" s="220">
        <f t="shared" si="88"/>
        <v>3</v>
      </c>
      <c r="Q916" s="220"/>
      <c r="R916" s="220"/>
      <c r="S916" s="220">
        <f t="shared" si="89"/>
        <v>960</v>
      </c>
    </row>
    <row r="917" spans="1:19">
      <c r="A917" t="s">
        <v>889</v>
      </c>
      <c r="B917" t="s">
        <v>750</v>
      </c>
      <c r="C917" t="s">
        <v>788</v>
      </c>
      <c r="D917" t="s">
        <v>818</v>
      </c>
      <c r="E917">
        <v>363851.39</v>
      </c>
      <c r="F917">
        <v>394203</v>
      </c>
      <c r="G917">
        <v>320870.17</v>
      </c>
      <c r="L917" s="220">
        <f t="shared" si="84"/>
        <v>64</v>
      </c>
      <c r="M917" s="220">
        <f t="shared" si="85"/>
        <v>98</v>
      </c>
      <c r="N917" s="220">
        <f t="shared" si="86"/>
        <v>3000</v>
      </c>
      <c r="O917" s="220">
        <f t="shared" si="87"/>
        <v>3980</v>
      </c>
      <c r="P917" s="220">
        <f t="shared" si="88"/>
        <v>3</v>
      </c>
      <c r="Q917" s="220"/>
      <c r="R917" s="220"/>
      <c r="S917" s="220">
        <f t="shared" si="89"/>
        <v>980</v>
      </c>
    </row>
    <row r="918" spans="1:19">
      <c r="A918" t="s">
        <v>889</v>
      </c>
      <c r="B918" t="s">
        <v>750</v>
      </c>
      <c r="C918" t="s">
        <v>788</v>
      </c>
      <c r="D918" t="s">
        <v>791</v>
      </c>
      <c r="E918">
        <v>77.47</v>
      </c>
      <c r="F918">
        <v>0</v>
      </c>
      <c r="G918">
        <v>56.8</v>
      </c>
      <c r="L918" s="220">
        <f t="shared" si="84"/>
        <v>64</v>
      </c>
      <c r="M918" s="220">
        <f t="shared" si="85"/>
        <v>98</v>
      </c>
      <c r="N918" s="220">
        <f t="shared" si="86"/>
        <v>3000</v>
      </c>
      <c r="O918" s="220">
        <f t="shared" si="87"/>
        <v>3990</v>
      </c>
      <c r="P918" s="220">
        <f t="shared" si="88"/>
        <v>3</v>
      </c>
      <c r="Q918" s="220"/>
      <c r="R918" s="220"/>
      <c r="S918" s="220">
        <f t="shared" si="89"/>
        <v>990</v>
      </c>
    </row>
    <row r="919" spans="1:19">
      <c r="A919" t="s">
        <v>889</v>
      </c>
      <c r="B919" t="s">
        <v>750</v>
      </c>
      <c r="C919" t="s">
        <v>792</v>
      </c>
      <c r="D919" t="s">
        <v>792</v>
      </c>
      <c r="E919">
        <v>201.81</v>
      </c>
      <c r="F919">
        <v>225709</v>
      </c>
      <c r="G919">
        <v>184.57</v>
      </c>
      <c r="L919" s="220">
        <f t="shared" si="84"/>
        <v>64</v>
      </c>
      <c r="M919" s="220">
        <f t="shared" si="85"/>
        <v>98</v>
      </c>
      <c r="N919" s="220">
        <f t="shared" si="86"/>
        <v>4000</v>
      </c>
      <c r="O919" s="220">
        <f t="shared" si="87"/>
        <v>4000</v>
      </c>
      <c r="P919" s="220">
        <f t="shared" si="88"/>
        <v>4</v>
      </c>
      <c r="Q919" s="220"/>
      <c r="R919" s="220"/>
      <c r="S919" s="220">
        <f t="shared" si="89"/>
        <v>0</v>
      </c>
    </row>
    <row r="920" spans="1:19">
      <c r="A920" t="s">
        <v>889</v>
      </c>
      <c r="B920" t="s">
        <v>750</v>
      </c>
      <c r="C920" t="s">
        <v>792</v>
      </c>
      <c r="D920" t="s">
        <v>800</v>
      </c>
      <c r="E920">
        <v>80640</v>
      </c>
      <c r="F920">
        <v>0</v>
      </c>
      <c r="G920">
        <v>95904</v>
      </c>
      <c r="L920" s="220">
        <f t="shared" si="84"/>
        <v>64</v>
      </c>
      <c r="M920" s="220">
        <f t="shared" si="85"/>
        <v>98</v>
      </c>
      <c r="N920" s="220">
        <f t="shared" si="86"/>
        <v>4000</v>
      </c>
      <c r="O920" s="220">
        <f t="shared" si="87"/>
        <v>4310</v>
      </c>
      <c r="P920" s="220">
        <f t="shared" si="88"/>
        <v>4</v>
      </c>
      <c r="Q920" s="220"/>
      <c r="R920" s="220"/>
      <c r="S920" s="220">
        <f t="shared" si="89"/>
        <v>310</v>
      </c>
    </row>
    <row r="921" spans="1:19">
      <c r="A921" t="s">
        <v>889</v>
      </c>
      <c r="B921" t="s">
        <v>750</v>
      </c>
      <c r="C921" t="s">
        <v>792</v>
      </c>
      <c r="D921" t="s">
        <v>801</v>
      </c>
      <c r="E921">
        <v>4167.12</v>
      </c>
      <c r="F921">
        <v>0</v>
      </c>
      <c r="G921">
        <v>4257.17</v>
      </c>
      <c r="L921" s="220">
        <f t="shared" si="84"/>
        <v>64</v>
      </c>
      <c r="M921" s="220">
        <f t="shared" si="85"/>
        <v>98</v>
      </c>
      <c r="N921" s="220">
        <f t="shared" si="86"/>
        <v>4000</v>
      </c>
      <c r="O921" s="220">
        <f t="shared" si="87"/>
        <v>4320</v>
      </c>
      <c r="P921" s="220">
        <f t="shared" si="88"/>
        <v>4</v>
      </c>
      <c r="Q921" s="220"/>
      <c r="R921" s="220"/>
      <c r="S921" s="220">
        <f t="shared" si="89"/>
        <v>320</v>
      </c>
    </row>
    <row r="922" spans="1:19">
      <c r="A922" t="s">
        <v>889</v>
      </c>
      <c r="B922" t="s">
        <v>750</v>
      </c>
      <c r="C922" t="s">
        <v>792</v>
      </c>
      <c r="D922" t="s">
        <v>802</v>
      </c>
      <c r="E922">
        <v>255.49</v>
      </c>
      <c r="F922">
        <v>0</v>
      </c>
      <c r="G922">
        <v>567.19000000000005</v>
      </c>
      <c r="L922" s="220">
        <f t="shared" si="84"/>
        <v>64</v>
      </c>
      <c r="M922" s="220">
        <f t="shared" si="85"/>
        <v>98</v>
      </c>
      <c r="N922" s="220">
        <f t="shared" si="86"/>
        <v>4000</v>
      </c>
      <c r="O922" s="220">
        <f t="shared" si="87"/>
        <v>4330</v>
      </c>
      <c r="P922" s="220">
        <f t="shared" si="88"/>
        <v>4</v>
      </c>
      <c r="Q922" s="220"/>
      <c r="R922" s="220"/>
      <c r="S922" s="220">
        <f t="shared" si="89"/>
        <v>330</v>
      </c>
    </row>
    <row r="923" spans="1:19">
      <c r="A923" t="s">
        <v>889</v>
      </c>
      <c r="B923" t="s">
        <v>750</v>
      </c>
      <c r="C923" t="s">
        <v>792</v>
      </c>
      <c r="D923" t="s">
        <v>803</v>
      </c>
      <c r="E923">
        <v>34023.68</v>
      </c>
      <c r="F923">
        <v>0</v>
      </c>
      <c r="G923">
        <v>35917.96</v>
      </c>
      <c r="L923" s="220">
        <f t="shared" si="84"/>
        <v>64</v>
      </c>
      <c r="M923" s="220">
        <f t="shared" si="85"/>
        <v>98</v>
      </c>
      <c r="N923" s="220">
        <f t="shared" si="86"/>
        <v>4000</v>
      </c>
      <c r="O923" s="220">
        <f t="shared" si="87"/>
        <v>4340</v>
      </c>
      <c r="P923" s="220">
        <f t="shared" si="88"/>
        <v>4</v>
      </c>
      <c r="Q923" s="220"/>
      <c r="R923" s="220"/>
      <c r="S923" s="220">
        <f t="shared" si="89"/>
        <v>340</v>
      </c>
    </row>
    <row r="924" spans="1:19">
      <c r="A924" t="s">
        <v>889</v>
      </c>
      <c r="B924" t="s">
        <v>750</v>
      </c>
      <c r="C924" t="s">
        <v>792</v>
      </c>
      <c r="D924" t="s">
        <v>804</v>
      </c>
      <c r="E924">
        <v>52648.83</v>
      </c>
      <c r="F924">
        <v>0</v>
      </c>
      <c r="G924">
        <v>56249.95</v>
      </c>
      <c r="L924" s="220">
        <f t="shared" si="84"/>
        <v>64</v>
      </c>
      <c r="M924" s="220">
        <f t="shared" si="85"/>
        <v>98</v>
      </c>
      <c r="N924" s="220">
        <f t="shared" si="86"/>
        <v>4000</v>
      </c>
      <c r="O924" s="220">
        <f t="shared" si="87"/>
        <v>4350</v>
      </c>
      <c r="P924" s="220">
        <f t="shared" si="88"/>
        <v>4</v>
      </c>
      <c r="Q924" s="220"/>
      <c r="R924" s="220"/>
      <c r="S924" s="220">
        <f t="shared" si="89"/>
        <v>350</v>
      </c>
    </row>
    <row r="925" spans="1:19">
      <c r="A925" t="s">
        <v>889</v>
      </c>
      <c r="B925" t="s">
        <v>750</v>
      </c>
      <c r="C925" t="s">
        <v>792</v>
      </c>
      <c r="D925" t="s">
        <v>805</v>
      </c>
      <c r="E925">
        <v>3353.03</v>
      </c>
      <c r="F925">
        <v>0</v>
      </c>
      <c r="G925">
        <v>3397.54</v>
      </c>
      <c r="L925" s="220">
        <f t="shared" si="84"/>
        <v>64</v>
      </c>
      <c r="M925" s="220">
        <f t="shared" si="85"/>
        <v>98</v>
      </c>
      <c r="N925" s="220">
        <f t="shared" si="86"/>
        <v>4000</v>
      </c>
      <c r="O925" s="220">
        <f t="shared" si="87"/>
        <v>4360</v>
      </c>
      <c r="P925" s="220">
        <f t="shared" si="88"/>
        <v>4</v>
      </c>
      <c r="Q925" s="220"/>
      <c r="R925" s="220"/>
      <c r="S925" s="220">
        <f t="shared" si="89"/>
        <v>360</v>
      </c>
    </row>
    <row r="926" spans="1:19">
      <c r="A926" t="s">
        <v>889</v>
      </c>
      <c r="B926" t="s">
        <v>750</v>
      </c>
      <c r="C926" t="s">
        <v>792</v>
      </c>
      <c r="D926" t="s">
        <v>806</v>
      </c>
      <c r="E926">
        <v>15199.04</v>
      </c>
      <c r="F926">
        <v>0</v>
      </c>
      <c r="G926">
        <v>18346.25</v>
      </c>
      <c r="L926" s="220">
        <f t="shared" si="84"/>
        <v>64</v>
      </c>
      <c r="M926" s="220">
        <f t="shared" si="85"/>
        <v>98</v>
      </c>
      <c r="N926" s="220">
        <f t="shared" si="86"/>
        <v>4000</v>
      </c>
      <c r="O926" s="220">
        <f t="shared" si="87"/>
        <v>4370</v>
      </c>
      <c r="P926" s="220">
        <f t="shared" si="88"/>
        <v>4</v>
      </c>
      <c r="Q926" s="220"/>
      <c r="R926" s="220"/>
      <c r="S926" s="220">
        <f t="shared" si="89"/>
        <v>370</v>
      </c>
    </row>
    <row r="927" spans="1:19">
      <c r="A927" t="s">
        <v>889</v>
      </c>
      <c r="B927" t="s">
        <v>750</v>
      </c>
      <c r="C927" t="s">
        <v>792</v>
      </c>
      <c r="D927" t="s">
        <v>865</v>
      </c>
      <c r="E927">
        <v>0</v>
      </c>
      <c r="F927">
        <v>0</v>
      </c>
      <c r="G927">
        <v>0</v>
      </c>
      <c r="L927" s="220">
        <f t="shared" si="84"/>
        <v>64</v>
      </c>
      <c r="M927" s="220">
        <f t="shared" si="85"/>
        <v>98</v>
      </c>
      <c r="N927" s="220">
        <f t="shared" si="86"/>
        <v>4000</v>
      </c>
      <c r="O927" s="220">
        <f t="shared" si="87"/>
        <v>4840</v>
      </c>
      <c r="P927" s="220">
        <f t="shared" si="88"/>
        <v>4</v>
      </c>
      <c r="Q927" s="220"/>
      <c r="R927" s="220"/>
      <c r="S927" s="220">
        <f t="shared" si="89"/>
        <v>840</v>
      </c>
    </row>
    <row r="928" spans="1:19">
      <c r="A928" t="s">
        <v>889</v>
      </c>
      <c r="B928" t="s">
        <v>750</v>
      </c>
      <c r="C928" t="s">
        <v>771</v>
      </c>
      <c r="D928" t="s">
        <v>771</v>
      </c>
      <c r="E928">
        <v>6543.91</v>
      </c>
      <c r="F928">
        <v>6675</v>
      </c>
      <c r="G928">
        <v>6125.6</v>
      </c>
      <c r="L928" s="220">
        <f t="shared" si="84"/>
        <v>64</v>
      </c>
      <c r="M928" s="220">
        <f t="shared" si="85"/>
        <v>98</v>
      </c>
      <c r="N928" s="220">
        <f t="shared" si="86"/>
        <v>5000</v>
      </c>
      <c r="O928" s="220">
        <f t="shared" si="87"/>
        <v>5000</v>
      </c>
      <c r="P928" s="220">
        <f t="shared" si="88"/>
        <v>5</v>
      </c>
      <c r="Q928" s="220"/>
      <c r="R928" s="220"/>
      <c r="S928" s="220">
        <f t="shared" si="89"/>
        <v>0</v>
      </c>
    </row>
    <row r="929" spans="1:19">
      <c r="A929" t="s">
        <v>889</v>
      </c>
      <c r="B929" t="s">
        <v>750</v>
      </c>
      <c r="C929" t="s">
        <v>771</v>
      </c>
      <c r="D929" t="s">
        <v>772</v>
      </c>
      <c r="E929">
        <v>10956.59</v>
      </c>
      <c r="F929">
        <v>9250</v>
      </c>
      <c r="G929">
        <v>11124.31</v>
      </c>
      <c r="L929" s="220">
        <f t="shared" si="84"/>
        <v>64</v>
      </c>
      <c r="M929" s="220">
        <f t="shared" si="85"/>
        <v>98</v>
      </c>
      <c r="N929" s="220">
        <f t="shared" si="86"/>
        <v>5000</v>
      </c>
      <c r="O929" s="220">
        <f t="shared" si="87"/>
        <v>5010</v>
      </c>
      <c r="P929" s="220">
        <f t="shared" si="88"/>
        <v>5</v>
      </c>
      <c r="Q929" s="220"/>
      <c r="R929" s="220"/>
      <c r="S929" s="220">
        <f t="shared" si="89"/>
        <v>10</v>
      </c>
    </row>
    <row r="930" spans="1:19">
      <c r="A930" t="s">
        <v>889</v>
      </c>
      <c r="B930" t="s">
        <v>750</v>
      </c>
      <c r="C930" t="s">
        <v>771</v>
      </c>
      <c r="D930" t="s">
        <v>773</v>
      </c>
      <c r="E930">
        <v>11841.45</v>
      </c>
      <c r="F930">
        <v>9150</v>
      </c>
      <c r="G930">
        <v>9961.35</v>
      </c>
      <c r="L930" s="220">
        <f t="shared" si="84"/>
        <v>64</v>
      </c>
      <c r="M930" s="220">
        <f t="shared" si="85"/>
        <v>98</v>
      </c>
      <c r="N930" s="220">
        <f t="shared" si="86"/>
        <v>5000</v>
      </c>
      <c r="O930" s="220">
        <f t="shared" si="87"/>
        <v>5030</v>
      </c>
      <c r="P930" s="220">
        <f t="shared" si="88"/>
        <v>5</v>
      </c>
      <c r="Q930" s="220"/>
      <c r="R930" s="220"/>
      <c r="S930" s="220">
        <f t="shared" si="89"/>
        <v>30</v>
      </c>
    </row>
    <row r="931" spans="1:19">
      <c r="A931" t="s">
        <v>889</v>
      </c>
      <c r="B931" t="s">
        <v>750</v>
      </c>
      <c r="C931" t="s">
        <v>771</v>
      </c>
      <c r="D931" t="s">
        <v>890</v>
      </c>
      <c r="E931">
        <v>3532.34</v>
      </c>
      <c r="F931">
        <v>20000</v>
      </c>
      <c r="G931">
        <v>4512.07</v>
      </c>
      <c r="L931" s="220">
        <f t="shared" si="84"/>
        <v>64</v>
      </c>
      <c r="M931" s="220">
        <f t="shared" si="85"/>
        <v>98</v>
      </c>
      <c r="N931" s="220">
        <f t="shared" si="86"/>
        <v>5000</v>
      </c>
      <c r="O931" s="220">
        <f t="shared" si="87"/>
        <v>5500</v>
      </c>
      <c r="P931" s="220">
        <f t="shared" si="88"/>
        <v>5</v>
      </c>
      <c r="Q931" s="220"/>
      <c r="R931" s="220"/>
      <c r="S931" s="220">
        <f t="shared" si="89"/>
        <v>500</v>
      </c>
    </row>
    <row r="932" spans="1:19">
      <c r="A932" t="s">
        <v>889</v>
      </c>
      <c r="B932" t="s">
        <v>750</v>
      </c>
      <c r="C932" t="s">
        <v>771</v>
      </c>
      <c r="D932" t="s">
        <v>891</v>
      </c>
      <c r="E932">
        <v>17495.740000000002</v>
      </c>
      <c r="F932">
        <v>0</v>
      </c>
      <c r="G932">
        <v>11094.94</v>
      </c>
      <c r="L932" s="220">
        <f t="shared" si="84"/>
        <v>64</v>
      </c>
      <c r="M932" s="220">
        <f t="shared" si="85"/>
        <v>98</v>
      </c>
      <c r="N932" s="220">
        <f t="shared" si="86"/>
        <v>5000</v>
      </c>
      <c r="O932" s="220">
        <f t="shared" si="87"/>
        <v>5530</v>
      </c>
      <c r="P932" s="220">
        <f t="shared" si="88"/>
        <v>5</v>
      </c>
      <c r="Q932" s="220"/>
      <c r="R932" s="220"/>
      <c r="S932" s="220">
        <f t="shared" si="89"/>
        <v>530</v>
      </c>
    </row>
    <row r="933" spans="1:19">
      <c r="A933" t="s">
        <v>889</v>
      </c>
      <c r="B933" t="s">
        <v>750</v>
      </c>
      <c r="C933" t="s">
        <v>771</v>
      </c>
      <c r="D933" t="s">
        <v>892</v>
      </c>
      <c r="E933">
        <v>6245.03</v>
      </c>
      <c r="F933">
        <v>0</v>
      </c>
      <c r="G933">
        <v>3313.05</v>
      </c>
      <c r="L933" s="220">
        <f t="shared" si="84"/>
        <v>64</v>
      </c>
      <c r="M933" s="220">
        <f t="shared" si="85"/>
        <v>98</v>
      </c>
      <c r="N933" s="220">
        <f t="shared" si="86"/>
        <v>5000</v>
      </c>
      <c r="O933" s="220">
        <f t="shared" si="87"/>
        <v>5540</v>
      </c>
      <c r="P933" s="220">
        <f t="shared" si="88"/>
        <v>5</v>
      </c>
      <c r="Q933" s="220"/>
      <c r="R933" s="220"/>
      <c r="S933" s="220">
        <f t="shared" si="89"/>
        <v>540</v>
      </c>
    </row>
    <row r="934" spans="1:19">
      <c r="A934" t="s">
        <v>889</v>
      </c>
      <c r="B934" t="s">
        <v>750</v>
      </c>
      <c r="C934" t="s">
        <v>771</v>
      </c>
      <c r="D934" t="s">
        <v>820</v>
      </c>
      <c r="E934">
        <v>523.42999999999995</v>
      </c>
      <c r="F934">
        <v>1000</v>
      </c>
      <c r="G934">
        <v>675.94</v>
      </c>
      <c r="L934" s="220">
        <f t="shared" si="84"/>
        <v>64</v>
      </c>
      <c r="M934" s="220">
        <f t="shared" si="85"/>
        <v>98</v>
      </c>
      <c r="N934" s="220">
        <f t="shared" si="86"/>
        <v>5000</v>
      </c>
      <c r="O934" s="220">
        <f t="shared" si="87"/>
        <v>5700</v>
      </c>
      <c r="P934" s="220">
        <f t="shared" si="88"/>
        <v>5</v>
      </c>
      <c r="Q934" s="220"/>
      <c r="R934" s="220"/>
      <c r="S934" s="220">
        <f t="shared" si="89"/>
        <v>700</v>
      </c>
    </row>
    <row r="935" spans="1:19">
      <c r="A935" t="s">
        <v>889</v>
      </c>
      <c r="B935" t="s">
        <v>750</v>
      </c>
      <c r="C935" t="s">
        <v>771</v>
      </c>
      <c r="D935" t="s">
        <v>774</v>
      </c>
      <c r="E935">
        <v>0</v>
      </c>
      <c r="F935">
        <v>0</v>
      </c>
      <c r="G935">
        <v>2681.82</v>
      </c>
      <c r="L935" s="220">
        <f t="shared" si="84"/>
        <v>64</v>
      </c>
      <c r="M935" s="220">
        <f t="shared" si="85"/>
        <v>98</v>
      </c>
      <c r="N935" s="220">
        <f t="shared" si="86"/>
        <v>5000</v>
      </c>
      <c r="O935" s="220">
        <f t="shared" si="87"/>
        <v>5900</v>
      </c>
      <c r="P935" s="220">
        <f t="shared" si="88"/>
        <v>5</v>
      </c>
      <c r="Q935" s="220"/>
      <c r="R935" s="220"/>
      <c r="S935" s="220">
        <f t="shared" si="89"/>
        <v>900</v>
      </c>
    </row>
    <row r="936" spans="1:19">
      <c r="A936" t="s">
        <v>889</v>
      </c>
      <c r="B936" t="s">
        <v>750</v>
      </c>
      <c r="C936" t="s">
        <v>775</v>
      </c>
      <c r="D936" t="s">
        <v>776</v>
      </c>
      <c r="E936">
        <v>0</v>
      </c>
      <c r="F936">
        <v>0</v>
      </c>
      <c r="G936">
        <v>656.57</v>
      </c>
      <c r="L936" s="220">
        <f t="shared" si="84"/>
        <v>64</v>
      </c>
      <c r="M936" s="220">
        <f t="shared" si="85"/>
        <v>98</v>
      </c>
      <c r="N936" s="220">
        <f t="shared" si="86"/>
        <v>7000</v>
      </c>
      <c r="O936" s="220">
        <f t="shared" si="87"/>
        <v>7010</v>
      </c>
      <c r="P936" s="220">
        <f t="shared" si="88"/>
        <v>7</v>
      </c>
      <c r="Q936" s="220"/>
      <c r="R936" s="220"/>
      <c r="S936" s="220">
        <f t="shared" si="89"/>
        <v>10</v>
      </c>
    </row>
    <row r="937" spans="1:19">
      <c r="A937" t="s">
        <v>889</v>
      </c>
      <c r="B937" t="s">
        <v>750</v>
      </c>
      <c r="C937" t="s">
        <v>775</v>
      </c>
      <c r="D937" t="s">
        <v>777</v>
      </c>
      <c r="E937">
        <v>485.8</v>
      </c>
      <c r="F937">
        <v>0</v>
      </c>
      <c r="G937">
        <v>722.98</v>
      </c>
      <c r="L937" s="220">
        <f t="shared" si="84"/>
        <v>64</v>
      </c>
      <c r="M937" s="220">
        <f t="shared" si="85"/>
        <v>98</v>
      </c>
      <c r="N937" s="220">
        <f t="shared" si="86"/>
        <v>7000</v>
      </c>
      <c r="O937" s="220">
        <f t="shared" si="87"/>
        <v>7020</v>
      </c>
      <c r="P937" s="220">
        <f t="shared" si="88"/>
        <v>7</v>
      </c>
      <c r="Q937" s="220"/>
      <c r="R937" s="220"/>
      <c r="S937" s="220">
        <f t="shared" si="89"/>
        <v>20</v>
      </c>
    </row>
    <row r="938" spans="1:19">
      <c r="A938" t="s">
        <v>889</v>
      </c>
      <c r="B938" t="s">
        <v>750</v>
      </c>
      <c r="C938" t="s">
        <v>775</v>
      </c>
      <c r="D938" t="s">
        <v>778</v>
      </c>
      <c r="E938">
        <v>3973.75</v>
      </c>
      <c r="F938">
        <v>5150</v>
      </c>
      <c r="G938">
        <v>2876.25</v>
      </c>
      <c r="L938" s="220">
        <f t="shared" si="84"/>
        <v>64</v>
      </c>
      <c r="M938" s="220">
        <f t="shared" si="85"/>
        <v>98</v>
      </c>
      <c r="N938" s="220">
        <f t="shared" si="86"/>
        <v>7000</v>
      </c>
      <c r="O938" s="220">
        <f t="shared" si="87"/>
        <v>7070</v>
      </c>
      <c r="P938" s="220">
        <f t="shared" si="88"/>
        <v>7</v>
      </c>
      <c r="Q938" s="220"/>
      <c r="R938" s="220"/>
      <c r="S938" s="220">
        <f t="shared" si="89"/>
        <v>70</v>
      </c>
    </row>
    <row r="939" spans="1:19">
      <c r="A939" t="s">
        <v>889</v>
      </c>
      <c r="B939" t="s">
        <v>750</v>
      </c>
      <c r="C939" t="s">
        <v>775</v>
      </c>
      <c r="D939" t="s">
        <v>808</v>
      </c>
      <c r="E939">
        <v>190763.15</v>
      </c>
      <c r="F939">
        <v>159530</v>
      </c>
      <c r="G939">
        <v>183901.64</v>
      </c>
      <c r="L939" s="220">
        <f t="shared" si="84"/>
        <v>64</v>
      </c>
      <c r="M939" s="220">
        <f t="shared" si="85"/>
        <v>98</v>
      </c>
      <c r="N939" s="220">
        <f t="shared" si="86"/>
        <v>7000</v>
      </c>
      <c r="O939" s="220">
        <f t="shared" si="87"/>
        <v>7080</v>
      </c>
      <c r="P939" s="220">
        <f t="shared" si="88"/>
        <v>7</v>
      </c>
      <c r="Q939" s="220"/>
      <c r="R939" s="220"/>
      <c r="S939" s="220">
        <f t="shared" si="89"/>
        <v>80</v>
      </c>
    </row>
    <row r="940" spans="1:19">
      <c r="A940" t="s">
        <v>889</v>
      </c>
      <c r="B940" t="s">
        <v>750</v>
      </c>
      <c r="C940" t="s">
        <v>775</v>
      </c>
      <c r="D940" t="s">
        <v>779</v>
      </c>
      <c r="E940">
        <v>4747.84</v>
      </c>
      <c r="F940">
        <v>8725</v>
      </c>
      <c r="G940">
        <v>1775</v>
      </c>
      <c r="L940" s="220">
        <f t="shared" si="84"/>
        <v>64</v>
      </c>
      <c r="M940" s="220">
        <f t="shared" si="85"/>
        <v>98</v>
      </c>
      <c r="N940" s="220">
        <f t="shared" si="86"/>
        <v>7000</v>
      </c>
      <c r="O940" s="220">
        <f t="shared" si="87"/>
        <v>7100</v>
      </c>
      <c r="P940" s="220">
        <f t="shared" si="88"/>
        <v>7</v>
      </c>
      <c r="Q940" s="220"/>
      <c r="R940" s="220"/>
      <c r="S940" s="220">
        <f t="shared" si="89"/>
        <v>100</v>
      </c>
    </row>
    <row r="941" spans="1:19">
      <c r="A941" t="s">
        <v>889</v>
      </c>
      <c r="B941" t="s">
        <v>750</v>
      </c>
      <c r="C941" t="s">
        <v>775</v>
      </c>
      <c r="D941" t="s">
        <v>821</v>
      </c>
      <c r="E941">
        <v>67035</v>
      </c>
      <c r="F941">
        <v>161661</v>
      </c>
      <c r="G941">
        <v>67035</v>
      </c>
      <c r="L941" s="220">
        <f t="shared" si="84"/>
        <v>64</v>
      </c>
      <c r="M941" s="220">
        <f t="shared" si="85"/>
        <v>98</v>
      </c>
      <c r="N941" s="220">
        <f t="shared" si="86"/>
        <v>7000</v>
      </c>
      <c r="O941" s="220">
        <f t="shared" si="87"/>
        <v>7120</v>
      </c>
      <c r="P941" s="220">
        <f t="shared" si="88"/>
        <v>7</v>
      </c>
      <c r="Q941" s="220"/>
      <c r="R941" s="220"/>
      <c r="S941" s="220">
        <f t="shared" si="89"/>
        <v>120</v>
      </c>
    </row>
    <row r="942" spans="1:19">
      <c r="A942" t="s">
        <v>889</v>
      </c>
      <c r="B942" t="s">
        <v>750</v>
      </c>
      <c r="C942" t="s">
        <v>775</v>
      </c>
      <c r="D942" t="s">
        <v>780</v>
      </c>
      <c r="E942">
        <v>1556.24</v>
      </c>
      <c r="F942">
        <v>0</v>
      </c>
      <c r="G942">
        <v>329.28</v>
      </c>
      <c r="L942" s="220">
        <f t="shared" si="84"/>
        <v>64</v>
      </c>
      <c r="M942" s="220">
        <f t="shared" si="85"/>
        <v>98</v>
      </c>
      <c r="N942" s="220">
        <f t="shared" si="86"/>
        <v>7000</v>
      </c>
      <c r="O942" s="220">
        <f t="shared" si="87"/>
        <v>7300</v>
      </c>
      <c r="P942" s="220">
        <f t="shared" si="88"/>
        <v>7</v>
      </c>
      <c r="Q942" s="220"/>
      <c r="R942" s="220"/>
      <c r="S942" s="220">
        <f t="shared" si="89"/>
        <v>300</v>
      </c>
    </row>
    <row r="943" spans="1:19">
      <c r="A943" t="s">
        <v>889</v>
      </c>
      <c r="B943" t="s">
        <v>750</v>
      </c>
      <c r="C943" t="s">
        <v>775</v>
      </c>
      <c r="D943" t="s">
        <v>809</v>
      </c>
      <c r="E943">
        <v>3441.66</v>
      </c>
      <c r="F943">
        <v>2500</v>
      </c>
      <c r="G943">
        <v>2841.83</v>
      </c>
      <c r="L943" s="220">
        <f t="shared" si="84"/>
        <v>64</v>
      </c>
      <c r="M943" s="220">
        <f t="shared" si="85"/>
        <v>98</v>
      </c>
      <c r="N943" s="220">
        <f t="shared" si="86"/>
        <v>7000</v>
      </c>
      <c r="O943" s="220">
        <f t="shared" si="87"/>
        <v>7500</v>
      </c>
      <c r="P943" s="220">
        <f t="shared" si="88"/>
        <v>7</v>
      </c>
      <c r="Q943" s="220"/>
      <c r="R943" s="220"/>
      <c r="S943" s="220">
        <f t="shared" si="89"/>
        <v>500</v>
      </c>
    </row>
    <row r="944" spans="1:19">
      <c r="A944" t="s">
        <v>889</v>
      </c>
      <c r="B944" t="s">
        <v>750</v>
      </c>
      <c r="C944" t="s">
        <v>775</v>
      </c>
      <c r="D944" t="s">
        <v>848</v>
      </c>
      <c r="E944">
        <v>0</v>
      </c>
      <c r="F944">
        <v>0</v>
      </c>
      <c r="G944">
        <v>0</v>
      </c>
      <c r="L944" s="220">
        <f t="shared" si="84"/>
        <v>64</v>
      </c>
      <c r="M944" s="220">
        <f t="shared" si="85"/>
        <v>98</v>
      </c>
      <c r="N944" s="220">
        <f t="shared" si="86"/>
        <v>7000</v>
      </c>
      <c r="O944" s="220">
        <f t="shared" si="87"/>
        <v>7510</v>
      </c>
      <c r="P944" s="220">
        <f t="shared" si="88"/>
        <v>7</v>
      </c>
      <c r="Q944" s="220"/>
      <c r="R944" s="220"/>
      <c r="S944" s="220">
        <f t="shared" si="89"/>
        <v>510</v>
      </c>
    </row>
    <row r="945" spans="1:19">
      <c r="A945" t="s">
        <v>889</v>
      </c>
      <c r="B945" t="s">
        <v>750</v>
      </c>
      <c r="C945" t="s">
        <v>775</v>
      </c>
      <c r="D945" t="s">
        <v>781</v>
      </c>
      <c r="E945">
        <v>23701.200000000001</v>
      </c>
      <c r="F945">
        <v>-21334</v>
      </c>
      <c r="G945">
        <v>14913.21</v>
      </c>
      <c r="L945" s="220">
        <f t="shared" si="84"/>
        <v>64</v>
      </c>
      <c r="M945" s="220">
        <f t="shared" si="85"/>
        <v>98</v>
      </c>
      <c r="N945" s="220">
        <f t="shared" si="86"/>
        <v>7000</v>
      </c>
      <c r="O945" s="220">
        <f t="shared" si="87"/>
        <v>7800</v>
      </c>
      <c r="P945" s="220">
        <f t="shared" si="88"/>
        <v>7</v>
      </c>
      <c r="Q945" s="220"/>
      <c r="R945" s="220"/>
      <c r="S945" s="220">
        <f t="shared" si="89"/>
        <v>800</v>
      </c>
    </row>
    <row r="946" spans="1:19">
      <c r="A946" t="s">
        <v>889</v>
      </c>
      <c r="B946" t="s">
        <v>750</v>
      </c>
      <c r="C946" t="s">
        <v>775</v>
      </c>
      <c r="D946" t="s">
        <v>893</v>
      </c>
      <c r="E946">
        <v>74317.13</v>
      </c>
      <c r="F946">
        <v>12860</v>
      </c>
      <c r="G946">
        <v>4349.28</v>
      </c>
      <c r="L946" s="220">
        <f t="shared" si="84"/>
        <v>64</v>
      </c>
      <c r="M946" s="220">
        <f t="shared" si="85"/>
        <v>98</v>
      </c>
      <c r="N946" s="220">
        <f t="shared" si="86"/>
        <v>7000</v>
      </c>
      <c r="O946" s="220">
        <f t="shared" si="87"/>
        <v>7910</v>
      </c>
      <c r="P946" s="220">
        <f t="shared" si="88"/>
        <v>7</v>
      </c>
      <c r="Q946" s="220"/>
      <c r="R946" s="220"/>
      <c r="S946" s="220">
        <f t="shared" si="89"/>
        <v>910</v>
      </c>
    </row>
    <row r="947" spans="1:19">
      <c r="A947" t="s">
        <v>889</v>
      </c>
      <c r="B947" t="s">
        <v>750</v>
      </c>
      <c r="C947" t="s">
        <v>775</v>
      </c>
      <c r="D947" t="s">
        <v>894</v>
      </c>
      <c r="E947">
        <v>791771.81</v>
      </c>
      <c r="F947">
        <v>875584</v>
      </c>
      <c r="G947">
        <v>793195.81</v>
      </c>
      <c r="L947" s="220">
        <f t="shared" si="84"/>
        <v>64</v>
      </c>
      <c r="M947" s="220">
        <f t="shared" si="85"/>
        <v>98</v>
      </c>
      <c r="N947" s="220">
        <f t="shared" si="86"/>
        <v>7000</v>
      </c>
      <c r="O947" s="220">
        <f t="shared" si="87"/>
        <v>7980</v>
      </c>
      <c r="P947" s="220">
        <f t="shared" si="88"/>
        <v>7</v>
      </c>
      <c r="Q947" s="220"/>
      <c r="R947" s="220"/>
      <c r="S947" s="220">
        <f t="shared" si="89"/>
        <v>980</v>
      </c>
    </row>
    <row r="948" spans="1:19">
      <c r="A948" t="s">
        <v>889</v>
      </c>
      <c r="B948" t="s">
        <v>750</v>
      </c>
      <c r="C948" t="s">
        <v>782</v>
      </c>
      <c r="D948" t="s">
        <v>782</v>
      </c>
      <c r="E948">
        <v>25948.9</v>
      </c>
      <c r="F948">
        <v>24600</v>
      </c>
      <c r="G948">
        <v>23146.06</v>
      </c>
      <c r="L948" s="220">
        <f t="shared" si="84"/>
        <v>64</v>
      </c>
      <c r="M948" s="220">
        <f t="shared" si="85"/>
        <v>98</v>
      </c>
      <c r="N948" s="220">
        <f t="shared" si="86"/>
        <v>8000</v>
      </c>
      <c r="O948" s="220">
        <f t="shared" si="87"/>
        <v>8000</v>
      </c>
      <c r="P948" s="220">
        <f t="shared" si="88"/>
        <v>8</v>
      </c>
      <c r="Q948" s="220"/>
      <c r="R948" s="220"/>
      <c r="S948" s="220">
        <f t="shared" si="89"/>
        <v>0</v>
      </c>
    </row>
    <row r="949" spans="1:19">
      <c r="A949" t="s">
        <v>889</v>
      </c>
      <c r="B949" t="s">
        <v>750</v>
      </c>
      <c r="C949" t="s">
        <v>842</v>
      </c>
      <c r="D949" t="s">
        <v>843</v>
      </c>
      <c r="E949">
        <v>14681.27</v>
      </c>
      <c r="F949">
        <v>0</v>
      </c>
      <c r="G949">
        <v>5384.31</v>
      </c>
      <c r="L949" s="220">
        <f t="shared" si="84"/>
        <v>64</v>
      </c>
      <c r="M949" s="220">
        <f t="shared" si="85"/>
        <v>98</v>
      </c>
      <c r="N949" s="220">
        <f t="shared" si="86"/>
        <v>9000</v>
      </c>
      <c r="O949" s="220">
        <f t="shared" si="87"/>
        <v>9010</v>
      </c>
      <c r="P949" s="220">
        <f t="shared" si="88"/>
        <v>9</v>
      </c>
      <c r="Q949" s="220"/>
      <c r="R949" s="220"/>
      <c r="S949" s="220">
        <f t="shared" si="89"/>
        <v>10</v>
      </c>
    </row>
    <row r="950" spans="1:19">
      <c r="A950" t="s">
        <v>889</v>
      </c>
      <c r="B950" t="s">
        <v>750</v>
      </c>
      <c r="C950" t="s">
        <v>842</v>
      </c>
      <c r="D950" t="s">
        <v>895</v>
      </c>
      <c r="E950">
        <v>0</v>
      </c>
      <c r="F950">
        <v>15000</v>
      </c>
      <c r="G950">
        <v>0</v>
      </c>
      <c r="L950" s="220">
        <f t="shared" si="84"/>
        <v>64</v>
      </c>
      <c r="M950" s="220">
        <f t="shared" si="85"/>
        <v>98</v>
      </c>
      <c r="N950" s="220">
        <f t="shared" si="86"/>
        <v>9000</v>
      </c>
      <c r="O950" s="220">
        <f t="shared" si="87"/>
        <v>9600</v>
      </c>
      <c r="P950" s="220">
        <f t="shared" si="88"/>
        <v>9</v>
      </c>
      <c r="Q950" s="220"/>
      <c r="R950" s="220"/>
      <c r="S950" s="220">
        <f t="shared" si="89"/>
        <v>600</v>
      </c>
    </row>
    <row r="951" spans="1:19">
      <c r="A951" t="s">
        <v>889</v>
      </c>
      <c r="B951" t="s">
        <v>750</v>
      </c>
      <c r="C951" t="s">
        <v>842</v>
      </c>
      <c r="D951" t="s">
        <v>896</v>
      </c>
      <c r="E951">
        <v>0</v>
      </c>
      <c r="F951">
        <v>0</v>
      </c>
      <c r="G951">
        <v>0</v>
      </c>
      <c r="L951" s="220">
        <f t="shared" si="84"/>
        <v>64</v>
      </c>
      <c r="M951" s="220">
        <f t="shared" si="85"/>
        <v>98</v>
      </c>
      <c r="N951" s="220">
        <f t="shared" si="86"/>
        <v>9000</v>
      </c>
      <c r="O951" s="220">
        <f t="shared" si="87"/>
        <v>9670</v>
      </c>
      <c r="P951" s="220">
        <f t="shared" si="88"/>
        <v>9</v>
      </c>
      <c r="Q951" s="220"/>
      <c r="R951" s="220"/>
      <c r="S951" s="220">
        <f t="shared" si="89"/>
        <v>670</v>
      </c>
    </row>
    <row r="952" spans="1:19">
      <c r="A952" t="s">
        <v>889</v>
      </c>
      <c r="B952" t="s">
        <v>750</v>
      </c>
      <c r="C952" t="s">
        <v>842</v>
      </c>
      <c r="D952" t="s">
        <v>897</v>
      </c>
      <c r="E952">
        <v>0</v>
      </c>
      <c r="F952">
        <v>0</v>
      </c>
      <c r="G952">
        <v>0</v>
      </c>
      <c r="L952" s="220">
        <f t="shared" si="84"/>
        <v>64</v>
      </c>
      <c r="M952" s="220">
        <f t="shared" si="85"/>
        <v>98</v>
      </c>
      <c r="N952" s="220">
        <f t="shared" si="86"/>
        <v>9000</v>
      </c>
      <c r="O952" s="220">
        <f t="shared" si="87"/>
        <v>9680</v>
      </c>
      <c r="P952" s="220">
        <f t="shared" si="88"/>
        <v>9</v>
      </c>
      <c r="Q952" s="220"/>
      <c r="R952" s="220"/>
      <c r="S952" s="220">
        <f t="shared" si="89"/>
        <v>680</v>
      </c>
    </row>
    <row r="953" spans="1:19">
      <c r="A953" t="s">
        <v>889</v>
      </c>
      <c r="B953" t="s">
        <v>750</v>
      </c>
      <c r="C953" t="s">
        <v>842</v>
      </c>
      <c r="D953" t="s">
        <v>898</v>
      </c>
      <c r="E953">
        <v>0</v>
      </c>
      <c r="F953">
        <v>15000</v>
      </c>
      <c r="G953">
        <v>0</v>
      </c>
      <c r="L953" s="220">
        <f t="shared" si="84"/>
        <v>64</v>
      </c>
      <c r="M953" s="220">
        <f t="shared" si="85"/>
        <v>98</v>
      </c>
      <c r="N953" s="220">
        <f t="shared" si="86"/>
        <v>9000</v>
      </c>
      <c r="O953" s="220">
        <f t="shared" si="87"/>
        <v>9800</v>
      </c>
      <c r="P953" s="220">
        <f t="shared" si="88"/>
        <v>9</v>
      </c>
      <c r="Q953" s="220"/>
      <c r="R953" s="220"/>
      <c r="S953" s="220">
        <f t="shared" si="89"/>
        <v>800</v>
      </c>
    </row>
    <row r="954" spans="1:19">
      <c r="A954" t="s">
        <v>899</v>
      </c>
      <c r="B954" t="s">
        <v>750</v>
      </c>
      <c r="C954" t="s">
        <v>784</v>
      </c>
      <c r="D954" t="s">
        <v>785</v>
      </c>
      <c r="E954">
        <v>0</v>
      </c>
      <c r="F954">
        <v>0</v>
      </c>
      <c r="G954">
        <v>0</v>
      </c>
      <c r="L954" s="220">
        <f t="shared" si="84"/>
        <v>73</v>
      </c>
      <c r="M954" s="220">
        <f t="shared" si="85"/>
        <v>98</v>
      </c>
      <c r="N954" s="220">
        <f t="shared" si="86"/>
        <v>0</v>
      </c>
      <c r="O954" s="220">
        <f t="shared" si="87"/>
        <v>0</v>
      </c>
      <c r="P954" s="220">
        <f t="shared" si="88"/>
        <v>0</v>
      </c>
      <c r="Q954" s="220"/>
      <c r="R954" s="220"/>
      <c r="S954" s="220">
        <f t="shared" si="89"/>
        <v>0</v>
      </c>
    </row>
    <row r="955" spans="1:19">
      <c r="A955" t="s">
        <v>899</v>
      </c>
      <c r="B955" t="s">
        <v>750</v>
      </c>
      <c r="C955" t="s">
        <v>788</v>
      </c>
      <c r="D955" t="s">
        <v>815</v>
      </c>
      <c r="E955">
        <v>6763.5</v>
      </c>
      <c r="F955">
        <v>8640</v>
      </c>
      <c r="G955">
        <v>19903.5</v>
      </c>
      <c r="L955" s="220">
        <f t="shared" si="84"/>
        <v>73</v>
      </c>
      <c r="M955" s="220">
        <f t="shared" si="85"/>
        <v>98</v>
      </c>
      <c r="N955" s="220">
        <f t="shared" si="86"/>
        <v>3000</v>
      </c>
      <c r="O955" s="220">
        <f t="shared" si="87"/>
        <v>3690</v>
      </c>
      <c r="P955" s="220">
        <f t="shared" si="88"/>
        <v>3</v>
      </c>
      <c r="Q955" s="220"/>
      <c r="R955" s="220"/>
      <c r="S955" s="220">
        <f t="shared" si="89"/>
        <v>690</v>
      </c>
    </row>
    <row r="956" spans="1:19">
      <c r="A956" t="s">
        <v>899</v>
      </c>
      <c r="B956" t="s">
        <v>750</v>
      </c>
      <c r="C956" t="s">
        <v>788</v>
      </c>
      <c r="D956" t="s">
        <v>790</v>
      </c>
      <c r="E956">
        <v>216082.16</v>
      </c>
      <c r="F956">
        <v>196594</v>
      </c>
      <c r="G956">
        <v>213405.04</v>
      </c>
      <c r="L956" s="220">
        <f t="shared" si="84"/>
        <v>73</v>
      </c>
      <c r="M956" s="220">
        <f t="shared" si="85"/>
        <v>98</v>
      </c>
      <c r="N956" s="220">
        <f t="shared" si="86"/>
        <v>3000</v>
      </c>
      <c r="O956" s="220">
        <f t="shared" si="87"/>
        <v>3960</v>
      </c>
      <c r="P956" s="220">
        <f t="shared" si="88"/>
        <v>3</v>
      </c>
      <c r="Q956" s="220"/>
      <c r="R956" s="220"/>
      <c r="S956" s="220">
        <f t="shared" si="89"/>
        <v>960</v>
      </c>
    </row>
    <row r="957" spans="1:19">
      <c r="A957" t="s">
        <v>899</v>
      </c>
      <c r="B957" t="s">
        <v>750</v>
      </c>
      <c r="C957" t="s">
        <v>788</v>
      </c>
      <c r="D957" t="s">
        <v>791</v>
      </c>
      <c r="E957">
        <v>8737</v>
      </c>
      <c r="F957">
        <v>8958</v>
      </c>
      <c r="G957">
        <v>8989.1</v>
      </c>
      <c r="L957" s="220">
        <f t="shared" si="84"/>
        <v>73</v>
      </c>
      <c r="M957" s="220">
        <f t="shared" si="85"/>
        <v>98</v>
      </c>
      <c r="N957" s="220">
        <f t="shared" si="86"/>
        <v>3000</v>
      </c>
      <c r="O957" s="220">
        <f t="shared" si="87"/>
        <v>3990</v>
      </c>
      <c r="P957" s="220">
        <f t="shared" si="88"/>
        <v>3</v>
      </c>
      <c r="Q957" s="220"/>
      <c r="R957" s="220"/>
      <c r="S957" s="220">
        <f t="shared" si="89"/>
        <v>990</v>
      </c>
    </row>
    <row r="958" spans="1:19">
      <c r="A958" t="s">
        <v>899</v>
      </c>
      <c r="B958" t="s">
        <v>750</v>
      </c>
      <c r="C958" t="s">
        <v>792</v>
      </c>
      <c r="D958" t="s">
        <v>792</v>
      </c>
      <c r="E958">
        <v>0</v>
      </c>
      <c r="F958">
        <v>82267</v>
      </c>
      <c r="G958">
        <v>-3579.32</v>
      </c>
      <c r="L958" s="220">
        <f t="shared" si="84"/>
        <v>73</v>
      </c>
      <c r="M958" s="220">
        <f t="shared" si="85"/>
        <v>98</v>
      </c>
      <c r="N958" s="220">
        <f t="shared" si="86"/>
        <v>4000</v>
      </c>
      <c r="O958" s="220">
        <f t="shared" si="87"/>
        <v>4000</v>
      </c>
      <c r="P958" s="220">
        <f t="shared" si="88"/>
        <v>4</v>
      </c>
      <c r="Q958" s="220"/>
      <c r="R958" s="220"/>
      <c r="S958" s="220">
        <f t="shared" si="89"/>
        <v>0</v>
      </c>
    </row>
    <row r="959" spans="1:19">
      <c r="A959" t="s">
        <v>899</v>
      </c>
      <c r="B959" t="s">
        <v>750</v>
      </c>
      <c r="C959" t="s">
        <v>792</v>
      </c>
      <c r="D959" t="s">
        <v>800</v>
      </c>
      <c r="E959">
        <v>40903.019999999997</v>
      </c>
      <c r="F959">
        <v>0</v>
      </c>
      <c r="G959">
        <v>40107.42</v>
      </c>
      <c r="L959" s="220">
        <f t="shared" si="84"/>
        <v>73</v>
      </c>
      <c r="M959" s="220">
        <f t="shared" si="85"/>
        <v>98</v>
      </c>
      <c r="N959" s="220">
        <f t="shared" si="86"/>
        <v>4000</v>
      </c>
      <c r="O959" s="220">
        <f t="shared" si="87"/>
        <v>4310</v>
      </c>
      <c r="P959" s="220">
        <f t="shared" si="88"/>
        <v>4</v>
      </c>
      <c r="Q959" s="220"/>
      <c r="R959" s="220"/>
      <c r="S959" s="220">
        <f t="shared" si="89"/>
        <v>310</v>
      </c>
    </row>
    <row r="960" spans="1:19">
      <c r="A960" t="s">
        <v>899</v>
      </c>
      <c r="B960" t="s">
        <v>750</v>
      </c>
      <c r="C960" t="s">
        <v>792</v>
      </c>
      <c r="D960" t="s">
        <v>801</v>
      </c>
      <c r="E960">
        <v>1763.47</v>
      </c>
      <c r="F960">
        <v>0</v>
      </c>
      <c r="G960">
        <v>1709</v>
      </c>
      <c r="L960" s="220">
        <f t="shared" si="84"/>
        <v>73</v>
      </c>
      <c r="M960" s="220">
        <f t="shared" si="85"/>
        <v>98</v>
      </c>
      <c r="N960" s="220">
        <f t="shared" si="86"/>
        <v>4000</v>
      </c>
      <c r="O960" s="220">
        <f t="shared" si="87"/>
        <v>4320</v>
      </c>
      <c r="P960" s="220">
        <f t="shared" si="88"/>
        <v>4</v>
      </c>
      <c r="Q960" s="220"/>
      <c r="R960" s="220"/>
      <c r="S960" s="220">
        <f t="shared" si="89"/>
        <v>320</v>
      </c>
    </row>
    <row r="961" spans="1:19">
      <c r="A961" t="s">
        <v>899</v>
      </c>
      <c r="B961" t="s">
        <v>750</v>
      </c>
      <c r="C961" t="s">
        <v>792</v>
      </c>
      <c r="D961" t="s">
        <v>802</v>
      </c>
      <c r="E961">
        <v>139.33000000000001</v>
      </c>
      <c r="F961">
        <v>0</v>
      </c>
      <c r="G961">
        <v>281.47000000000003</v>
      </c>
      <c r="L961" s="220">
        <f t="shared" si="84"/>
        <v>73</v>
      </c>
      <c r="M961" s="220">
        <f t="shared" si="85"/>
        <v>98</v>
      </c>
      <c r="N961" s="220">
        <f t="shared" si="86"/>
        <v>4000</v>
      </c>
      <c r="O961" s="220">
        <f t="shared" si="87"/>
        <v>4330</v>
      </c>
      <c r="P961" s="220">
        <f t="shared" si="88"/>
        <v>4</v>
      </c>
      <c r="Q961" s="220"/>
      <c r="R961" s="220"/>
      <c r="S961" s="220">
        <f t="shared" si="89"/>
        <v>330</v>
      </c>
    </row>
    <row r="962" spans="1:19">
      <c r="A962" t="s">
        <v>899</v>
      </c>
      <c r="B962" t="s">
        <v>750</v>
      </c>
      <c r="C962" t="s">
        <v>792</v>
      </c>
      <c r="D962" t="s">
        <v>803</v>
      </c>
      <c r="E962">
        <v>17000.150000000001</v>
      </c>
      <c r="F962">
        <v>0</v>
      </c>
      <c r="G962">
        <v>17732.86</v>
      </c>
      <c r="L962" s="220">
        <f t="shared" si="84"/>
        <v>73</v>
      </c>
      <c r="M962" s="220">
        <f t="shared" si="85"/>
        <v>98</v>
      </c>
      <c r="N962" s="220">
        <f t="shared" si="86"/>
        <v>4000</v>
      </c>
      <c r="O962" s="220">
        <f t="shared" si="87"/>
        <v>4340</v>
      </c>
      <c r="P962" s="220">
        <f t="shared" si="88"/>
        <v>4</v>
      </c>
      <c r="Q962" s="220"/>
      <c r="R962" s="220"/>
      <c r="S962" s="220">
        <f t="shared" si="89"/>
        <v>340</v>
      </c>
    </row>
    <row r="963" spans="1:19">
      <c r="A963" t="s">
        <v>899</v>
      </c>
      <c r="B963" t="s">
        <v>750</v>
      </c>
      <c r="C963" t="s">
        <v>792</v>
      </c>
      <c r="D963" t="s">
        <v>804</v>
      </c>
      <c r="E963">
        <v>24845.96</v>
      </c>
      <c r="F963">
        <v>0</v>
      </c>
      <c r="G963">
        <v>24971.040000000001</v>
      </c>
      <c r="L963" s="220">
        <f t="shared" si="84"/>
        <v>73</v>
      </c>
      <c r="M963" s="220">
        <f t="shared" si="85"/>
        <v>98</v>
      </c>
      <c r="N963" s="220">
        <f t="shared" si="86"/>
        <v>4000</v>
      </c>
      <c r="O963" s="220">
        <f t="shared" si="87"/>
        <v>4350</v>
      </c>
      <c r="P963" s="220">
        <f t="shared" si="88"/>
        <v>4</v>
      </c>
      <c r="Q963" s="220"/>
      <c r="R963" s="220"/>
      <c r="S963" s="220">
        <f t="shared" si="89"/>
        <v>350</v>
      </c>
    </row>
    <row r="964" spans="1:19">
      <c r="A964" t="s">
        <v>899</v>
      </c>
      <c r="B964" t="s">
        <v>750</v>
      </c>
      <c r="C964" t="s">
        <v>792</v>
      </c>
      <c r="D964" t="s">
        <v>805</v>
      </c>
      <c r="E964">
        <v>1638.79</v>
      </c>
      <c r="F964">
        <v>0</v>
      </c>
      <c r="G964">
        <v>1527.93</v>
      </c>
      <c r="L964" s="220">
        <f t="shared" si="84"/>
        <v>73</v>
      </c>
      <c r="M964" s="220">
        <f t="shared" si="85"/>
        <v>98</v>
      </c>
      <c r="N964" s="220">
        <f t="shared" si="86"/>
        <v>4000</v>
      </c>
      <c r="O964" s="220">
        <f t="shared" si="87"/>
        <v>4360</v>
      </c>
      <c r="P964" s="220">
        <f t="shared" si="88"/>
        <v>4</v>
      </c>
      <c r="Q964" s="220"/>
      <c r="R964" s="220"/>
      <c r="S964" s="220">
        <f t="shared" si="89"/>
        <v>360</v>
      </c>
    </row>
    <row r="965" spans="1:19">
      <c r="A965" t="s">
        <v>899</v>
      </c>
      <c r="B965" t="s">
        <v>750</v>
      </c>
      <c r="C965" t="s">
        <v>792</v>
      </c>
      <c r="D965" t="s">
        <v>806</v>
      </c>
      <c r="E965">
        <v>2832.05</v>
      </c>
      <c r="F965">
        <v>0</v>
      </c>
      <c r="G965">
        <v>3624.45</v>
      </c>
      <c r="L965" s="220">
        <f t="shared" ref="L965:L1028" si="90">LEFT(A965,2)*1</f>
        <v>73</v>
      </c>
      <c r="M965" s="220">
        <f t="shared" ref="M965:M1028" si="91">LEFT(B965,2)*1</f>
        <v>98</v>
      </c>
      <c r="N965" s="220">
        <f t="shared" ref="N965:N1028" si="92">LEFT(C965,4)*1</f>
        <v>4000</v>
      </c>
      <c r="O965" s="220">
        <f t="shared" ref="O965:O1028" si="93">LEFT(D965,4)*1</f>
        <v>4370</v>
      </c>
      <c r="P965" s="220">
        <f t="shared" ref="P965:P1028" si="94">N965/1000*1</f>
        <v>4</v>
      </c>
      <c r="Q965" s="220"/>
      <c r="R965" s="220"/>
      <c r="S965" s="220">
        <f t="shared" ref="S965:S1028" si="95">RIGHT(O965,3)*1</f>
        <v>370</v>
      </c>
    </row>
    <row r="966" spans="1:19">
      <c r="A966" t="s">
        <v>899</v>
      </c>
      <c r="B966" t="s">
        <v>750</v>
      </c>
      <c r="C966" t="s">
        <v>771</v>
      </c>
      <c r="D966" t="s">
        <v>771</v>
      </c>
      <c r="E966">
        <v>774.46</v>
      </c>
      <c r="F966">
        <v>3187</v>
      </c>
      <c r="G966">
        <v>1464.33</v>
      </c>
      <c r="L966" s="220">
        <f t="shared" si="90"/>
        <v>73</v>
      </c>
      <c r="M966" s="220">
        <f t="shared" si="91"/>
        <v>98</v>
      </c>
      <c r="N966" s="220">
        <f t="shared" si="92"/>
        <v>5000</v>
      </c>
      <c r="O966" s="220">
        <f t="shared" si="93"/>
        <v>5000</v>
      </c>
      <c r="P966" s="220">
        <f t="shared" si="94"/>
        <v>5</v>
      </c>
      <c r="Q966" s="220"/>
      <c r="R966" s="220"/>
      <c r="S966" s="220">
        <f t="shared" si="95"/>
        <v>0</v>
      </c>
    </row>
    <row r="967" spans="1:19">
      <c r="A967" t="s">
        <v>899</v>
      </c>
      <c r="B967" t="s">
        <v>750</v>
      </c>
      <c r="C967" t="s">
        <v>771</v>
      </c>
      <c r="D967" t="s">
        <v>772</v>
      </c>
      <c r="E967">
        <v>24.79</v>
      </c>
      <c r="F967">
        <v>148</v>
      </c>
      <c r="G967">
        <v>26.93</v>
      </c>
      <c r="L967" s="220">
        <f t="shared" si="90"/>
        <v>73</v>
      </c>
      <c r="M967" s="220">
        <f t="shared" si="91"/>
        <v>98</v>
      </c>
      <c r="N967" s="220">
        <f t="shared" si="92"/>
        <v>5000</v>
      </c>
      <c r="O967" s="220">
        <f t="shared" si="93"/>
        <v>5010</v>
      </c>
      <c r="P967" s="220">
        <f t="shared" si="94"/>
        <v>5</v>
      </c>
      <c r="Q967" s="220"/>
      <c r="R967" s="220"/>
      <c r="S967" s="220">
        <f t="shared" si="95"/>
        <v>10</v>
      </c>
    </row>
    <row r="968" spans="1:19">
      <c r="A968" t="s">
        <v>899</v>
      </c>
      <c r="B968" t="s">
        <v>750</v>
      </c>
      <c r="C968" t="s">
        <v>771</v>
      </c>
      <c r="D968" t="s">
        <v>773</v>
      </c>
      <c r="E968">
        <v>974.3</v>
      </c>
      <c r="F968">
        <v>1570</v>
      </c>
      <c r="G968">
        <v>712.95</v>
      </c>
      <c r="L968" s="220">
        <f t="shared" si="90"/>
        <v>73</v>
      </c>
      <c r="M968" s="220">
        <f t="shared" si="91"/>
        <v>98</v>
      </c>
      <c r="N968" s="220">
        <f t="shared" si="92"/>
        <v>5000</v>
      </c>
      <c r="O968" s="220">
        <f t="shared" si="93"/>
        <v>5030</v>
      </c>
      <c r="P968" s="220">
        <f t="shared" si="94"/>
        <v>5</v>
      </c>
      <c r="Q968" s="220"/>
      <c r="R968" s="220"/>
      <c r="S968" s="220">
        <f t="shared" si="95"/>
        <v>30</v>
      </c>
    </row>
    <row r="969" spans="1:19">
      <c r="A969" t="s">
        <v>899</v>
      </c>
      <c r="B969" t="s">
        <v>750</v>
      </c>
      <c r="C969" t="s">
        <v>771</v>
      </c>
      <c r="D969" t="s">
        <v>819</v>
      </c>
      <c r="E969">
        <v>0</v>
      </c>
      <c r="F969">
        <v>0</v>
      </c>
      <c r="G969">
        <v>0</v>
      </c>
      <c r="L969" s="220">
        <f t="shared" si="90"/>
        <v>73</v>
      </c>
      <c r="M969" s="220">
        <f t="shared" si="91"/>
        <v>98</v>
      </c>
      <c r="N969" s="220">
        <f t="shared" si="92"/>
        <v>5000</v>
      </c>
      <c r="O969" s="220">
        <f t="shared" si="93"/>
        <v>5600</v>
      </c>
      <c r="P969" s="220">
        <f t="shared" si="94"/>
        <v>5</v>
      </c>
      <c r="Q969" s="220"/>
      <c r="R969" s="220"/>
      <c r="S969" s="220">
        <f t="shared" si="95"/>
        <v>600</v>
      </c>
    </row>
    <row r="970" spans="1:19">
      <c r="A970" t="s">
        <v>899</v>
      </c>
      <c r="B970" t="s">
        <v>750</v>
      </c>
      <c r="C970" t="s">
        <v>771</v>
      </c>
      <c r="D970" t="s">
        <v>820</v>
      </c>
      <c r="E970">
        <v>0</v>
      </c>
      <c r="F970">
        <v>0</v>
      </c>
      <c r="G970">
        <v>0</v>
      </c>
      <c r="L970" s="220">
        <f t="shared" si="90"/>
        <v>73</v>
      </c>
      <c r="M970" s="220">
        <f t="shared" si="91"/>
        <v>98</v>
      </c>
      <c r="N970" s="220">
        <f t="shared" si="92"/>
        <v>5000</v>
      </c>
      <c r="O970" s="220">
        <f t="shared" si="93"/>
        <v>5700</v>
      </c>
      <c r="P970" s="220">
        <f t="shared" si="94"/>
        <v>5</v>
      </c>
      <c r="Q970" s="220"/>
      <c r="R970" s="220"/>
      <c r="S970" s="220">
        <f t="shared" si="95"/>
        <v>700</v>
      </c>
    </row>
    <row r="971" spans="1:19">
      <c r="A971" t="s">
        <v>899</v>
      </c>
      <c r="B971" t="s">
        <v>750</v>
      </c>
      <c r="C971" t="s">
        <v>771</v>
      </c>
      <c r="D971" t="s">
        <v>774</v>
      </c>
      <c r="E971">
        <v>0</v>
      </c>
      <c r="F971">
        <v>2500</v>
      </c>
      <c r="G971">
        <v>3208.66</v>
      </c>
      <c r="L971" s="220">
        <f t="shared" si="90"/>
        <v>73</v>
      </c>
      <c r="M971" s="220">
        <f t="shared" si="91"/>
        <v>98</v>
      </c>
      <c r="N971" s="220">
        <f t="shared" si="92"/>
        <v>5000</v>
      </c>
      <c r="O971" s="220">
        <f t="shared" si="93"/>
        <v>5900</v>
      </c>
      <c r="P971" s="220">
        <f t="shared" si="94"/>
        <v>5</v>
      </c>
      <c r="Q971" s="220"/>
      <c r="R971" s="220"/>
      <c r="S971" s="220">
        <f t="shared" si="95"/>
        <v>900</v>
      </c>
    </row>
    <row r="972" spans="1:19">
      <c r="A972" t="s">
        <v>899</v>
      </c>
      <c r="B972" t="s">
        <v>750</v>
      </c>
      <c r="C972" t="s">
        <v>775</v>
      </c>
      <c r="D972" t="s">
        <v>776</v>
      </c>
      <c r="E972">
        <v>20728.79</v>
      </c>
      <c r="F972">
        <v>21544</v>
      </c>
      <c r="G972">
        <v>20739.59</v>
      </c>
      <c r="L972" s="220">
        <f t="shared" si="90"/>
        <v>73</v>
      </c>
      <c r="M972" s="220">
        <f t="shared" si="91"/>
        <v>98</v>
      </c>
      <c r="N972" s="220">
        <f t="shared" si="92"/>
        <v>7000</v>
      </c>
      <c r="O972" s="220">
        <f t="shared" si="93"/>
        <v>7010</v>
      </c>
      <c r="P972" s="220">
        <f t="shared" si="94"/>
        <v>7</v>
      </c>
      <c r="Q972" s="220"/>
      <c r="R972" s="220"/>
      <c r="S972" s="220">
        <f t="shared" si="95"/>
        <v>10</v>
      </c>
    </row>
    <row r="973" spans="1:19">
      <c r="A973" t="s">
        <v>899</v>
      </c>
      <c r="B973" t="s">
        <v>750</v>
      </c>
      <c r="C973" t="s">
        <v>775</v>
      </c>
      <c r="D973" t="s">
        <v>777</v>
      </c>
      <c r="E973">
        <v>0</v>
      </c>
      <c r="F973">
        <v>211</v>
      </c>
      <c r="G973">
        <v>20</v>
      </c>
      <c r="L973" s="220">
        <f t="shared" si="90"/>
        <v>73</v>
      </c>
      <c r="M973" s="220">
        <f t="shared" si="91"/>
        <v>98</v>
      </c>
      <c r="N973" s="220">
        <f t="shared" si="92"/>
        <v>7000</v>
      </c>
      <c r="O973" s="220">
        <f t="shared" si="93"/>
        <v>7020</v>
      </c>
      <c r="P973" s="220">
        <f t="shared" si="94"/>
        <v>7</v>
      </c>
      <c r="Q973" s="220"/>
      <c r="R973" s="220"/>
      <c r="S973" s="220">
        <f t="shared" si="95"/>
        <v>20</v>
      </c>
    </row>
    <row r="974" spans="1:19">
      <c r="A974" t="s">
        <v>899</v>
      </c>
      <c r="B974" t="s">
        <v>750</v>
      </c>
      <c r="C974" t="s">
        <v>775</v>
      </c>
      <c r="D974" t="s">
        <v>778</v>
      </c>
      <c r="E974">
        <v>14355</v>
      </c>
      <c r="F974">
        <v>13724</v>
      </c>
      <c r="G974">
        <v>15811.25</v>
      </c>
      <c r="L974" s="220">
        <f t="shared" si="90"/>
        <v>73</v>
      </c>
      <c r="M974" s="220">
        <f t="shared" si="91"/>
        <v>98</v>
      </c>
      <c r="N974" s="220">
        <f t="shared" si="92"/>
        <v>7000</v>
      </c>
      <c r="O974" s="220">
        <f t="shared" si="93"/>
        <v>7070</v>
      </c>
      <c r="P974" s="220">
        <f t="shared" si="94"/>
        <v>7</v>
      </c>
      <c r="Q974" s="220"/>
      <c r="R974" s="220"/>
      <c r="S974" s="220">
        <f t="shared" si="95"/>
        <v>70</v>
      </c>
    </row>
    <row r="975" spans="1:19">
      <c r="A975" t="s">
        <v>899</v>
      </c>
      <c r="B975" t="s">
        <v>750</v>
      </c>
      <c r="C975" t="s">
        <v>775</v>
      </c>
      <c r="D975" t="s">
        <v>808</v>
      </c>
      <c r="E975">
        <v>20226.689999999999</v>
      </c>
      <c r="F975">
        <v>17249</v>
      </c>
      <c r="G975">
        <v>19313.150000000001</v>
      </c>
      <c r="L975" s="220">
        <f t="shared" si="90"/>
        <v>73</v>
      </c>
      <c r="M975" s="220">
        <f t="shared" si="91"/>
        <v>98</v>
      </c>
      <c r="N975" s="220">
        <f t="shared" si="92"/>
        <v>7000</v>
      </c>
      <c r="O975" s="220">
        <f t="shared" si="93"/>
        <v>7080</v>
      </c>
      <c r="P975" s="220">
        <f t="shared" si="94"/>
        <v>7</v>
      </c>
      <c r="Q975" s="220"/>
      <c r="R975" s="220"/>
      <c r="S975" s="220">
        <f t="shared" si="95"/>
        <v>80</v>
      </c>
    </row>
    <row r="976" spans="1:19">
      <c r="A976" t="s">
        <v>899</v>
      </c>
      <c r="B976" t="s">
        <v>750</v>
      </c>
      <c r="C976" t="s">
        <v>775</v>
      </c>
      <c r="D976" t="s">
        <v>827</v>
      </c>
      <c r="E976">
        <v>0</v>
      </c>
      <c r="F976">
        <v>200</v>
      </c>
      <c r="G976">
        <v>0</v>
      </c>
      <c r="L976" s="220">
        <f t="shared" si="90"/>
        <v>73</v>
      </c>
      <c r="M976" s="220">
        <f t="shared" si="91"/>
        <v>98</v>
      </c>
      <c r="N976" s="220">
        <f t="shared" si="92"/>
        <v>7000</v>
      </c>
      <c r="O976" s="220">
        <f t="shared" si="93"/>
        <v>7090</v>
      </c>
      <c r="P976" s="220">
        <f t="shared" si="94"/>
        <v>7</v>
      </c>
      <c r="Q976" s="220"/>
      <c r="R976" s="220"/>
      <c r="S976" s="220">
        <f t="shared" si="95"/>
        <v>90</v>
      </c>
    </row>
    <row r="977" spans="1:19">
      <c r="A977" t="s">
        <v>899</v>
      </c>
      <c r="B977" t="s">
        <v>750</v>
      </c>
      <c r="C977" t="s">
        <v>775</v>
      </c>
      <c r="D977" t="s">
        <v>779</v>
      </c>
      <c r="E977">
        <v>7284</v>
      </c>
      <c r="F977">
        <v>3640</v>
      </c>
      <c r="G977">
        <v>1626.5</v>
      </c>
      <c r="L977" s="220">
        <f t="shared" si="90"/>
        <v>73</v>
      </c>
      <c r="M977" s="220">
        <f t="shared" si="91"/>
        <v>98</v>
      </c>
      <c r="N977" s="220">
        <f t="shared" si="92"/>
        <v>7000</v>
      </c>
      <c r="O977" s="220">
        <f t="shared" si="93"/>
        <v>7100</v>
      </c>
      <c r="P977" s="220">
        <f t="shared" si="94"/>
        <v>7</v>
      </c>
      <c r="Q977" s="220"/>
      <c r="R977" s="220"/>
      <c r="S977" s="220">
        <f t="shared" si="95"/>
        <v>100</v>
      </c>
    </row>
    <row r="978" spans="1:19">
      <c r="A978" t="s">
        <v>899</v>
      </c>
      <c r="B978" t="s">
        <v>750</v>
      </c>
      <c r="C978" t="s">
        <v>775</v>
      </c>
      <c r="D978" t="s">
        <v>780</v>
      </c>
      <c r="E978">
        <v>1017.23</v>
      </c>
      <c r="F978">
        <v>0</v>
      </c>
      <c r="G978">
        <v>0</v>
      </c>
      <c r="L978" s="220">
        <f t="shared" si="90"/>
        <v>73</v>
      </c>
      <c r="M978" s="220">
        <f t="shared" si="91"/>
        <v>98</v>
      </c>
      <c r="N978" s="220">
        <f t="shared" si="92"/>
        <v>7000</v>
      </c>
      <c r="O978" s="220">
        <f t="shared" si="93"/>
        <v>7300</v>
      </c>
      <c r="P978" s="220">
        <f t="shared" si="94"/>
        <v>7</v>
      </c>
      <c r="Q978" s="220"/>
      <c r="R978" s="220"/>
      <c r="S978" s="220">
        <f t="shared" si="95"/>
        <v>300</v>
      </c>
    </row>
    <row r="979" spans="1:19">
      <c r="A979" t="s">
        <v>899</v>
      </c>
      <c r="B979" t="s">
        <v>750</v>
      </c>
      <c r="C979" t="s">
        <v>775</v>
      </c>
      <c r="D979" t="s">
        <v>835</v>
      </c>
      <c r="E979">
        <v>0</v>
      </c>
      <c r="F979">
        <v>500</v>
      </c>
      <c r="G979">
        <v>526.79999999999995</v>
      </c>
      <c r="L979" s="220">
        <f t="shared" si="90"/>
        <v>73</v>
      </c>
      <c r="M979" s="220">
        <f t="shared" si="91"/>
        <v>98</v>
      </c>
      <c r="N979" s="220">
        <f t="shared" si="92"/>
        <v>7000</v>
      </c>
      <c r="O979" s="220">
        <f t="shared" si="93"/>
        <v>7400</v>
      </c>
      <c r="P979" s="220">
        <f t="shared" si="94"/>
        <v>7</v>
      </c>
      <c r="Q979" s="220"/>
      <c r="R979" s="220"/>
      <c r="S979" s="220">
        <f t="shared" si="95"/>
        <v>400</v>
      </c>
    </row>
    <row r="980" spans="1:19">
      <c r="A980" t="s">
        <v>899</v>
      </c>
      <c r="B980" t="s">
        <v>750</v>
      </c>
      <c r="C980" t="s">
        <v>775</v>
      </c>
      <c r="D980" t="s">
        <v>809</v>
      </c>
      <c r="E980">
        <v>380.15</v>
      </c>
      <c r="F980">
        <v>461</v>
      </c>
      <c r="G980">
        <v>337.13</v>
      </c>
      <c r="L980" s="220">
        <f t="shared" si="90"/>
        <v>73</v>
      </c>
      <c r="M980" s="220">
        <f t="shared" si="91"/>
        <v>98</v>
      </c>
      <c r="N980" s="220">
        <f t="shared" si="92"/>
        <v>7000</v>
      </c>
      <c r="O980" s="220">
        <f t="shared" si="93"/>
        <v>7500</v>
      </c>
      <c r="P980" s="220">
        <f t="shared" si="94"/>
        <v>7</v>
      </c>
      <c r="Q980" s="220"/>
      <c r="R980" s="220"/>
      <c r="S980" s="220">
        <f t="shared" si="95"/>
        <v>500</v>
      </c>
    </row>
    <row r="981" spans="1:19">
      <c r="A981" t="s">
        <v>899</v>
      </c>
      <c r="B981" t="s">
        <v>750</v>
      </c>
      <c r="C981" t="s">
        <v>775</v>
      </c>
      <c r="D981" t="s">
        <v>781</v>
      </c>
      <c r="E981">
        <v>1336.18</v>
      </c>
      <c r="F981">
        <v>1063</v>
      </c>
      <c r="G981">
        <v>1031.1400000000001</v>
      </c>
      <c r="L981" s="220">
        <f t="shared" si="90"/>
        <v>73</v>
      </c>
      <c r="M981" s="220">
        <f t="shared" si="91"/>
        <v>98</v>
      </c>
      <c r="N981" s="220">
        <f t="shared" si="92"/>
        <v>7000</v>
      </c>
      <c r="O981" s="220">
        <f t="shared" si="93"/>
        <v>7800</v>
      </c>
      <c r="P981" s="220">
        <f t="shared" si="94"/>
        <v>7</v>
      </c>
      <c r="Q981" s="220"/>
      <c r="R981" s="220"/>
      <c r="S981" s="220">
        <f t="shared" si="95"/>
        <v>800</v>
      </c>
    </row>
    <row r="982" spans="1:19">
      <c r="A982" t="s">
        <v>899</v>
      </c>
      <c r="B982" t="s">
        <v>750</v>
      </c>
      <c r="C982" t="s">
        <v>782</v>
      </c>
      <c r="D982" t="s">
        <v>782</v>
      </c>
      <c r="E982">
        <v>23596.82</v>
      </c>
      <c r="F982">
        <v>24519</v>
      </c>
      <c r="G982">
        <v>16732.62</v>
      </c>
      <c r="L982" s="220">
        <f t="shared" si="90"/>
        <v>73</v>
      </c>
      <c r="M982" s="220">
        <f t="shared" si="91"/>
        <v>98</v>
      </c>
      <c r="N982" s="220">
        <f t="shared" si="92"/>
        <v>8000</v>
      </c>
      <c r="O982" s="220">
        <f t="shared" si="93"/>
        <v>8000</v>
      </c>
      <c r="P982" s="220">
        <f t="shared" si="94"/>
        <v>8</v>
      </c>
      <c r="Q982" s="220"/>
      <c r="R982" s="220"/>
      <c r="S982" s="220">
        <f t="shared" si="95"/>
        <v>0</v>
      </c>
    </row>
    <row r="983" spans="1:19">
      <c r="A983" t="s">
        <v>900</v>
      </c>
      <c r="B983" t="s">
        <v>824</v>
      </c>
      <c r="C983" t="s">
        <v>782</v>
      </c>
      <c r="D983" t="s">
        <v>782</v>
      </c>
      <c r="E983">
        <v>0</v>
      </c>
      <c r="F983">
        <v>0</v>
      </c>
      <c r="G983">
        <v>1029.9100000000001</v>
      </c>
      <c r="L983" s="220">
        <f t="shared" si="90"/>
        <v>74</v>
      </c>
      <c r="M983" s="220">
        <f t="shared" si="91"/>
        <v>15</v>
      </c>
      <c r="N983" s="220">
        <f t="shared" si="92"/>
        <v>8000</v>
      </c>
      <c r="O983" s="220">
        <f t="shared" si="93"/>
        <v>8000</v>
      </c>
      <c r="P983" s="220">
        <f t="shared" si="94"/>
        <v>8</v>
      </c>
      <c r="Q983" s="220"/>
      <c r="R983" s="220"/>
      <c r="S983" s="220">
        <f t="shared" si="95"/>
        <v>0</v>
      </c>
    </row>
    <row r="984" spans="1:19">
      <c r="A984" t="s">
        <v>900</v>
      </c>
      <c r="B984" t="s">
        <v>750</v>
      </c>
      <c r="C984" t="s">
        <v>784</v>
      </c>
      <c r="D984" t="s">
        <v>785</v>
      </c>
      <c r="E984">
        <v>0</v>
      </c>
      <c r="F984">
        <v>0</v>
      </c>
      <c r="G984">
        <v>0</v>
      </c>
      <c r="L984" s="220">
        <f t="shared" si="90"/>
        <v>74</v>
      </c>
      <c r="M984" s="220">
        <f t="shared" si="91"/>
        <v>98</v>
      </c>
      <c r="N984" s="220">
        <f t="shared" si="92"/>
        <v>0</v>
      </c>
      <c r="O984" s="220">
        <f t="shared" si="93"/>
        <v>0</v>
      </c>
      <c r="P984" s="220">
        <f t="shared" si="94"/>
        <v>0</v>
      </c>
      <c r="Q984" s="220"/>
      <c r="R984" s="220"/>
      <c r="S984" s="220">
        <f t="shared" si="95"/>
        <v>0</v>
      </c>
    </row>
    <row r="985" spans="1:19">
      <c r="A985" t="s">
        <v>900</v>
      </c>
      <c r="B985" t="s">
        <v>750</v>
      </c>
      <c r="C985" t="s">
        <v>788</v>
      </c>
      <c r="D985" t="s">
        <v>818</v>
      </c>
      <c r="E985">
        <v>5075.0600000000004</v>
      </c>
      <c r="F985">
        <v>5342</v>
      </c>
      <c r="G985">
        <v>10720.86</v>
      </c>
      <c r="L985" s="220">
        <f t="shared" si="90"/>
        <v>74</v>
      </c>
      <c r="M985" s="220">
        <f t="shared" si="91"/>
        <v>98</v>
      </c>
      <c r="N985" s="220">
        <f t="shared" si="92"/>
        <v>3000</v>
      </c>
      <c r="O985" s="220">
        <f t="shared" si="93"/>
        <v>3980</v>
      </c>
      <c r="P985" s="220">
        <f t="shared" si="94"/>
        <v>3</v>
      </c>
      <c r="Q985" s="220"/>
      <c r="R985" s="220"/>
      <c r="S985" s="220">
        <f t="shared" si="95"/>
        <v>980</v>
      </c>
    </row>
    <row r="986" spans="1:19">
      <c r="A986" t="s">
        <v>900</v>
      </c>
      <c r="B986" t="s">
        <v>750</v>
      </c>
      <c r="C986" t="s">
        <v>792</v>
      </c>
      <c r="D986" t="s">
        <v>792</v>
      </c>
      <c r="E986">
        <v>0</v>
      </c>
      <c r="F986">
        <v>2372</v>
      </c>
      <c r="G986">
        <v>0</v>
      </c>
      <c r="L986" s="220">
        <f t="shared" si="90"/>
        <v>74</v>
      </c>
      <c r="M986" s="220">
        <f t="shared" si="91"/>
        <v>98</v>
      </c>
      <c r="N986" s="220">
        <f t="shared" si="92"/>
        <v>4000</v>
      </c>
      <c r="O986" s="220">
        <f t="shared" si="93"/>
        <v>4000</v>
      </c>
      <c r="P986" s="220">
        <f t="shared" si="94"/>
        <v>4</v>
      </c>
      <c r="Q986" s="220"/>
      <c r="R986" s="220"/>
      <c r="S986" s="220">
        <f t="shared" si="95"/>
        <v>0</v>
      </c>
    </row>
    <row r="987" spans="1:19">
      <c r="A987" t="s">
        <v>900</v>
      </c>
      <c r="B987" t="s">
        <v>750</v>
      </c>
      <c r="C987" t="s">
        <v>792</v>
      </c>
      <c r="D987" t="s">
        <v>800</v>
      </c>
      <c r="E987">
        <v>957.6</v>
      </c>
      <c r="F987">
        <v>0</v>
      </c>
      <c r="G987">
        <v>2024.64</v>
      </c>
      <c r="L987" s="220">
        <f t="shared" si="90"/>
        <v>74</v>
      </c>
      <c r="M987" s="220">
        <f t="shared" si="91"/>
        <v>98</v>
      </c>
      <c r="N987" s="220">
        <f t="shared" si="92"/>
        <v>4000</v>
      </c>
      <c r="O987" s="220">
        <f t="shared" si="93"/>
        <v>4310</v>
      </c>
      <c r="P987" s="220">
        <f t="shared" si="94"/>
        <v>4</v>
      </c>
      <c r="Q987" s="220"/>
      <c r="R987" s="220"/>
      <c r="S987" s="220">
        <f t="shared" si="95"/>
        <v>310</v>
      </c>
    </row>
    <row r="988" spans="1:19">
      <c r="A988" t="s">
        <v>900</v>
      </c>
      <c r="B988" t="s">
        <v>750</v>
      </c>
      <c r="C988" t="s">
        <v>792</v>
      </c>
      <c r="D988" t="s">
        <v>801</v>
      </c>
      <c r="E988">
        <v>46.54</v>
      </c>
      <c r="F988">
        <v>0</v>
      </c>
      <c r="G988">
        <v>95.61</v>
      </c>
      <c r="L988" s="220">
        <f t="shared" si="90"/>
        <v>74</v>
      </c>
      <c r="M988" s="220">
        <f t="shared" si="91"/>
        <v>98</v>
      </c>
      <c r="N988" s="220">
        <f t="shared" si="92"/>
        <v>4000</v>
      </c>
      <c r="O988" s="220">
        <f t="shared" si="93"/>
        <v>4320</v>
      </c>
      <c r="P988" s="220">
        <f t="shared" si="94"/>
        <v>4</v>
      </c>
      <c r="Q988" s="220"/>
      <c r="R988" s="220"/>
      <c r="S988" s="220">
        <f t="shared" si="95"/>
        <v>320</v>
      </c>
    </row>
    <row r="989" spans="1:19">
      <c r="A989" t="s">
        <v>900</v>
      </c>
      <c r="B989" t="s">
        <v>750</v>
      </c>
      <c r="C989" t="s">
        <v>792</v>
      </c>
      <c r="D989" t="s">
        <v>802</v>
      </c>
      <c r="E989">
        <v>3.1</v>
      </c>
      <c r="F989">
        <v>0</v>
      </c>
      <c r="G989">
        <v>13.33</v>
      </c>
      <c r="L989" s="220">
        <f t="shared" si="90"/>
        <v>74</v>
      </c>
      <c r="M989" s="220">
        <f t="shared" si="91"/>
        <v>98</v>
      </c>
      <c r="N989" s="220">
        <f t="shared" si="92"/>
        <v>4000</v>
      </c>
      <c r="O989" s="220">
        <f t="shared" si="93"/>
        <v>4330</v>
      </c>
      <c r="P989" s="220">
        <f t="shared" si="94"/>
        <v>4</v>
      </c>
      <c r="Q989" s="220"/>
      <c r="R989" s="220"/>
      <c r="S989" s="220">
        <f t="shared" si="95"/>
        <v>330</v>
      </c>
    </row>
    <row r="990" spans="1:19">
      <c r="A990" t="s">
        <v>900</v>
      </c>
      <c r="B990" t="s">
        <v>750</v>
      </c>
      <c r="C990" t="s">
        <v>792</v>
      </c>
      <c r="D990" t="s">
        <v>803</v>
      </c>
      <c r="E990">
        <v>375.82</v>
      </c>
      <c r="F990">
        <v>0</v>
      </c>
      <c r="G990">
        <v>797</v>
      </c>
      <c r="L990" s="220">
        <f t="shared" si="90"/>
        <v>74</v>
      </c>
      <c r="M990" s="220">
        <f t="shared" si="91"/>
        <v>98</v>
      </c>
      <c r="N990" s="220">
        <f t="shared" si="92"/>
        <v>4000</v>
      </c>
      <c r="O990" s="220">
        <f t="shared" si="93"/>
        <v>4340</v>
      </c>
      <c r="P990" s="220">
        <f t="shared" si="94"/>
        <v>4</v>
      </c>
      <c r="Q990" s="220"/>
      <c r="R990" s="220"/>
      <c r="S990" s="220">
        <f t="shared" si="95"/>
        <v>340</v>
      </c>
    </row>
    <row r="991" spans="1:19">
      <c r="A991" t="s">
        <v>900</v>
      </c>
      <c r="B991" t="s">
        <v>750</v>
      </c>
      <c r="C991" t="s">
        <v>792</v>
      </c>
      <c r="D991" t="s">
        <v>804</v>
      </c>
      <c r="E991">
        <v>587.48</v>
      </c>
      <c r="F991">
        <v>0</v>
      </c>
      <c r="G991">
        <v>1241.4100000000001</v>
      </c>
      <c r="L991" s="220">
        <f t="shared" si="90"/>
        <v>74</v>
      </c>
      <c r="M991" s="220">
        <f t="shared" si="91"/>
        <v>98</v>
      </c>
      <c r="N991" s="220">
        <f t="shared" si="92"/>
        <v>4000</v>
      </c>
      <c r="O991" s="220">
        <f t="shared" si="93"/>
        <v>4350</v>
      </c>
      <c r="P991" s="220">
        <f t="shared" si="94"/>
        <v>4</v>
      </c>
      <c r="Q991" s="220"/>
      <c r="R991" s="220"/>
      <c r="S991" s="220">
        <f t="shared" si="95"/>
        <v>350</v>
      </c>
    </row>
    <row r="992" spans="1:19">
      <c r="A992" t="s">
        <v>900</v>
      </c>
      <c r="B992" t="s">
        <v>750</v>
      </c>
      <c r="C992" t="s">
        <v>792</v>
      </c>
      <c r="D992" t="s">
        <v>805</v>
      </c>
      <c r="E992">
        <v>37.299999999999997</v>
      </c>
      <c r="F992">
        <v>0</v>
      </c>
      <c r="G992">
        <v>75.099999999999994</v>
      </c>
      <c r="L992" s="220">
        <f t="shared" si="90"/>
        <v>74</v>
      </c>
      <c r="M992" s="220">
        <f t="shared" si="91"/>
        <v>98</v>
      </c>
      <c r="N992" s="220">
        <f t="shared" si="92"/>
        <v>4000</v>
      </c>
      <c r="O992" s="220">
        <f t="shared" si="93"/>
        <v>4360</v>
      </c>
      <c r="P992" s="220">
        <f t="shared" si="94"/>
        <v>4</v>
      </c>
      <c r="Q992" s="220"/>
      <c r="R992" s="220"/>
      <c r="S992" s="220">
        <f t="shared" si="95"/>
        <v>360</v>
      </c>
    </row>
    <row r="993" spans="1:19">
      <c r="A993" t="s">
        <v>900</v>
      </c>
      <c r="B993" t="s">
        <v>750</v>
      </c>
      <c r="C993" t="s">
        <v>792</v>
      </c>
      <c r="D993" t="s">
        <v>806</v>
      </c>
      <c r="E993">
        <v>168.21</v>
      </c>
      <c r="F993">
        <v>0</v>
      </c>
      <c r="G993">
        <v>405.18</v>
      </c>
      <c r="L993" s="220">
        <f t="shared" si="90"/>
        <v>74</v>
      </c>
      <c r="M993" s="220">
        <f t="shared" si="91"/>
        <v>98</v>
      </c>
      <c r="N993" s="220">
        <f t="shared" si="92"/>
        <v>4000</v>
      </c>
      <c r="O993" s="220">
        <f t="shared" si="93"/>
        <v>4370</v>
      </c>
      <c r="P993" s="220">
        <f t="shared" si="94"/>
        <v>4</v>
      </c>
      <c r="Q993" s="220"/>
      <c r="R993" s="220"/>
      <c r="S993" s="220">
        <f t="shared" si="95"/>
        <v>370</v>
      </c>
    </row>
    <row r="994" spans="1:19">
      <c r="A994" t="s">
        <v>900</v>
      </c>
      <c r="B994" t="s">
        <v>750</v>
      </c>
      <c r="C994" t="s">
        <v>771</v>
      </c>
      <c r="D994" t="s">
        <v>771</v>
      </c>
      <c r="E994">
        <v>0</v>
      </c>
      <c r="F994">
        <v>0</v>
      </c>
      <c r="G994">
        <v>0</v>
      </c>
      <c r="L994" s="220">
        <f t="shared" si="90"/>
        <v>74</v>
      </c>
      <c r="M994" s="220">
        <f t="shared" si="91"/>
        <v>98</v>
      </c>
      <c r="N994" s="220">
        <f t="shared" si="92"/>
        <v>5000</v>
      </c>
      <c r="O994" s="220">
        <f t="shared" si="93"/>
        <v>5000</v>
      </c>
      <c r="P994" s="220">
        <f t="shared" si="94"/>
        <v>5</v>
      </c>
      <c r="Q994" s="220"/>
      <c r="R994" s="220"/>
      <c r="S994" s="220">
        <f t="shared" si="95"/>
        <v>0</v>
      </c>
    </row>
    <row r="995" spans="1:19">
      <c r="A995" t="s">
        <v>900</v>
      </c>
      <c r="B995" t="s">
        <v>750</v>
      </c>
      <c r="C995" t="s">
        <v>771</v>
      </c>
      <c r="D995" t="s">
        <v>772</v>
      </c>
      <c r="E995">
        <v>9.44</v>
      </c>
      <c r="F995">
        <v>0</v>
      </c>
      <c r="G995">
        <v>1.04</v>
      </c>
      <c r="L995" s="220">
        <f t="shared" si="90"/>
        <v>74</v>
      </c>
      <c r="M995" s="220">
        <f t="shared" si="91"/>
        <v>98</v>
      </c>
      <c r="N995" s="220">
        <f t="shared" si="92"/>
        <v>5000</v>
      </c>
      <c r="O995" s="220">
        <f t="shared" si="93"/>
        <v>5010</v>
      </c>
      <c r="P995" s="220">
        <f t="shared" si="94"/>
        <v>5</v>
      </c>
      <c r="Q995" s="220"/>
      <c r="R995" s="220"/>
      <c r="S995" s="220">
        <f t="shared" si="95"/>
        <v>10</v>
      </c>
    </row>
    <row r="996" spans="1:19">
      <c r="A996" t="s">
        <v>900</v>
      </c>
      <c r="B996" t="s">
        <v>750</v>
      </c>
      <c r="C996" t="s">
        <v>771</v>
      </c>
      <c r="D996" t="s">
        <v>773</v>
      </c>
      <c r="E996">
        <v>228</v>
      </c>
      <c r="F996">
        <v>50</v>
      </c>
      <c r="G996">
        <v>56.2</v>
      </c>
      <c r="L996" s="220">
        <f t="shared" si="90"/>
        <v>74</v>
      </c>
      <c r="M996" s="220">
        <f t="shared" si="91"/>
        <v>98</v>
      </c>
      <c r="N996" s="220">
        <f t="shared" si="92"/>
        <v>5000</v>
      </c>
      <c r="O996" s="220">
        <f t="shared" si="93"/>
        <v>5030</v>
      </c>
      <c r="P996" s="220">
        <f t="shared" si="94"/>
        <v>5</v>
      </c>
      <c r="Q996" s="220"/>
      <c r="R996" s="220"/>
      <c r="S996" s="220">
        <f t="shared" si="95"/>
        <v>30</v>
      </c>
    </row>
    <row r="997" spans="1:19">
      <c r="A997" t="s">
        <v>900</v>
      </c>
      <c r="B997" t="s">
        <v>750</v>
      </c>
      <c r="C997" t="s">
        <v>775</v>
      </c>
      <c r="D997" t="s">
        <v>778</v>
      </c>
      <c r="E997">
        <v>0</v>
      </c>
      <c r="F997">
        <v>0</v>
      </c>
      <c r="G997">
        <v>0</v>
      </c>
      <c r="L997" s="220">
        <f t="shared" si="90"/>
        <v>74</v>
      </c>
      <c r="M997" s="220">
        <f t="shared" si="91"/>
        <v>98</v>
      </c>
      <c r="N997" s="220">
        <f t="shared" si="92"/>
        <v>7000</v>
      </c>
      <c r="O997" s="220">
        <f t="shared" si="93"/>
        <v>7070</v>
      </c>
      <c r="P997" s="220">
        <f t="shared" si="94"/>
        <v>7</v>
      </c>
      <c r="Q997" s="220"/>
      <c r="R997" s="220"/>
      <c r="S997" s="220">
        <f t="shared" si="95"/>
        <v>70</v>
      </c>
    </row>
    <row r="998" spans="1:19">
      <c r="A998" t="s">
        <v>900</v>
      </c>
      <c r="B998" t="s">
        <v>750</v>
      </c>
      <c r="C998" t="s">
        <v>775</v>
      </c>
      <c r="D998" t="s">
        <v>808</v>
      </c>
      <c r="E998">
        <v>2900.86</v>
      </c>
      <c r="F998">
        <v>1507</v>
      </c>
      <c r="G998">
        <v>3375.33</v>
      </c>
      <c r="L998" s="220">
        <f t="shared" si="90"/>
        <v>74</v>
      </c>
      <c r="M998" s="220">
        <f t="shared" si="91"/>
        <v>98</v>
      </c>
      <c r="N998" s="220">
        <f t="shared" si="92"/>
        <v>7000</v>
      </c>
      <c r="O998" s="220">
        <f t="shared" si="93"/>
        <v>7080</v>
      </c>
      <c r="P998" s="220">
        <f t="shared" si="94"/>
        <v>7</v>
      </c>
      <c r="Q998" s="220"/>
      <c r="R998" s="220"/>
      <c r="S998" s="220">
        <f t="shared" si="95"/>
        <v>80</v>
      </c>
    </row>
    <row r="999" spans="1:19">
      <c r="A999" t="s">
        <v>900</v>
      </c>
      <c r="B999" t="s">
        <v>750</v>
      </c>
      <c r="C999" t="s">
        <v>775</v>
      </c>
      <c r="D999" t="s">
        <v>809</v>
      </c>
      <c r="E999">
        <v>3.39</v>
      </c>
      <c r="F999">
        <v>0</v>
      </c>
      <c r="G999">
        <v>43.92</v>
      </c>
      <c r="L999" s="220">
        <f t="shared" si="90"/>
        <v>74</v>
      </c>
      <c r="M999" s="220">
        <f t="shared" si="91"/>
        <v>98</v>
      </c>
      <c r="N999" s="220">
        <f t="shared" si="92"/>
        <v>7000</v>
      </c>
      <c r="O999" s="220">
        <f t="shared" si="93"/>
        <v>7500</v>
      </c>
      <c r="P999" s="220">
        <f t="shared" si="94"/>
        <v>7</v>
      </c>
      <c r="Q999" s="220"/>
      <c r="R999" s="220"/>
      <c r="S999" s="220">
        <f t="shared" si="95"/>
        <v>500</v>
      </c>
    </row>
    <row r="1000" spans="1:19">
      <c r="A1000" t="s">
        <v>900</v>
      </c>
      <c r="B1000" t="s">
        <v>750</v>
      </c>
      <c r="C1000" t="s">
        <v>775</v>
      </c>
      <c r="D1000" t="s">
        <v>781</v>
      </c>
      <c r="E1000">
        <v>0</v>
      </c>
      <c r="F1000">
        <v>1500</v>
      </c>
      <c r="G1000">
        <v>0</v>
      </c>
      <c r="L1000" s="220">
        <f t="shared" si="90"/>
        <v>74</v>
      </c>
      <c r="M1000" s="220">
        <f t="shared" si="91"/>
        <v>98</v>
      </c>
      <c r="N1000" s="220">
        <f t="shared" si="92"/>
        <v>7000</v>
      </c>
      <c r="O1000" s="220">
        <f t="shared" si="93"/>
        <v>7800</v>
      </c>
      <c r="P1000" s="220">
        <f t="shared" si="94"/>
        <v>7</v>
      </c>
      <c r="Q1000" s="220"/>
      <c r="R1000" s="220"/>
      <c r="S1000" s="220">
        <f t="shared" si="95"/>
        <v>800</v>
      </c>
    </row>
    <row r="1001" spans="1:19">
      <c r="A1001" t="s">
        <v>900</v>
      </c>
      <c r="B1001" t="s">
        <v>750</v>
      </c>
      <c r="C1001" t="s">
        <v>782</v>
      </c>
      <c r="D1001" t="s">
        <v>782</v>
      </c>
      <c r="E1001">
        <v>2477.37</v>
      </c>
      <c r="F1001">
        <v>500</v>
      </c>
      <c r="G1001">
        <v>297.87</v>
      </c>
      <c r="L1001" s="220">
        <f t="shared" si="90"/>
        <v>74</v>
      </c>
      <c r="M1001" s="220">
        <f t="shared" si="91"/>
        <v>98</v>
      </c>
      <c r="N1001" s="220">
        <f t="shared" si="92"/>
        <v>8000</v>
      </c>
      <c r="O1001" s="220">
        <f t="shared" si="93"/>
        <v>8000</v>
      </c>
      <c r="P1001" s="220">
        <f t="shared" si="94"/>
        <v>8</v>
      </c>
      <c r="Q1001" s="220"/>
      <c r="R1001" s="220"/>
      <c r="S1001" s="220">
        <f t="shared" si="95"/>
        <v>0</v>
      </c>
    </row>
    <row r="1002" spans="1:19">
      <c r="A1002" t="s">
        <v>901</v>
      </c>
      <c r="B1002" t="s">
        <v>750</v>
      </c>
      <c r="C1002" t="s">
        <v>788</v>
      </c>
      <c r="D1002" t="s">
        <v>815</v>
      </c>
      <c r="E1002">
        <v>1400</v>
      </c>
      <c r="F1002">
        <v>1400</v>
      </c>
      <c r="G1002">
        <v>1400</v>
      </c>
      <c r="L1002" s="220">
        <f t="shared" si="90"/>
        <v>78</v>
      </c>
      <c r="M1002" s="220">
        <f t="shared" si="91"/>
        <v>98</v>
      </c>
      <c r="N1002" s="220">
        <f t="shared" si="92"/>
        <v>3000</v>
      </c>
      <c r="O1002" s="220">
        <f t="shared" si="93"/>
        <v>3690</v>
      </c>
      <c r="P1002" s="220">
        <f t="shared" si="94"/>
        <v>3</v>
      </c>
      <c r="Q1002" s="220"/>
      <c r="R1002" s="220"/>
      <c r="S1002" s="220">
        <f t="shared" si="95"/>
        <v>690</v>
      </c>
    </row>
    <row r="1003" spans="1:19">
      <c r="A1003" t="s">
        <v>901</v>
      </c>
      <c r="B1003" t="s">
        <v>750</v>
      </c>
      <c r="C1003" t="s">
        <v>788</v>
      </c>
      <c r="D1003" t="s">
        <v>789</v>
      </c>
      <c r="E1003">
        <v>0</v>
      </c>
      <c r="F1003">
        <v>0</v>
      </c>
      <c r="G1003">
        <v>0</v>
      </c>
      <c r="L1003" s="220">
        <f t="shared" si="90"/>
        <v>78</v>
      </c>
      <c r="M1003" s="220">
        <f t="shared" si="91"/>
        <v>98</v>
      </c>
      <c r="N1003" s="220">
        <f t="shared" si="92"/>
        <v>3000</v>
      </c>
      <c r="O1003" s="220">
        <f t="shared" si="93"/>
        <v>3940</v>
      </c>
      <c r="P1003" s="220">
        <f t="shared" si="94"/>
        <v>3</v>
      </c>
      <c r="Q1003" s="220"/>
      <c r="R1003" s="220"/>
      <c r="S1003" s="220">
        <f t="shared" si="95"/>
        <v>940</v>
      </c>
    </row>
    <row r="1004" spans="1:19">
      <c r="A1004" t="s">
        <v>901</v>
      </c>
      <c r="B1004" t="s">
        <v>750</v>
      </c>
      <c r="C1004" t="s">
        <v>788</v>
      </c>
      <c r="D1004" t="s">
        <v>790</v>
      </c>
      <c r="E1004">
        <v>0</v>
      </c>
      <c r="F1004">
        <v>0</v>
      </c>
      <c r="G1004">
        <v>0</v>
      </c>
      <c r="L1004" s="220">
        <f t="shared" si="90"/>
        <v>78</v>
      </c>
      <c r="M1004" s="220">
        <f t="shared" si="91"/>
        <v>98</v>
      </c>
      <c r="N1004" s="220">
        <f t="shared" si="92"/>
        <v>3000</v>
      </c>
      <c r="O1004" s="220">
        <f t="shared" si="93"/>
        <v>3960</v>
      </c>
      <c r="P1004" s="220">
        <f t="shared" si="94"/>
        <v>3</v>
      </c>
      <c r="Q1004" s="220"/>
      <c r="R1004" s="220"/>
      <c r="S1004" s="220">
        <f t="shared" si="95"/>
        <v>960</v>
      </c>
    </row>
    <row r="1005" spans="1:19">
      <c r="A1005" t="s">
        <v>901</v>
      </c>
      <c r="B1005" t="s">
        <v>750</v>
      </c>
      <c r="C1005" t="s">
        <v>788</v>
      </c>
      <c r="D1005" t="s">
        <v>818</v>
      </c>
      <c r="E1005">
        <v>0</v>
      </c>
      <c r="F1005">
        <v>0</v>
      </c>
      <c r="G1005">
        <v>0</v>
      </c>
      <c r="L1005" s="220">
        <f t="shared" si="90"/>
        <v>78</v>
      </c>
      <c r="M1005" s="220">
        <f t="shared" si="91"/>
        <v>98</v>
      </c>
      <c r="N1005" s="220">
        <f t="shared" si="92"/>
        <v>3000</v>
      </c>
      <c r="O1005" s="220">
        <f t="shared" si="93"/>
        <v>3980</v>
      </c>
      <c r="P1005" s="220">
        <f t="shared" si="94"/>
        <v>3</v>
      </c>
      <c r="Q1005" s="220"/>
      <c r="R1005" s="220"/>
      <c r="S1005" s="220">
        <f t="shared" si="95"/>
        <v>980</v>
      </c>
    </row>
    <row r="1006" spans="1:19">
      <c r="A1006" t="s">
        <v>901</v>
      </c>
      <c r="B1006" t="s">
        <v>750</v>
      </c>
      <c r="C1006" t="s">
        <v>788</v>
      </c>
      <c r="D1006" t="s">
        <v>791</v>
      </c>
      <c r="E1006">
        <v>0</v>
      </c>
      <c r="F1006">
        <v>0</v>
      </c>
      <c r="G1006">
        <v>0</v>
      </c>
      <c r="L1006" s="220">
        <f t="shared" si="90"/>
        <v>78</v>
      </c>
      <c r="M1006" s="220">
        <f t="shared" si="91"/>
        <v>98</v>
      </c>
      <c r="N1006" s="220">
        <f t="shared" si="92"/>
        <v>3000</v>
      </c>
      <c r="O1006" s="220">
        <f t="shared" si="93"/>
        <v>3990</v>
      </c>
      <c r="P1006" s="220">
        <f t="shared" si="94"/>
        <v>3</v>
      </c>
      <c r="Q1006" s="220"/>
      <c r="R1006" s="220"/>
      <c r="S1006" s="220">
        <f t="shared" si="95"/>
        <v>990</v>
      </c>
    </row>
    <row r="1007" spans="1:19">
      <c r="A1007" t="s">
        <v>901</v>
      </c>
      <c r="B1007" t="s">
        <v>750</v>
      </c>
      <c r="C1007" t="s">
        <v>792</v>
      </c>
      <c r="D1007" t="s">
        <v>792</v>
      </c>
      <c r="E1007">
        <v>0</v>
      </c>
      <c r="F1007">
        <v>249</v>
      </c>
      <c r="G1007">
        <v>0</v>
      </c>
      <c r="L1007" s="220">
        <f t="shared" si="90"/>
        <v>78</v>
      </c>
      <c r="M1007" s="220">
        <f t="shared" si="91"/>
        <v>98</v>
      </c>
      <c r="N1007" s="220">
        <f t="shared" si="92"/>
        <v>4000</v>
      </c>
      <c r="O1007" s="220">
        <f t="shared" si="93"/>
        <v>4000</v>
      </c>
      <c r="P1007" s="220">
        <f t="shared" si="94"/>
        <v>4</v>
      </c>
      <c r="Q1007" s="220"/>
      <c r="R1007" s="220"/>
      <c r="S1007" s="220">
        <f t="shared" si="95"/>
        <v>0</v>
      </c>
    </row>
    <row r="1008" spans="1:19">
      <c r="A1008" t="s">
        <v>901</v>
      </c>
      <c r="B1008" t="s">
        <v>750</v>
      </c>
      <c r="C1008" t="s">
        <v>792</v>
      </c>
      <c r="D1008" t="s">
        <v>800</v>
      </c>
      <c r="E1008">
        <v>0</v>
      </c>
      <c r="F1008">
        <v>0</v>
      </c>
      <c r="G1008">
        <v>0</v>
      </c>
      <c r="L1008" s="220">
        <f t="shared" si="90"/>
        <v>78</v>
      </c>
      <c r="M1008" s="220">
        <f t="shared" si="91"/>
        <v>98</v>
      </c>
      <c r="N1008" s="220">
        <f t="shared" si="92"/>
        <v>4000</v>
      </c>
      <c r="O1008" s="220">
        <f t="shared" si="93"/>
        <v>4310</v>
      </c>
      <c r="P1008" s="220">
        <f t="shared" si="94"/>
        <v>4</v>
      </c>
      <c r="Q1008" s="220"/>
      <c r="R1008" s="220"/>
      <c r="S1008" s="220">
        <f t="shared" si="95"/>
        <v>310</v>
      </c>
    </row>
    <row r="1009" spans="1:19">
      <c r="A1009" t="s">
        <v>901</v>
      </c>
      <c r="B1009" t="s">
        <v>750</v>
      </c>
      <c r="C1009" t="s">
        <v>792</v>
      </c>
      <c r="D1009" t="s">
        <v>801</v>
      </c>
      <c r="E1009">
        <v>28.44</v>
      </c>
      <c r="F1009">
        <v>0</v>
      </c>
      <c r="G1009">
        <v>29.41</v>
      </c>
      <c r="L1009" s="220">
        <f t="shared" si="90"/>
        <v>78</v>
      </c>
      <c r="M1009" s="220">
        <f t="shared" si="91"/>
        <v>98</v>
      </c>
      <c r="N1009" s="220">
        <f t="shared" si="92"/>
        <v>4000</v>
      </c>
      <c r="O1009" s="220">
        <f t="shared" si="93"/>
        <v>4320</v>
      </c>
      <c r="P1009" s="220">
        <f t="shared" si="94"/>
        <v>4</v>
      </c>
      <c r="Q1009" s="220"/>
      <c r="R1009" s="220"/>
      <c r="S1009" s="220">
        <f t="shared" si="95"/>
        <v>320</v>
      </c>
    </row>
    <row r="1010" spans="1:19">
      <c r="A1010" t="s">
        <v>901</v>
      </c>
      <c r="B1010" t="s">
        <v>750</v>
      </c>
      <c r="C1010" t="s">
        <v>792</v>
      </c>
      <c r="D1010" t="s">
        <v>802</v>
      </c>
      <c r="E1010">
        <v>1.1200000000000001</v>
      </c>
      <c r="F1010">
        <v>0</v>
      </c>
      <c r="G1010">
        <v>2.1</v>
      </c>
      <c r="L1010" s="220">
        <f t="shared" si="90"/>
        <v>78</v>
      </c>
      <c r="M1010" s="220">
        <f t="shared" si="91"/>
        <v>98</v>
      </c>
      <c r="N1010" s="220">
        <f t="shared" si="92"/>
        <v>4000</v>
      </c>
      <c r="O1010" s="220">
        <f t="shared" si="93"/>
        <v>4330</v>
      </c>
      <c r="P1010" s="220">
        <f t="shared" si="94"/>
        <v>4</v>
      </c>
      <c r="Q1010" s="220"/>
      <c r="R1010" s="220"/>
      <c r="S1010" s="220">
        <f t="shared" si="95"/>
        <v>330</v>
      </c>
    </row>
    <row r="1011" spans="1:19">
      <c r="A1011" t="s">
        <v>901</v>
      </c>
      <c r="B1011" t="s">
        <v>750</v>
      </c>
      <c r="C1011" t="s">
        <v>792</v>
      </c>
      <c r="D1011" t="s">
        <v>803</v>
      </c>
      <c r="E1011">
        <v>107.1</v>
      </c>
      <c r="F1011">
        <v>0</v>
      </c>
      <c r="G1011">
        <v>107.1</v>
      </c>
      <c r="L1011" s="220">
        <f t="shared" si="90"/>
        <v>78</v>
      </c>
      <c r="M1011" s="220">
        <f t="shared" si="91"/>
        <v>98</v>
      </c>
      <c r="N1011" s="220">
        <f t="shared" si="92"/>
        <v>4000</v>
      </c>
      <c r="O1011" s="220">
        <f t="shared" si="93"/>
        <v>4340</v>
      </c>
      <c r="P1011" s="220">
        <f t="shared" si="94"/>
        <v>4</v>
      </c>
      <c r="Q1011" s="220"/>
      <c r="R1011" s="220"/>
      <c r="S1011" s="220">
        <f t="shared" si="95"/>
        <v>340</v>
      </c>
    </row>
    <row r="1012" spans="1:19">
      <c r="A1012" t="s">
        <v>901</v>
      </c>
      <c r="B1012" t="s">
        <v>750</v>
      </c>
      <c r="C1012" t="s">
        <v>792</v>
      </c>
      <c r="D1012" t="s">
        <v>804</v>
      </c>
      <c r="E1012">
        <v>0</v>
      </c>
      <c r="F1012">
        <v>0</v>
      </c>
      <c r="G1012">
        <v>0</v>
      </c>
      <c r="L1012" s="220">
        <f t="shared" si="90"/>
        <v>78</v>
      </c>
      <c r="M1012" s="220">
        <f t="shared" si="91"/>
        <v>98</v>
      </c>
      <c r="N1012" s="220">
        <f t="shared" si="92"/>
        <v>4000</v>
      </c>
      <c r="O1012" s="220">
        <f t="shared" si="93"/>
        <v>4350</v>
      </c>
      <c r="P1012" s="220">
        <f t="shared" si="94"/>
        <v>4</v>
      </c>
      <c r="Q1012" s="220"/>
      <c r="R1012" s="220"/>
      <c r="S1012" s="220">
        <f t="shared" si="95"/>
        <v>350</v>
      </c>
    </row>
    <row r="1013" spans="1:19">
      <c r="A1013" t="s">
        <v>901</v>
      </c>
      <c r="B1013" t="s">
        <v>750</v>
      </c>
      <c r="C1013" t="s">
        <v>792</v>
      </c>
      <c r="D1013" t="s">
        <v>805</v>
      </c>
      <c r="E1013">
        <v>0</v>
      </c>
      <c r="F1013">
        <v>0</v>
      </c>
      <c r="G1013">
        <v>0</v>
      </c>
      <c r="L1013" s="220">
        <f t="shared" si="90"/>
        <v>78</v>
      </c>
      <c r="M1013" s="220">
        <f t="shared" si="91"/>
        <v>98</v>
      </c>
      <c r="N1013" s="220">
        <f t="shared" si="92"/>
        <v>4000</v>
      </c>
      <c r="O1013" s="220">
        <f t="shared" si="93"/>
        <v>4360</v>
      </c>
      <c r="P1013" s="220">
        <f t="shared" si="94"/>
        <v>4</v>
      </c>
      <c r="Q1013" s="220"/>
      <c r="R1013" s="220"/>
      <c r="S1013" s="220">
        <f t="shared" si="95"/>
        <v>360</v>
      </c>
    </row>
    <row r="1014" spans="1:19">
      <c r="A1014" t="s">
        <v>901</v>
      </c>
      <c r="B1014" t="s">
        <v>750</v>
      </c>
      <c r="C1014" t="s">
        <v>792</v>
      </c>
      <c r="D1014" t="s">
        <v>806</v>
      </c>
      <c r="E1014">
        <v>0</v>
      </c>
      <c r="F1014">
        <v>0</v>
      </c>
      <c r="G1014">
        <v>0</v>
      </c>
      <c r="L1014" s="220">
        <f t="shared" si="90"/>
        <v>78</v>
      </c>
      <c r="M1014" s="220">
        <f t="shared" si="91"/>
        <v>98</v>
      </c>
      <c r="N1014" s="220">
        <f t="shared" si="92"/>
        <v>4000</v>
      </c>
      <c r="O1014" s="220">
        <f t="shared" si="93"/>
        <v>4370</v>
      </c>
      <c r="P1014" s="220">
        <f t="shared" si="94"/>
        <v>4</v>
      </c>
      <c r="Q1014" s="220"/>
      <c r="R1014" s="220"/>
      <c r="S1014" s="220">
        <f t="shared" si="95"/>
        <v>370</v>
      </c>
    </row>
    <row r="1015" spans="1:19">
      <c r="A1015" t="s">
        <v>901</v>
      </c>
      <c r="B1015" t="s">
        <v>750</v>
      </c>
      <c r="C1015" t="s">
        <v>771</v>
      </c>
      <c r="D1015" t="s">
        <v>771</v>
      </c>
      <c r="E1015">
        <v>1102.5999999999999</v>
      </c>
      <c r="F1015">
        <v>1697</v>
      </c>
      <c r="G1015">
        <v>1649.94</v>
      </c>
      <c r="L1015" s="220">
        <f t="shared" si="90"/>
        <v>78</v>
      </c>
      <c r="M1015" s="220">
        <f t="shared" si="91"/>
        <v>98</v>
      </c>
      <c r="N1015" s="220">
        <f t="shared" si="92"/>
        <v>5000</v>
      </c>
      <c r="O1015" s="220">
        <f t="shared" si="93"/>
        <v>5000</v>
      </c>
      <c r="P1015" s="220">
        <f t="shared" si="94"/>
        <v>5</v>
      </c>
      <c r="Q1015" s="220"/>
      <c r="R1015" s="220"/>
      <c r="S1015" s="220">
        <f t="shared" si="95"/>
        <v>0</v>
      </c>
    </row>
    <row r="1016" spans="1:19">
      <c r="A1016" t="s">
        <v>901</v>
      </c>
      <c r="B1016" t="s">
        <v>750</v>
      </c>
      <c r="C1016" t="s">
        <v>771</v>
      </c>
      <c r="D1016" t="s">
        <v>772</v>
      </c>
      <c r="E1016">
        <v>1.48</v>
      </c>
      <c r="F1016">
        <v>0</v>
      </c>
      <c r="G1016">
        <v>0</v>
      </c>
      <c r="L1016" s="220">
        <f t="shared" si="90"/>
        <v>78</v>
      </c>
      <c r="M1016" s="220">
        <f t="shared" si="91"/>
        <v>98</v>
      </c>
      <c r="N1016" s="220">
        <f t="shared" si="92"/>
        <v>5000</v>
      </c>
      <c r="O1016" s="220">
        <f t="shared" si="93"/>
        <v>5010</v>
      </c>
      <c r="P1016" s="220">
        <f t="shared" si="94"/>
        <v>5</v>
      </c>
      <c r="Q1016" s="220"/>
      <c r="R1016" s="220"/>
      <c r="S1016" s="220">
        <f t="shared" si="95"/>
        <v>10</v>
      </c>
    </row>
    <row r="1017" spans="1:19">
      <c r="A1017" t="s">
        <v>901</v>
      </c>
      <c r="B1017" t="s">
        <v>750</v>
      </c>
      <c r="C1017" t="s">
        <v>771</v>
      </c>
      <c r="D1017" t="s">
        <v>773</v>
      </c>
      <c r="E1017">
        <v>136.9</v>
      </c>
      <c r="F1017">
        <v>105</v>
      </c>
      <c r="G1017">
        <v>42.85</v>
      </c>
      <c r="L1017" s="220">
        <f t="shared" si="90"/>
        <v>78</v>
      </c>
      <c r="M1017" s="220">
        <f t="shared" si="91"/>
        <v>98</v>
      </c>
      <c r="N1017" s="220">
        <f t="shared" si="92"/>
        <v>5000</v>
      </c>
      <c r="O1017" s="220">
        <f t="shared" si="93"/>
        <v>5030</v>
      </c>
      <c r="P1017" s="220">
        <f t="shared" si="94"/>
        <v>5</v>
      </c>
      <c r="Q1017" s="220"/>
      <c r="R1017" s="220"/>
      <c r="S1017" s="220">
        <f t="shared" si="95"/>
        <v>30</v>
      </c>
    </row>
    <row r="1018" spans="1:19">
      <c r="A1018" t="s">
        <v>901</v>
      </c>
      <c r="B1018" t="s">
        <v>750</v>
      </c>
      <c r="C1018" t="s">
        <v>771</v>
      </c>
      <c r="D1018" t="s">
        <v>774</v>
      </c>
      <c r="E1018">
        <v>0</v>
      </c>
      <c r="F1018">
        <v>0</v>
      </c>
      <c r="G1018">
        <v>0</v>
      </c>
      <c r="L1018" s="220">
        <f t="shared" si="90"/>
        <v>78</v>
      </c>
      <c r="M1018" s="220">
        <f t="shared" si="91"/>
        <v>98</v>
      </c>
      <c r="N1018" s="220">
        <f t="shared" si="92"/>
        <v>5000</v>
      </c>
      <c r="O1018" s="220">
        <f t="shared" si="93"/>
        <v>5900</v>
      </c>
      <c r="P1018" s="220">
        <f t="shared" si="94"/>
        <v>5</v>
      </c>
      <c r="Q1018" s="220"/>
      <c r="R1018" s="220"/>
      <c r="S1018" s="220">
        <f t="shared" si="95"/>
        <v>900</v>
      </c>
    </row>
    <row r="1019" spans="1:19">
      <c r="A1019" t="s">
        <v>901</v>
      </c>
      <c r="B1019" t="s">
        <v>750</v>
      </c>
      <c r="C1019" t="s">
        <v>775</v>
      </c>
      <c r="D1019" t="s">
        <v>776</v>
      </c>
      <c r="E1019">
        <v>0</v>
      </c>
      <c r="F1019">
        <v>0</v>
      </c>
      <c r="G1019">
        <v>0</v>
      </c>
      <c r="L1019" s="220">
        <f t="shared" si="90"/>
        <v>78</v>
      </c>
      <c r="M1019" s="220">
        <f t="shared" si="91"/>
        <v>98</v>
      </c>
      <c r="N1019" s="220">
        <f t="shared" si="92"/>
        <v>7000</v>
      </c>
      <c r="O1019" s="220">
        <f t="shared" si="93"/>
        <v>7010</v>
      </c>
      <c r="P1019" s="220">
        <f t="shared" si="94"/>
        <v>7</v>
      </c>
      <c r="Q1019" s="220"/>
      <c r="R1019" s="220"/>
      <c r="S1019" s="220">
        <f t="shared" si="95"/>
        <v>10</v>
      </c>
    </row>
    <row r="1020" spans="1:19">
      <c r="A1020" t="s">
        <v>901</v>
      </c>
      <c r="B1020" t="s">
        <v>750</v>
      </c>
      <c r="C1020" t="s">
        <v>775</v>
      </c>
      <c r="D1020" t="s">
        <v>777</v>
      </c>
      <c r="E1020">
        <v>0</v>
      </c>
      <c r="F1020">
        <v>100</v>
      </c>
      <c r="G1020">
        <v>0</v>
      </c>
      <c r="L1020" s="220">
        <f t="shared" si="90"/>
        <v>78</v>
      </c>
      <c r="M1020" s="220">
        <f t="shared" si="91"/>
        <v>98</v>
      </c>
      <c r="N1020" s="220">
        <f t="shared" si="92"/>
        <v>7000</v>
      </c>
      <c r="O1020" s="220">
        <f t="shared" si="93"/>
        <v>7020</v>
      </c>
      <c r="P1020" s="220">
        <f t="shared" si="94"/>
        <v>7</v>
      </c>
      <c r="Q1020" s="220"/>
      <c r="R1020" s="220"/>
      <c r="S1020" s="220">
        <f t="shared" si="95"/>
        <v>20</v>
      </c>
    </row>
    <row r="1021" spans="1:19">
      <c r="A1021" t="s">
        <v>901</v>
      </c>
      <c r="B1021" t="s">
        <v>750</v>
      </c>
      <c r="C1021" t="s">
        <v>775</v>
      </c>
      <c r="D1021" t="s">
        <v>778</v>
      </c>
      <c r="E1021">
        <v>1416.25</v>
      </c>
      <c r="F1021">
        <v>2080</v>
      </c>
      <c r="G1021">
        <v>2258.75</v>
      </c>
      <c r="L1021" s="220">
        <f t="shared" si="90"/>
        <v>78</v>
      </c>
      <c r="M1021" s="220">
        <f t="shared" si="91"/>
        <v>98</v>
      </c>
      <c r="N1021" s="220">
        <f t="shared" si="92"/>
        <v>7000</v>
      </c>
      <c r="O1021" s="220">
        <f t="shared" si="93"/>
        <v>7070</v>
      </c>
      <c r="P1021" s="220">
        <f t="shared" si="94"/>
        <v>7</v>
      </c>
      <c r="Q1021" s="220"/>
      <c r="R1021" s="220"/>
      <c r="S1021" s="220">
        <f t="shared" si="95"/>
        <v>70</v>
      </c>
    </row>
    <row r="1022" spans="1:19">
      <c r="A1022" t="s">
        <v>901</v>
      </c>
      <c r="B1022" t="s">
        <v>750</v>
      </c>
      <c r="C1022" t="s">
        <v>775</v>
      </c>
      <c r="D1022" t="s">
        <v>808</v>
      </c>
      <c r="E1022">
        <v>942.07</v>
      </c>
      <c r="F1022">
        <v>0</v>
      </c>
      <c r="G1022">
        <v>0</v>
      </c>
      <c r="L1022" s="220">
        <f t="shared" si="90"/>
        <v>78</v>
      </c>
      <c r="M1022" s="220">
        <f t="shared" si="91"/>
        <v>98</v>
      </c>
      <c r="N1022" s="220">
        <f t="shared" si="92"/>
        <v>7000</v>
      </c>
      <c r="O1022" s="220">
        <f t="shared" si="93"/>
        <v>7080</v>
      </c>
      <c r="P1022" s="220">
        <f t="shared" si="94"/>
        <v>7</v>
      </c>
      <c r="Q1022" s="220"/>
      <c r="R1022" s="220"/>
      <c r="S1022" s="220">
        <f t="shared" si="95"/>
        <v>80</v>
      </c>
    </row>
    <row r="1023" spans="1:19">
      <c r="A1023" t="s">
        <v>901</v>
      </c>
      <c r="B1023" t="s">
        <v>750</v>
      </c>
      <c r="C1023" t="s">
        <v>775</v>
      </c>
      <c r="D1023" t="s">
        <v>827</v>
      </c>
      <c r="E1023">
        <v>140</v>
      </c>
      <c r="F1023">
        <v>120</v>
      </c>
      <c r="G1023">
        <v>85</v>
      </c>
      <c r="L1023" s="220">
        <f t="shared" si="90"/>
        <v>78</v>
      </c>
      <c r="M1023" s="220">
        <f t="shared" si="91"/>
        <v>98</v>
      </c>
      <c r="N1023" s="220">
        <f t="shared" si="92"/>
        <v>7000</v>
      </c>
      <c r="O1023" s="220">
        <f t="shared" si="93"/>
        <v>7090</v>
      </c>
      <c r="P1023" s="220">
        <f t="shared" si="94"/>
        <v>7</v>
      </c>
      <c r="Q1023" s="220"/>
      <c r="R1023" s="220"/>
      <c r="S1023" s="220">
        <f t="shared" si="95"/>
        <v>90</v>
      </c>
    </row>
    <row r="1024" spans="1:19">
      <c r="A1024" t="s">
        <v>901</v>
      </c>
      <c r="B1024" t="s">
        <v>750</v>
      </c>
      <c r="C1024" t="s">
        <v>775</v>
      </c>
      <c r="D1024" t="s">
        <v>779</v>
      </c>
      <c r="E1024">
        <v>880</v>
      </c>
      <c r="F1024">
        <v>1000</v>
      </c>
      <c r="G1024">
        <v>1100</v>
      </c>
      <c r="L1024" s="220">
        <f t="shared" si="90"/>
        <v>78</v>
      </c>
      <c r="M1024" s="220">
        <f t="shared" si="91"/>
        <v>98</v>
      </c>
      <c r="N1024" s="220">
        <f t="shared" si="92"/>
        <v>7000</v>
      </c>
      <c r="O1024" s="220">
        <f t="shared" si="93"/>
        <v>7100</v>
      </c>
      <c r="P1024" s="220">
        <f t="shared" si="94"/>
        <v>7</v>
      </c>
      <c r="Q1024" s="220"/>
      <c r="R1024" s="220"/>
      <c r="S1024" s="220">
        <f t="shared" si="95"/>
        <v>100</v>
      </c>
    </row>
    <row r="1025" spans="1:19">
      <c r="A1025" t="s">
        <v>901</v>
      </c>
      <c r="B1025" t="s">
        <v>750</v>
      </c>
      <c r="C1025" t="s">
        <v>775</v>
      </c>
      <c r="D1025" t="s">
        <v>780</v>
      </c>
      <c r="E1025">
        <v>0</v>
      </c>
      <c r="F1025">
        <v>0</v>
      </c>
      <c r="G1025">
        <v>0</v>
      </c>
      <c r="L1025" s="220">
        <f t="shared" si="90"/>
        <v>78</v>
      </c>
      <c r="M1025" s="220">
        <f t="shared" si="91"/>
        <v>98</v>
      </c>
      <c r="N1025" s="220">
        <f t="shared" si="92"/>
        <v>7000</v>
      </c>
      <c r="O1025" s="220">
        <f t="shared" si="93"/>
        <v>7300</v>
      </c>
      <c r="P1025" s="220">
        <f t="shared" si="94"/>
        <v>7</v>
      </c>
      <c r="Q1025" s="220"/>
      <c r="R1025" s="220"/>
      <c r="S1025" s="220">
        <f t="shared" si="95"/>
        <v>300</v>
      </c>
    </row>
    <row r="1026" spans="1:19">
      <c r="A1026" t="s">
        <v>901</v>
      </c>
      <c r="B1026" t="s">
        <v>750</v>
      </c>
      <c r="C1026" t="s">
        <v>775</v>
      </c>
      <c r="D1026" t="s">
        <v>809</v>
      </c>
      <c r="E1026">
        <v>53.84</v>
      </c>
      <c r="F1026">
        <v>10</v>
      </c>
      <c r="G1026">
        <v>0</v>
      </c>
      <c r="L1026" s="220">
        <f t="shared" si="90"/>
        <v>78</v>
      </c>
      <c r="M1026" s="220">
        <f t="shared" si="91"/>
        <v>98</v>
      </c>
      <c r="N1026" s="220">
        <f t="shared" si="92"/>
        <v>7000</v>
      </c>
      <c r="O1026" s="220">
        <f t="shared" si="93"/>
        <v>7500</v>
      </c>
      <c r="P1026" s="220">
        <f t="shared" si="94"/>
        <v>7</v>
      </c>
      <c r="Q1026" s="220"/>
      <c r="R1026" s="220"/>
      <c r="S1026" s="220">
        <f t="shared" si="95"/>
        <v>500</v>
      </c>
    </row>
    <row r="1027" spans="1:19">
      <c r="A1027" t="s">
        <v>901</v>
      </c>
      <c r="B1027" t="s">
        <v>750</v>
      </c>
      <c r="C1027" t="s">
        <v>775</v>
      </c>
      <c r="D1027" t="s">
        <v>902</v>
      </c>
      <c r="E1027">
        <v>264</v>
      </c>
      <c r="F1027">
        <v>200</v>
      </c>
      <c r="G1027">
        <v>120</v>
      </c>
      <c r="L1027" s="220">
        <f t="shared" si="90"/>
        <v>78</v>
      </c>
      <c r="M1027" s="220">
        <f t="shared" si="91"/>
        <v>98</v>
      </c>
      <c r="N1027" s="220">
        <f t="shared" si="92"/>
        <v>7000</v>
      </c>
      <c r="O1027" s="220">
        <f t="shared" si="93"/>
        <v>7700</v>
      </c>
      <c r="P1027" s="220">
        <f t="shared" si="94"/>
        <v>7</v>
      </c>
      <c r="Q1027" s="220"/>
      <c r="R1027" s="220"/>
      <c r="S1027" s="220">
        <f t="shared" si="95"/>
        <v>700</v>
      </c>
    </row>
    <row r="1028" spans="1:19">
      <c r="A1028" t="s">
        <v>901</v>
      </c>
      <c r="B1028" t="s">
        <v>750</v>
      </c>
      <c r="C1028" t="s">
        <v>775</v>
      </c>
      <c r="D1028" t="s">
        <v>903</v>
      </c>
      <c r="E1028">
        <v>5778.4</v>
      </c>
      <c r="F1028">
        <v>7900</v>
      </c>
      <c r="G1028">
        <v>7153.8</v>
      </c>
      <c r="L1028" s="220">
        <f t="shared" si="90"/>
        <v>78</v>
      </c>
      <c r="M1028" s="220">
        <f t="shared" si="91"/>
        <v>98</v>
      </c>
      <c r="N1028" s="220">
        <f t="shared" si="92"/>
        <v>7000</v>
      </c>
      <c r="O1028" s="220">
        <f t="shared" si="93"/>
        <v>7710</v>
      </c>
      <c r="P1028" s="220">
        <f t="shared" si="94"/>
        <v>7</v>
      </c>
      <c r="Q1028" s="220"/>
      <c r="R1028" s="220"/>
      <c r="S1028" s="220">
        <f t="shared" si="95"/>
        <v>710</v>
      </c>
    </row>
    <row r="1029" spans="1:19">
      <c r="A1029" t="s">
        <v>901</v>
      </c>
      <c r="B1029" t="s">
        <v>750</v>
      </c>
      <c r="C1029" t="s">
        <v>775</v>
      </c>
      <c r="D1029" t="s">
        <v>904</v>
      </c>
      <c r="E1029">
        <v>0</v>
      </c>
      <c r="F1029">
        <v>500</v>
      </c>
      <c r="G1029">
        <v>0</v>
      </c>
      <c r="L1029" s="220">
        <f t="shared" ref="L1029:L1092" si="96">LEFT(A1029,2)*1</f>
        <v>78</v>
      </c>
      <c r="M1029" s="220">
        <f t="shared" ref="M1029:M1092" si="97">LEFT(B1029,2)*1</f>
        <v>98</v>
      </c>
      <c r="N1029" s="220">
        <f t="shared" ref="N1029:N1092" si="98">LEFT(C1029,4)*1</f>
        <v>7000</v>
      </c>
      <c r="O1029" s="220">
        <f t="shared" ref="O1029:O1092" si="99">LEFT(D1029,4)*1</f>
        <v>7720</v>
      </c>
      <c r="P1029" s="220">
        <f t="shared" ref="P1029:P1092" si="100">N1029/1000*1</f>
        <v>7</v>
      </c>
      <c r="Q1029" s="220"/>
      <c r="R1029" s="220"/>
      <c r="S1029" s="220">
        <f t="shared" ref="S1029:S1092" si="101">RIGHT(O1029,3)*1</f>
        <v>720</v>
      </c>
    </row>
    <row r="1030" spans="1:19">
      <c r="A1030" t="s">
        <v>901</v>
      </c>
      <c r="B1030" t="s">
        <v>750</v>
      </c>
      <c r="C1030" t="s">
        <v>775</v>
      </c>
      <c r="D1030" t="s">
        <v>905</v>
      </c>
      <c r="E1030">
        <v>0</v>
      </c>
      <c r="F1030">
        <v>100</v>
      </c>
      <c r="G1030">
        <v>-30</v>
      </c>
      <c r="L1030" s="220">
        <f t="shared" si="96"/>
        <v>78</v>
      </c>
      <c r="M1030" s="220">
        <f t="shared" si="97"/>
        <v>98</v>
      </c>
      <c r="N1030" s="220">
        <f t="shared" si="98"/>
        <v>7000</v>
      </c>
      <c r="O1030" s="220">
        <f t="shared" si="99"/>
        <v>7730</v>
      </c>
      <c r="P1030" s="220">
        <f t="shared" si="100"/>
        <v>7</v>
      </c>
      <c r="Q1030" s="220"/>
      <c r="R1030" s="220"/>
      <c r="S1030" s="220">
        <f t="shared" si="101"/>
        <v>730</v>
      </c>
    </row>
    <row r="1031" spans="1:19">
      <c r="A1031" t="s">
        <v>901</v>
      </c>
      <c r="B1031" t="s">
        <v>750</v>
      </c>
      <c r="C1031" t="s">
        <v>775</v>
      </c>
      <c r="D1031" t="s">
        <v>906</v>
      </c>
      <c r="E1031">
        <v>2992.8</v>
      </c>
      <c r="F1031">
        <v>2400</v>
      </c>
      <c r="G1031">
        <v>2578.8000000000002</v>
      </c>
      <c r="L1031" s="220">
        <f t="shared" si="96"/>
        <v>78</v>
      </c>
      <c r="M1031" s="220">
        <f t="shared" si="97"/>
        <v>98</v>
      </c>
      <c r="N1031" s="220">
        <f t="shared" si="98"/>
        <v>7000</v>
      </c>
      <c r="O1031" s="220">
        <f t="shared" si="99"/>
        <v>7750</v>
      </c>
      <c r="P1031" s="220">
        <f t="shared" si="100"/>
        <v>7</v>
      </c>
      <c r="Q1031" s="220"/>
      <c r="R1031" s="220"/>
      <c r="S1031" s="220">
        <f t="shared" si="101"/>
        <v>750</v>
      </c>
    </row>
    <row r="1032" spans="1:19">
      <c r="A1032" t="s">
        <v>901</v>
      </c>
      <c r="B1032" t="s">
        <v>750</v>
      </c>
      <c r="C1032" t="s">
        <v>775</v>
      </c>
      <c r="D1032" t="s">
        <v>781</v>
      </c>
      <c r="E1032">
        <v>112770.19</v>
      </c>
      <c r="F1032">
        <v>2107471</v>
      </c>
      <c r="G1032">
        <v>96273.05</v>
      </c>
      <c r="L1032" s="220">
        <f t="shared" si="96"/>
        <v>78</v>
      </c>
      <c r="M1032" s="220">
        <f t="shared" si="97"/>
        <v>98</v>
      </c>
      <c r="N1032" s="220">
        <f t="shared" si="98"/>
        <v>7000</v>
      </c>
      <c r="O1032" s="220">
        <f t="shared" si="99"/>
        <v>7800</v>
      </c>
      <c r="P1032" s="220">
        <f t="shared" si="100"/>
        <v>7</v>
      </c>
      <c r="Q1032" s="220"/>
      <c r="R1032" s="220"/>
      <c r="S1032" s="220">
        <f t="shared" si="101"/>
        <v>800</v>
      </c>
    </row>
    <row r="1033" spans="1:19">
      <c r="A1033" t="s">
        <v>901</v>
      </c>
      <c r="B1033" t="s">
        <v>750</v>
      </c>
      <c r="C1033" t="s">
        <v>782</v>
      </c>
      <c r="D1033" t="s">
        <v>782</v>
      </c>
      <c r="E1033">
        <v>352.11</v>
      </c>
      <c r="F1033">
        <v>650</v>
      </c>
      <c r="G1033">
        <v>276.5</v>
      </c>
      <c r="L1033" s="220">
        <f t="shared" si="96"/>
        <v>78</v>
      </c>
      <c r="M1033" s="220">
        <f t="shared" si="97"/>
        <v>98</v>
      </c>
      <c r="N1033" s="220">
        <f t="shared" si="98"/>
        <v>8000</v>
      </c>
      <c r="O1033" s="220">
        <f t="shared" si="99"/>
        <v>8000</v>
      </c>
      <c r="P1033" s="220">
        <f t="shared" si="100"/>
        <v>8</v>
      </c>
      <c r="Q1033" s="220"/>
      <c r="R1033" s="220"/>
      <c r="S1033" s="220">
        <f t="shared" si="101"/>
        <v>0</v>
      </c>
    </row>
    <row r="1034" spans="1:19">
      <c r="A1034" t="s">
        <v>907</v>
      </c>
      <c r="B1034" t="s">
        <v>753</v>
      </c>
      <c r="C1034" t="s">
        <v>771</v>
      </c>
      <c r="D1034" t="s">
        <v>771</v>
      </c>
      <c r="E1034">
        <v>0</v>
      </c>
      <c r="F1034">
        <v>1000</v>
      </c>
      <c r="G1034">
        <v>22</v>
      </c>
      <c r="L1034" s="220">
        <f t="shared" si="96"/>
        <v>89</v>
      </c>
      <c r="M1034" s="220">
        <f t="shared" si="97"/>
        <v>21</v>
      </c>
      <c r="N1034" s="220">
        <f t="shared" si="98"/>
        <v>5000</v>
      </c>
      <c r="O1034" s="220">
        <f t="shared" si="99"/>
        <v>5000</v>
      </c>
      <c r="P1034" s="220">
        <f t="shared" si="100"/>
        <v>5</v>
      </c>
      <c r="Q1034" s="220"/>
      <c r="R1034" s="220"/>
      <c r="S1034" s="220">
        <f t="shared" si="101"/>
        <v>0</v>
      </c>
    </row>
    <row r="1035" spans="1:19">
      <c r="A1035" t="s">
        <v>907</v>
      </c>
      <c r="B1035" t="s">
        <v>753</v>
      </c>
      <c r="C1035" t="s">
        <v>771</v>
      </c>
      <c r="D1035" t="s">
        <v>819</v>
      </c>
      <c r="E1035">
        <v>0</v>
      </c>
      <c r="F1035">
        <v>0</v>
      </c>
      <c r="G1035">
        <v>0</v>
      </c>
      <c r="L1035" s="220">
        <f t="shared" si="96"/>
        <v>89</v>
      </c>
      <c r="M1035" s="220">
        <f t="shared" si="97"/>
        <v>21</v>
      </c>
      <c r="N1035" s="220">
        <f t="shared" si="98"/>
        <v>5000</v>
      </c>
      <c r="O1035" s="220">
        <f t="shared" si="99"/>
        <v>5600</v>
      </c>
      <c r="P1035" s="220">
        <f t="shared" si="100"/>
        <v>5</v>
      </c>
      <c r="Q1035" s="220"/>
      <c r="R1035" s="220"/>
      <c r="S1035" s="220">
        <f t="shared" si="101"/>
        <v>600</v>
      </c>
    </row>
    <row r="1036" spans="1:19">
      <c r="A1036" t="s">
        <v>907</v>
      </c>
      <c r="B1036" t="s">
        <v>753</v>
      </c>
      <c r="C1036" t="s">
        <v>775</v>
      </c>
      <c r="D1036" t="s">
        <v>777</v>
      </c>
      <c r="E1036">
        <v>0</v>
      </c>
      <c r="F1036">
        <v>0</v>
      </c>
      <c r="G1036">
        <v>0</v>
      </c>
      <c r="L1036" s="220">
        <f t="shared" si="96"/>
        <v>89</v>
      </c>
      <c r="M1036" s="220">
        <f t="shared" si="97"/>
        <v>21</v>
      </c>
      <c r="N1036" s="220">
        <f t="shared" si="98"/>
        <v>7000</v>
      </c>
      <c r="O1036" s="220">
        <f t="shared" si="99"/>
        <v>7020</v>
      </c>
      <c r="P1036" s="220">
        <f t="shared" si="100"/>
        <v>7</v>
      </c>
      <c r="Q1036" s="220"/>
      <c r="R1036" s="220"/>
      <c r="S1036" s="220">
        <f t="shared" si="101"/>
        <v>20</v>
      </c>
    </row>
    <row r="1037" spans="1:19">
      <c r="A1037" t="s">
        <v>907</v>
      </c>
      <c r="B1037" t="s">
        <v>753</v>
      </c>
      <c r="C1037" t="s">
        <v>775</v>
      </c>
      <c r="D1037" t="s">
        <v>808</v>
      </c>
      <c r="E1037">
        <v>0</v>
      </c>
      <c r="F1037">
        <v>1507</v>
      </c>
      <c r="G1037">
        <v>0</v>
      </c>
      <c r="L1037" s="220">
        <f t="shared" si="96"/>
        <v>89</v>
      </c>
      <c r="M1037" s="220">
        <f t="shared" si="97"/>
        <v>21</v>
      </c>
      <c r="N1037" s="220">
        <f t="shared" si="98"/>
        <v>7000</v>
      </c>
      <c r="O1037" s="220">
        <f t="shared" si="99"/>
        <v>7080</v>
      </c>
      <c r="P1037" s="220">
        <f t="shared" si="100"/>
        <v>7</v>
      </c>
      <c r="Q1037" s="220"/>
      <c r="R1037" s="220"/>
      <c r="S1037" s="220">
        <f t="shared" si="101"/>
        <v>80</v>
      </c>
    </row>
    <row r="1038" spans="1:19">
      <c r="A1038" t="s">
        <v>907</v>
      </c>
      <c r="B1038" t="s">
        <v>753</v>
      </c>
      <c r="C1038" t="s">
        <v>775</v>
      </c>
      <c r="D1038" t="s">
        <v>781</v>
      </c>
      <c r="E1038">
        <v>0</v>
      </c>
      <c r="F1038">
        <v>0</v>
      </c>
      <c r="G1038">
        <v>0</v>
      </c>
      <c r="L1038" s="220">
        <f t="shared" si="96"/>
        <v>89</v>
      </c>
      <c r="M1038" s="220">
        <f t="shared" si="97"/>
        <v>21</v>
      </c>
      <c r="N1038" s="220">
        <f t="shared" si="98"/>
        <v>7000</v>
      </c>
      <c r="O1038" s="220">
        <f t="shared" si="99"/>
        <v>7800</v>
      </c>
      <c r="P1038" s="220">
        <f t="shared" si="100"/>
        <v>7</v>
      </c>
      <c r="Q1038" s="220"/>
      <c r="R1038" s="220"/>
      <c r="S1038" s="220">
        <f t="shared" si="101"/>
        <v>800</v>
      </c>
    </row>
    <row r="1039" spans="1:19">
      <c r="A1039" t="s">
        <v>907</v>
      </c>
      <c r="B1039" t="s">
        <v>753</v>
      </c>
      <c r="C1039" t="s">
        <v>782</v>
      </c>
      <c r="D1039" t="s">
        <v>782</v>
      </c>
      <c r="E1039">
        <v>0</v>
      </c>
      <c r="F1039">
        <v>6000</v>
      </c>
      <c r="G1039">
        <v>121</v>
      </c>
      <c r="L1039" s="220">
        <f t="shared" si="96"/>
        <v>89</v>
      </c>
      <c r="M1039" s="220">
        <f t="shared" si="97"/>
        <v>21</v>
      </c>
      <c r="N1039" s="220">
        <f t="shared" si="98"/>
        <v>8000</v>
      </c>
      <c r="O1039" s="220">
        <f t="shared" si="99"/>
        <v>8000</v>
      </c>
      <c r="P1039" s="220">
        <f t="shared" si="100"/>
        <v>8</v>
      </c>
      <c r="Q1039" s="220"/>
      <c r="R1039" s="220"/>
      <c r="S1039" s="220">
        <f t="shared" si="101"/>
        <v>0</v>
      </c>
    </row>
    <row r="1040" spans="1:19">
      <c r="A1040" t="s">
        <v>907</v>
      </c>
      <c r="B1040" t="s">
        <v>750</v>
      </c>
      <c r="C1040" t="s">
        <v>784</v>
      </c>
      <c r="D1040" t="s">
        <v>785</v>
      </c>
      <c r="E1040">
        <v>0</v>
      </c>
      <c r="F1040">
        <v>0</v>
      </c>
      <c r="G1040">
        <v>0</v>
      </c>
      <c r="L1040" s="220">
        <f t="shared" si="96"/>
        <v>89</v>
      </c>
      <c r="M1040" s="220">
        <f t="shared" si="97"/>
        <v>98</v>
      </c>
      <c r="N1040" s="220">
        <f t="shared" si="98"/>
        <v>0</v>
      </c>
      <c r="O1040" s="220">
        <f t="shared" si="99"/>
        <v>0</v>
      </c>
      <c r="P1040" s="220">
        <f t="shared" si="100"/>
        <v>0</v>
      </c>
      <c r="Q1040" s="220"/>
      <c r="R1040" s="220"/>
      <c r="S1040" s="220">
        <f t="shared" si="101"/>
        <v>0</v>
      </c>
    </row>
    <row r="1041" spans="1:19">
      <c r="A1041" t="s">
        <v>907</v>
      </c>
      <c r="B1041" t="s">
        <v>750</v>
      </c>
      <c r="C1041" t="s">
        <v>788</v>
      </c>
      <c r="D1041" t="s">
        <v>815</v>
      </c>
      <c r="E1041">
        <v>41118.6</v>
      </c>
      <c r="F1041">
        <v>36400</v>
      </c>
      <c r="G1041">
        <v>2800</v>
      </c>
      <c r="L1041" s="220">
        <f t="shared" si="96"/>
        <v>89</v>
      </c>
      <c r="M1041" s="220">
        <f t="shared" si="97"/>
        <v>98</v>
      </c>
      <c r="N1041" s="220">
        <f t="shared" si="98"/>
        <v>3000</v>
      </c>
      <c r="O1041" s="220">
        <f t="shared" si="99"/>
        <v>3690</v>
      </c>
      <c r="P1041" s="220">
        <f t="shared" si="100"/>
        <v>3</v>
      </c>
      <c r="Q1041" s="220"/>
      <c r="R1041" s="220"/>
      <c r="S1041" s="220">
        <f t="shared" si="101"/>
        <v>690</v>
      </c>
    </row>
    <row r="1042" spans="1:19">
      <c r="A1042" t="s">
        <v>907</v>
      </c>
      <c r="B1042" t="s">
        <v>750</v>
      </c>
      <c r="C1042" t="s">
        <v>788</v>
      </c>
      <c r="D1042" t="s">
        <v>789</v>
      </c>
      <c r="E1042">
        <v>15173.38</v>
      </c>
      <c r="F1042">
        <v>15398</v>
      </c>
      <c r="G1042">
        <v>47741.15</v>
      </c>
      <c r="L1042" s="220">
        <f t="shared" si="96"/>
        <v>89</v>
      </c>
      <c r="M1042" s="220">
        <f t="shared" si="97"/>
        <v>98</v>
      </c>
      <c r="N1042" s="220">
        <f t="shared" si="98"/>
        <v>3000</v>
      </c>
      <c r="O1042" s="220">
        <f t="shared" si="99"/>
        <v>3940</v>
      </c>
      <c r="P1042" s="220">
        <f t="shared" si="100"/>
        <v>3</v>
      </c>
      <c r="Q1042" s="220"/>
      <c r="R1042" s="220"/>
      <c r="S1042" s="220">
        <f t="shared" si="101"/>
        <v>940</v>
      </c>
    </row>
    <row r="1043" spans="1:19">
      <c r="A1043" t="s">
        <v>907</v>
      </c>
      <c r="B1043" t="s">
        <v>750</v>
      </c>
      <c r="C1043" t="s">
        <v>788</v>
      </c>
      <c r="D1043" t="s">
        <v>790</v>
      </c>
      <c r="E1043">
        <v>157108.67000000001</v>
      </c>
      <c r="F1043">
        <v>164552</v>
      </c>
      <c r="G1043">
        <v>151310.88</v>
      </c>
      <c r="L1043" s="220">
        <f t="shared" si="96"/>
        <v>89</v>
      </c>
      <c r="M1043" s="220">
        <f t="shared" si="97"/>
        <v>98</v>
      </c>
      <c r="N1043" s="220">
        <f t="shared" si="98"/>
        <v>3000</v>
      </c>
      <c r="O1043" s="220">
        <f t="shared" si="99"/>
        <v>3960</v>
      </c>
      <c r="P1043" s="220">
        <f t="shared" si="100"/>
        <v>3</v>
      </c>
      <c r="Q1043" s="220"/>
      <c r="R1043" s="220"/>
      <c r="S1043" s="220">
        <f t="shared" si="101"/>
        <v>960</v>
      </c>
    </row>
    <row r="1044" spans="1:19">
      <c r="A1044" t="s">
        <v>907</v>
      </c>
      <c r="B1044" t="s">
        <v>750</v>
      </c>
      <c r="C1044" t="s">
        <v>788</v>
      </c>
      <c r="D1044" t="s">
        <v>818</v>
      </c>
      <c r="E1044">
        <v>270921.32</v>
      </c>
      <c r="F1044">
        <v>299749</v>
      </c>
      <c r="G1044">
        <v>328202.69</v>
      </c>
      <c r="L1044" s="220">
        <f t="shared" si="96"/>
        <v>89</v>
      </c>
      <c r="M1044" s="220">
        <f t="shared" si="97"/>
        <v>98</v>
      </c>
      <c r="N1044" s="220">
        <f t="shared" si="98"/>
        <v>3000</v>
      </c>
      <c r="O1044" s="220">
        <f t="shared" si="99"/>
        <v>3980</v>
      </c>
      <c r="P1044" s="220">
        <f t="shared" si="100"/>
        <v>3</v>
      </c>
      <c r="Q1044" s="220"/>
      <c r="R1044" s="220"/>
      <c r="S1044" s="220">
        <f t="shared" si="101"/>
        <v>980</v>
      </c>
    </row>
    <row r="1045" spans="1:19">
      <c r="A1045" t="s">
        <v>907</v>
      </c>
      <c r="B1045" t="s">
        <v>750</v>
      </c>
      <c r="C1045" t="s">
        <v>788</v>
      </c>
      <c r="D1045" t="s">
        <v>791</v>
      </c>
      <c r="E1045">
        <v>138648.4</v>
      </c>
      <c r="F1045">
        <v>141897</v>
      </c>
      <c r="G1045">
        <v>124549.14</v>
      </c>
      <c r="L1045" s="220">
        <f t="shared" si="96"/>
        <v>89</v>
      </c>
      <c r="M1045" s="220">
        <f t="shared" si="97"/>
        <v>98</v>
      </c>
      <c r="N1045" s="220">
        <f t="shared" si="98"/>
        <v>3000</v>
      </c>
      <c r="O1045" s="220">
        <f t="shared" si="99"/>
        <v>3990</v>
      </c>
      <c r="P1045" s="220">
        <f t="shared" si="100"/>
        <v>3</v>
      </c>
      <c r="Q1045" s="220"/>
      <c r="R1045" s="220"/>
      <c r="S1045" s="220">
        <f t="shared" si="101"/>
        <v>990</v>
      </c>
    </row>
    <row r="1046" spans="1:19">
      <c r="A1046" t="s">
        <v>907</v>
      </c>
      <c r="B1046" t="s">
        <v>750</v>
      </c>
      <c r="C1046" t="s">
        <v>792</v>
      </c>
      <c r="D1046" t="s">
        <v>792</v>
      </c>
      <c r="E1046">
        <v>0</v>
      </c>
      <c r="F1046">
        <v>254688</v>
      </c>
      <c r="G1046">
        <v>0</v>
      </c>
      <c r="L1046" s="220">
        <f t="shared" si="96"/>
        <v>89</v>
      </c>
      <c r="M1046" s="220">
        <f t="shared" si="97"/>
        <v>98</v>
      </c>
      <c r="N1046" s="220">
        <f t="shared" si="98"/>
        <v>4000</v>
      </c>
      <c r="O1046" s="220">
        <f t="shared" si="99"/>
        <v>4000</v>
      </c>
      <c r="P1046" s="220">
        <f t="shared" si="100"/>
        <v>4</v>
      </c>
      <c r="Q1046" s="220"/>
      <c r="R1046" s="220"/>
      <c r="S1046" s="220">
        <f t="shared" si="101"/>
        <v>0</v>
      </c>
    </row>
    <row r="1047" spans="1:19">
      <c r="A1047" t="s">
        <v>907</v>
      </c>
      <c r="B1047" t="s">
        <v>750</v>
      </c>
      <c r="C1047" t="s">
        <v>792</v>
      </c>
      <c r="D1047" t="s">
        <v>800</v>
      </c>
      <c r="E1047">
        <v>89831.7</v>
      </c>
      <c r="F1047">
        <v>0</v>
      </c>
      <c r="G1047">
        <v>105129.59</v>
      </c>
      <c r="L1047" s="220">
        <f t="shared" si="96"/>
        <v>89</v>
      </c>
      <c r="M1047" s="220">
        <f t="shared" si="97"/>
        <v>98</v>
      </c>
      <c r="N1047" s="220">
        <f t="shared" si="98"/>
        <v>4000</v>
      </c>
      <c r="O1047" s="220">
        <f t="shared" si="99"/>
        <v>4310</v>
      </c>
      <c r="P1047" s="220">
        <f t="shared" si="100"/>
        <v>4</v>
      </c>
      <c r="Q1047" s="220"/>
      <c r="R1047" s="220"/>
      <c r="S1047" s="220">
        <f t="shared" si="101"/>
        <v>310</v>
      </c>
    </row>
    <row r="1048" spans="1:19">
      <c r="A1048" t="s">
        <v>907</v>
      </c>
      <c r="B1048" t="s">
        <v>750</v>
      </c>
      <c r="C1048" t="s">
        <v>792</v>
      </c>
      <c r="D1048" t="s">
        <v>801</v>
      </c>
      <c r="E1048">
        <v>4608.59</v>
      </c>
      <c r="F1048">
        <v>0</v>
      </c>
      <c r="G1048">
        <v>4815.97</v>
      </c>
      <c r="L1048" s="220">
        <f t="shared" si="96"/>
        <v>89</v>
      </c>
      <c r="M1048" s="220">
        <f t="shared" si="97"/>
        <v>98</v>
      </c>
      <c r="N1048" s="220">
        <f t="shared" si="98"/>
        <v>4000</v>
      </c>
      <c r="O1048" s="220">
        <f t="shared" si="99"/>
        <v>4320</v>
      </c>
      <c r="P1048" s="220">
        <f t="shared" si="100"/>
        <v>4</v>
      </c>
      <c r="Q1048" s="220"/>
      <c r="R1048" s="220"/>
      <c r="S1048" s="220">
        <f t="shared" si="101"/>
        <v>320</v>
      </c>
    </row>
    <row r="1049" spans="1:19">
      <c r="A1049" t="s">
        <v>907</v>
      </c>
      <c r="B1049" t="s">
        <v>750</v>
      </c>
      <c r="C1049" t="s">
        <v>792</v>
      </c>
      <c r="D1049" t="s">
        <v>802</v>
      </c>
      <c r="E1049">
        <v>313.64</v>
      </c>
      <c r="F1049">
        <v>0</v>
      </c>
      <c r="G1049">
        <v>641.20000000000005</v>
      </c>
      <c r="L1049" s="220">
        <f t="shared" si="96"/>
        <v>89</v>
      </c>
      <c r="M1049" s="220">
        <f t="shared" si="97"/>
        <v>98</v>
      </c>
      <c r="N1049" s="220">
        <f t="shared" si="98"/>
        <v>4000</v>
      </c>
      <c r="O1049" s="220">
        <f t="shared" si="99"/>
        <v>4330</v>
      </c>
      <c r="P1049" s="220">
        <f t="shared" si="100"/>
        <v>4</v>
      </c>
      <c r="Q1049" s="220"/>
      <c r="R1049" s="220"/>
      <c r="S1049" s="220">
        <f t="shared" si="101"/>
        <v>330</v>
      </c>
    </row>
    <row r="1050" spans="1:19">
      <c r="A1050" t="s">
        <v>907</v>
      </c>
      <c r="B1050" t="s">
        <v>750</v>
      </c>
      <c r="C1050" t="s">
        <v>792</v>
      </c>
      <c r="D1050" t="s">
        <v>803</v>
      </c>
      <c r="E1050">
        <v>45991.75</v>
      </c>
      <c r="F1050">
        <v>0</v>
      </c>
      <c r="G1050">
        <v>48481.120000000003</v>
      </c>
      <c r="L1050" s="220">
        <f t="shared" si="96"/>
        <v>89</v>
      </c>
      <c r="M1050" s="220">
        <f t="shared" si="97"/>
        <v>98</v>
      </c>
      <c r="N1050" s="220">
        <f t="shared" si="98"/>
        <v>4000</v>
      </c>
      <c r="O1050" s="220">
        <f t="shared" si="99"/>
        <v>4340</v>
      </c>
      <c r="P1050" s="220">
        <f t="shared" si="100"/>
        <v>4</v>
      </c>
      <c r="Q1050" s="220"/>
      <c r="R1050" s="220"/>
      <c r="S1050" s="220">
        <f t="shared" si="101"/>
        <v>340</v>
      </c>
    </row>
    <row r="1051" spans="1:19">
      <c r="A1051" t="s">
        <v>907</v>
      </c>
      <c r="B1051" t="s">
        <v>750</v>
      </c>
      <c r="C1051" t="s">
        <v>792</v>
      </c>
      <c r="D1051" t="s">
        <v>804</v>
      </c>
      <c r="E1051">
        <v>66955.5</v>
      </c>
      <c r="F1051">
        <v>0</v>
      </c>
      <c r="G1051">
        <v>72784.789999999994</v>
      </c>
      <c r="L1051" s="220">
        <f t="shared" si="96"/>
        <v>89</v>
      </c>
      <c r="M1051" s="220">
        <f t="shared" si="97"/>
        <v>98</v>
      </c>
      <c r="N1051" s="220">
        <f t="shared" si="98"/>
        <v>4000</v>
      </c>
      <c r="O1051" s="220">
        <f t="shared" si="99"/>
        <v>4350</v>
      </c>
      <c r="P1051" s="220">
        <f t="shared" si="100"/>
        <v>4</v>
      </c>
      <c r="Q1051" s="220"/>
      <c r="R1051" s="220"/>
      <c r="S1051" s="220">
        <f t="shared" si="101"/>
        <v>350</v>
      </c>
    </row>
    <row r="1052" spans="1:19">
      <c r="A1052" t="s">
        <v>907</v>
      </c>
      <c r="B1052" t="s">
        <v>750</v>
      </c>
      <c r="C1052" t="s">
        <v>792</v>
      </c>
      <c r="D1052" t="s">
        <v>805</v>
      </c>
      <c r="E1052">
        <v>4237.55</v>
      </c>
      <c r="F1052">
        <v>0</v>
      </c>
      <c r="G1052">
        <v>4523.7700000000004</v>
      </c>
      <c r="L1052" s="220">
        <f t="shared" si="96"/>
        <v>89</v>
      </c>
      <c r="M1052" s="220">
        <f t="shared" si="97"/>
        <v>98</v>
      </c>
      <c r="N1052" s="220">
        <f t="shared" si="98"/>
        <v>4000</v>
      </c>
      <c r="O1052" s="220">
        <f t="shared" si="99"/>
        <v>4360</v>
      </c>
      <c r="P1052" s="220">
        <f t="shared" si="100"/>
        <v>4</v>
      </c>
      <c r="Q1052" s="220"/>
      <c r="R1052" s="220"/>
      <c r="S1052" s="220">
        <f t="shared" si="101"/>
        <v>360</v>
      </c>
    </row>
    <row r="1053" spans="1:19">
      <c r="A1053" t="s">
        <v>907</v>
      </c>
      <c r="B1053" t="s">
        <v>750</v>
      </c>
      <c r="C1053" t="s">
        <v>792</v>
      </c>
      <c r="D1053" t="s">
        <v>806</v>
      </c>
      <c r="E1053">
        <v>19240.349999999999</v>
      </c>
      <c r="F1053">
        <v>0</v>
      </c>
      <c r="G1053">
        <v>24426.97</v>
      </c>
      <c r="L1053" s="220">
        <f t="shared" si="96"/>
        <v>89</v>
      </c>
      <c r="M1053" s="220">
        <f t="shared" si="97"/>
        <v>98</v>
      </c>
      <c r="N1053" s="220">
        <f t="shared" si="98"/>
        <v>4000</v>
      </c>
      <c r="O1053" s="220">
        <f t="shared" si="99"/>
        <v>4370</v>
      </c>
      <c r="P1053" s="220">
        <f t="shared" si="100"/>
        <v>4</v>
      </c>
      <c r="Q1053" s="220"/>
      <c r="R1053" s="220"/>
      <c r="S1053" s="220">
        <f t="shared" si="101"/>
        <v>370</v>
      </c>
    </row>
    <row r="1054" spans="1:19">
      <c r="A1054" t="s">
        <v>907</v>
      </c>
      <c r="B1054" t="s">
        <v>750</v>
      </c>
      <c r="C1054" t="s">
        <v>792</v>
      </c>
      <c r="D1054" t="s">
        <v>865</v>
      </c>
      <c r="E1054">
        <v>0</v>
      </c>
      <c r="F1054">
        <v>0</v>
      </c>
      <c r="G1054">
        <v>0</v>
      </c>
      <c r="L1054" s="220">
        <f t="shared" si="96"/>
        <v>89</v>
      </c>
      <c r="M1054" s="220">
        <f t="shared" si="97"/>
        <v>98</v>
      </c>
      <c r="N1054" s="220">
        <f t="shared" si="98"/>
        <v>4000</v>
      </c>
      <c r="O1054" s="220">
        <f t="shared" si="99"/>
        <v>4840</v>
      </c>
      <c r="P1054" s="220">
        <f t="shared" si="100"/>
        <v>4</v>
      </c>
      <c r="Q1054" s="220"/>
      <c r="R1054" s="220"/>
      <c r="S1054" s="220">
        <f t="shared" si="101"/>
        <v>840</v>
      </c>
    </row>
    <row r="1055" spans="1:19">
      <c r="A1055" t="s">
        <v>907</v>
      </c>
      <c r="B1055" t="s">
        <v>750</v>
      </c>
      <c r="C1055" t="s">
        <v>771</v>
      </c>
      <c r="D1055" t="s">
        <v>771</v>
      </c>
      <c r="E1055">
        <v>103346.49</v>
      </c>
      <c r="F1055">
        <v>2439</v>
      </c>
      <c r="G1055">
        <v>7717.68</v>
      </c>
      <c r="L1055" s="220">
        <f t="shared" si="96"/>
        <v>89</v>
      </c>
      <c r="M1055" s="220">
        <f t="shared" si="97"/>
        <v>98</v>
      </c>
      <c r="N1055" s="220">
        <f t="shared" si="98"/>
        <v>5000</v>
      </c>
      <c r="O1055" s="220">
        <f t="shared" si="99"/>
        <v>5000</v>
      </c>
      <c r="P1055" s="220">
        <f t="shared" si="100"/>
        <v>5</v>
      </c>
      <c r="Q1055" s="220"/>
      <c r="R1055" s="220"/>
      <c r="S1055" s="220">
        <f t="shared" si="101"/>
        <v>0</v>
      </c>
    </row>
    <row r="1056" spans="1:19">
      <c r="A1056" t="s">
        <v>907</v>
      </c>
      <c r="B1056" t="s">
        <v>750</v>
      </c>
      <c r="C1056" t="s">
        <v>771</v>
      </c>
      <c r="D1056" t="s">
        <v>772</v>
      </c>
      <c r="E1056">
        <v>966.6</v>
      </c>
      <c r="F1056">
        <v>605</v>
      </c>
      <c r="G1056">
        <v>1307.95</v>
      </c>
      <c r="L1056" s="220">
        <f t="shared" si="96"/>
        <v>89</v>
      </c>
      <c r="M1056" s="220">
        <f t="shared" si="97"/>
        <v>98</v>
      </c>
      <c r="N1056" s="220">
        <f t="shared" si="98"/>
        <v>5000</v>
      </c>
      <c r="O1056" s="220">
        <f t="shared" si="99"/>
        <v>5010</v>
      </c>
      <c r="P1056" s="220">
        <f t="shared" si="100"/>
        <v>5</v>
      </c>
      <c r="Q1056" s="220"/>
      <c r="R1056" s="220"/>
      <c r="S1056" s="220">
        <f t="shared" si="101"/>
        <v>10</v>
      </c>
    </row>
    <row r="1057" spans="1:19">
      <c r="A1057" t="s">
        <v>907</v>
      </c>
      <c r="B1057" t="s">
        <v>750</v>
      </c>
      <c r="C1057" t="s">
        <v>771</v>
      </c>
      <c r="D1057" t="s">
        <v>773</v>
      </c>
      <c r="E1057">
        <v>3243.2</v>
      </c>
      <c r="F1057">
        <v>4245</v>
      </c>
      <c r="G1057">
        <v>6687.72</v>
      </c>
      <c r="L1057" s="220">
        <f t="shared" si="96"/>
        <v>89</v>
      </c>
      <c r="M1057" s="220">
        <f t="shared" si="97"/>
        <v>98</v>
      </c>
      <c r="N1057" s="220">
        <f t="shared" si="98"/>
        <v>5000</v>
      </c>
      <c r="O1057" s="220">
        <f t="shared" si="99"/>
        <v>5030</v>
      </c>
      <c r="P1057" s="220">
        <f t="shared" si="100"/>
        <v>5</v>
      </c>
      <c r="Q1057" s="220"/>
      <c r="R1057" s="220"/>
      <c r="S1057" s="220">
        <f t="shared" si="101"/>
        <v>30</v>
      </c>
    </row>
    <row r="1058" spans="1:19">
      <c r="A1058" t="s">
        <v>907</v>
      </c>
      <c r="B1058" t="s">
        <v>750</v>
      </c>
      <c r="C1058" t="s">
        <v>771</v>
      </c>
      <c r="D1058" t="s">
        <v>819</v>
      </c>
      <c r="E1058">
        <v>3100.42</v>
      </c>
      <c r="F1058">
        <v>0</v>
      </c>
      <c r="G1058">
        <v>0</v>
      </c>
      <c r="L1058" s="220">
        <f t="shared" si="96"/>
        <v>89</v>
      </c>
      <c r="M1058" s="220">
        <f t="shared" si="97"/>
        <v>98</v>
      </c>
      <c r="N1058" s="220">
        <f t="shared" si="98"/>
        <v>5000</v>
      </c>
      <c r="O1058" s="220">
        <f t="shared" si="99"/>
        <v>5600</v>
      </c>
      <c r="P1058" s="220">
        <f t="shared" si="100"/>
        <v>5</v>
      </c>
      <c r="Q1058" s="220"/>
      <c r="R1058" s="220"/>
      <c r="S1058" s="220">
        <f t="shared" si="101"/>
        <v>600</v>
      </c>
    </row>
    <row r="1059" spans="1:19">
      <c r="A1059" t="s">
        <v>907</v>
      </c>
      <c r="B1059" t="s">
        <v>750</v>
      </c>
      <c r="C1059" t="s">
        <v>771</v>
      </c>
      <c r="D1059" t="s">
        <v>820</v>
      </c>
      <c r="E1059">
        <v>53541.68</v>
      </c>
      <c r="F1059">
        <v>11000</v>
      </c>
      <c r="G1059">
        <v>18579.580000000002</v>
      </c>
      <c r="L1059" s="220">
        <f t="shared" si="96"/>
        <v>89</v>
      </c>
      <c r="M1059" s="220">
        <f t="shared" si="97"/>
        <v>98</v>
      </c>
      <c r="N1059" s="220">
        <f t="shared" si="98"/>
        <v>5000</v>
      </c>
      <c r="O1059" s="220">
        <f t="shared" si="99"/>
        <v>5700</v>
      </c>
      <c r="P1059" s="220">
        <f t="shared" si="100"/>
        <v>5</v>
      </c>
      <c r="Q1059" s="220"/>
      <c r="R1059" s="220"/>
      <c r="S1059" s="220">
        <f t="shared" si="101"/>
        <v>700</v>
      </c>
    </row>
    <row r="1060" spans="1:19">
      <c r="A1060" t="s">
        <v>907</v>
      </c>
      <c r="B1060" t="s">
        <v>750</v>
      </c>
      <c r="C1060" t="s">
        <v>771</v>
      </c>
      <c r="D1060" t="s">
        <v>774</v>
      </c>
      <c r="E1060">
        <v>23030.63</v>
      </c>
      <c r="F1060">
        <v>33000</v>
      </c>
      <c r="G1060">
        <v>1385.31</v>
      </c>
      <c r="L1060" s="220">
        <f t="shared" si="96"/>
        <v>89</v>
      </c>
      <c r="M1060" s="220">
        <f t="shared" si="97"/>
        <v>98</v>
      </c>
      <c r="N1060" s="220">
        <f t="shared" si="98"/>
        <v>5000</v>
      </c>
      <c r="O1060" s="220">
        <f t="shared" si="99"/>
        <v>5900</v>
      </c>
      <c r="P1060" s="220">
        <f t="shared" si="100"/>
        <v>5</v>
      </c>
      <c r="Q1060" s="220"/>
      <c r="R1060" s="220"/>
      <c r="S1060" s="220">
        <f t="shared" si="101"/>
        <v>900</v>
      </c>
    </row>
    <row r="1061" spans="1:19">
      <c r="A1061" t="s">
        <v>907</v>
      </c>
      <c r="B1061" t="s">
        <v>750</v>
      </c>
      <c r="C1061" t="s">
        <v>775</v>
      </c>
      <c r="D1061" t="s">
        <v>776</v>
      </c>
      <c r="E1061">
        <v>77484.62</v>
      </c>
      <c r="F1061">
        <v>240185</v>
      </c>
      <c r="G1061">
        <v>151996.45000000001</v>
      </c>
      <c r="L1061" s="220">
        <f t="shared" si="96"/>
        <v>89</v>
      </c>
      <c r="M1061" s="220">
        <f t="shared" si="97"/>
        <v>98</v>
      </c>
      <c r="N1061" s="220">
        <f t="shared" si="98"/>
        <v>7000</v>
      </c>
      <c r="O1061" s="220">
        <f t="shared" si="99"/>
        <v>7010</v>
      </c>
      <c r="P1061" s="220">
        <f t="shared" si="100"/>
        <v>7</v>
      </c>
      <c r="Q1061" s="220"/>
      <c r="R1061" s="220"/>
      <c r="S1061" s="220">
        <f t="shared" si="101"/>
        <v>10</v>
      </c>
    </row>
    <row r="1062" spans="1:19">
      <c r="A1062" t="s">
        <v>907</v>
      </c>
      <c r="B1062" t="s">
        <v>750</v>
      </c>
      <c r="C1062" t="s">
        <v>775</v>
      </c>
      <c r="D1062" t="s">
        <v>777</v>
      </c>
      <c r="E1062">
        <v>1512</v>
      </c>
      <c r="F1062">
        <v>9496</v>
      </c>
      <c r="G1062">
        <v>6078</v>
      </c>
      <c r="L1062" s="220">
        <f t="shared" si="96"/>
        <v>89</v>
      </c>
      <c r="M1062" s="220">
        <f t="shared" si="97"/>
        <v>98</v>
      </c>
      <c r="N1062" s="220">
        <f t="shared" si="98"/>
        <v>7000</v>
      </c>
      <c r="O1062" s="220">
        <f t="shared" si="99"/>
        <v>7020</v>
      </c>
      <c r="P1062" s="220">
        <f t="shared" si="100"/>
        <v>7</v>
      </c>
      <c r="Q1062" s="220"/>
      <c r="R1062" s="220"/>
      <c r="S1062" s="220">
        <f t="shared" si="101"/>
        <v>20</v>
      </c>
    </row>
    <row r="1063" spans="1:19">
      <c r="A1063" t="s">
        <v>907</v>
      </c>
      <c r="B1063" t="s">
        <v>750</v>
      </c>
      <c r="C1063" t="s">
        <v>775</v>
      </c>
      <c r="D1063" t="s">
        <v>807</v>
      </c>
      <c r="E1063">
        <v>0</v>
      </c>
      <c r="F1063">
        <v>0</v>
      </c>
      <c r="G1063">
        <v>942</v>
      </c>
      <c r="L1063" s="220">
        <f t="shared" si="96"/>
        <v>89</v>
      </c>
      <c r="M1063" s="220">
        <f t="shared" si="97"/>
        <v>98</v>
      </c>
      <c r="N1063" s="220">
        <f t="shared" si="98"/>
        <v>7000</v>
      </c>
      <c r="O1063" s="220">
        <f t="shared" si="99"/>
        <v>7030</v>
      </c>
      <c r="P1063" s="220">
        <f t="shared" si="100"/>
        <v>7</v>
      </c>
      <c r="Q1063" s="220"/>
      <c r="R1063" s="220"/>
      <c r="S1063" s="220">
        <f t="shared" si="101"/>
        <v>30</v>
      </c>
    </row>
    <row r="1064" spans="1:19">
      <c r="A1064" t="s">
        <v>907</v>
      </c>
      <c r="B1064" t="s">
        <v>750</v>
      </c>
      <c r="C1064" t="s">
        <v>775</v>
      </c>
      <c r="D1064" t="s">
        <v>778</v>
      </c>
      <c r="E1064">
        <v>6655</v>
      </c>
      <c r="F1064">
        <v>6565</v>
      </c>
      <c r="G1064">
        <v>11748.75</v>
      </c>
      <c r="L1064" s="220">
        <f t="shared" si="96"/>
        <v>89</v>
      </c>
      <c r="M1064" s="220">
        <f t="shared" si="97"/>
        <v>98</v>
      </c>
      <c r="N1064" s="220">
        <f t="shared" si="98"/>
        <v>7000</v>
      </c>
      <c r="O1064" s="220">
        <f t="shared" si="99"/>
        <v>7070</v>
      </c>
      <c r="P1064" s="220">
        <f t="shared" si="100"/>
        <v>7</v>
      </c>
      <c r="Q1064" s="220"/>
      <c r="R1064" s="220"/>
      <c r="S1064" s="220">
        <f t="shared" si="101"/>
        <v>70</v>
      </c>
    </row>
    <row r="1065" spans="1:19">
      <c r="A1065" t="s">
        <v>907</v>
      </c>
      <c r="B1065" t="s">
        <v>750</v>
      </c>
      <c r="C1065" t="s">
        <v>775</v>
      </c>
      <c r="D1065" t="s">
        <v>808</v>
      </c>
      <c r="E1065">
        <v>140638.54</v>
      </c>
      <c r="F1065">
        <v>131342</v>
      </c>
      <c r="G1065">
        <v>164914.22</v>
      </c>
      <c r="L1065" s="220">
        <f t="shared" si="96"/>
        <v>89</v>
      </c>
      <c r="M1065" s="220">
        <f t="shared" si="97"/>
        <v>98</v>
      </c>
      <c r="N1065" s="220">
        <f t="shared" si="98"/>
        <v>7000</v>
      </c>
      <c r="O1065" s="220">
        <f t="shared" si="99"/>
        <v>7080</v>
      </c>
      <c r="P1065" s="220">
        <f t="shared" si="100"/>
        <v>7</v>
      </c>
      <c r="Q1065" s="220"/>
      <c r="R1065" s="220"/>
      <c r="S1065" s="220">
        <f t="shared" si="101"/>
        <v>80</v>
      </c>
    </row>
    <row r="1066" spans="1:19">
      <c r="A1066" t="s">
        <v>907</v>
      </c>
      <c r="B1066" t="s">
        <v>750</v>
      </c>
      <c r="C1066" t="s">
        <v>775</v>
      </c>
      <c r="D1066" t="s">
        <v>779</v>
      </c>
      <c r="E1066">
        <v>7578.76</v>
      </c>
      <c r="F1066">
        <v>4575</v>
      </c>
      <c r="G1066">
        <v>4839.51</v>
      </c>
      <c r="L1066" s="220">
        <f t="shared" si="96"/>
        <v>89</v>
      </c>
      <c r="M1066" s="220">
        <f t="shared" si="97"/>
        <v>98</v>
      </c>
      <c r="N1066" s="220">
        <f t="shared" si="98"/>
        <v>7000</v>
      </c>
      <c r="O1066" s="220">
        <f t="shared" si="99"/>
        <v>7100</v>
      </c>
      <c r="P1066" s="220">
        <f t="shared" si="100"/>
        <v>7</v>
      </c>
      <c r="Q1066" s="220"/>
      <c r="R1066" s="220"/>
      <c r="S1066" s="220">
        <f t="shared" si="101"/>
        <v>100</v>
      </c>
    </row>
    <row r="1067" spans="1:19">
      <c r="A1067" t="s">
        <v>907</v>
      </c>
      <c r="B1067" t="s">
        <v>750</v>
      </c>
      <c r="C1067" t="s">
        <v>775</v>
      </c>
      <c r="D1067" t="s">
        <v>780</v>
      </c>
      <c r="E1067">
        <v>3671.57</v>
      </c>
      <c r="F1067">
        <v>2200</v>
      </c>
      <c r="G1067">
        <v>4386.0200000000004</v>
      </c>
      <c r="L1067" s="220">
        <f t="shared" si="96"/>
        <v>89</v>
      </c>
      <c r="M1067" s="220">
        <f t="shared" si="97"/>
        <v>98</v>
      </c>
      <c r="N1067" s="220">
        <f t="shared" si="98"/>
        <v>7000</v>
      </c>
      <c r="O1067" s="220">
        <f t="shared" si="99"/>
        <v>7300</v>
      </c>
      <c r="P1067" s="220">
        <f t="shared" si="100"/>
        <v>7</v>
      </c>
      <c r="Q1067" s="220"/>
      <c r="R1067" s="220"/>
      <c r="S1067" s="220">
        <f t="shared" si="101"/>
        <v>300</v>
      </c>
    </row>
    <row r="1068" spans="1:19">
      <c r="A1068" t="s">
        <v>907</v>
      </c>
      <c r="B1068" t="s">
        <v>750</v>
      </c>
      <c r="C1068" t="s">
        <v>775</v>
      </c>
      <c r="D1068" t="s">
        <v>809</v>
      </c>
      <c r="E1068">
        <v>4367.41</v>
      </c>
      <c r="F1068">
        <v>566</v>
      </c>
      <c r="G1068">
        <v>13846.28</v>
      </c>
      <c r="L1068" s="220">
        <f t="shared" si="96"/>
        <v>89</v>
      </c>
      <c r="M1068" s="220">
        <f t="shared" si="97"/>
        <v>98</v>
      </c>
      <c r="N1068" s="220">
        <f t="shared" si="98"/>
        <v>7000</v>
      </c>
      <c r="O1068" s="220">
        <f t="shared" si="99"/>
        <v>7500</v>
      </c>
      <c r="P1068" s="220">
        <f t="shared" si="100"/>
        <v>7</v>
      </c>
      <c r="Q1068" s="220"/>
      <c r="R1068" s="220"/>
      <c r="S1068" s="220">
        <f t="shared" si="101"/>
        <v>500</v>
      </c>
    </row>
    <row r="1069" spans="1:19">
      <c r="A1069" t="s">
        <v>907</v>
      </c>
      <c r="B1069" t="s">
        <v>750</v>
      </c>
      <c r="C1069" t="s">
        <v>775</v>
      </c>
      <c r="D1069" t="s">
        <v>781</v>
      </c>
      <c r="E1069">
        <v>71408.740000000005</v>
      </c>
      <c r="F1069">
        <v>57923</v>
      </c>
      <c r="G1069">
        <v>50668.76</v>
      </c>
      <c r="L1069" s="220">
        <f t="shared" si="96"/>
        <v>89</v>
      </c>
      <c r="M1069" s="220">
        <f t="shared" si="97"/>
        <v>98</v>
      </c>
      <c r="N1069" s="220">
        <f t="shared" si="98"/>
        <v>7000</v>
      </c>
      <c r="O1069" s="220">
        <f t="shared" si="99"/>
        <v>7800</v>
      </c>
      <c r="P1069" s="220">
        <f t="shared" si="100"/>
        <v>7</v>
      </c>
      <c r="Q1069" s="220"/>
      <c r="R1069" s="220"/>
      <c r="S1069" s="220">
        <f t="shared" si="101"/>
        <v>800</v>
      </c>
    </row>
    <row r="1070" spans="1:19" hidden="1">
      <c r="A1070" t="s">
        <v>907</v>
      </c>
      <c r="B1070" t="s">
        <v>750</v>
      </c>
      <c r="C1070" t="s">
        <v>782</v>
      </c>
      <c r="D1070" t="s">
        <v>782</v>
      </c>
      <c r="E1070">
        <v>50447.79</v>
      </c>
      <c r="F1070">
        <v>81549</v>
      </c>
      <c r="G1070">
        <v>55172.91</v>
      </c>
      <c r="L1070" s="220">
        <f t="shared" si="96"/>
        <v>89</v>
      </c>
      <c r="M1070" s="220">
        <f t="shared" si="97"/>
        <v>98</v>
      </c>
      <c r="N1070" s="220">
        <f t="shared" si="98"/>
        <v>8000</v>
      </c>
      <c r="O1070" s="220">
        <f t="shared" si="99"/>
        <v>8000</v>
      </c>
      <c r="P1070" s="220">
        <f t="shared" si="100"/>
        <v>8</v>
      </c>
      <c r="Q1070" s="220"/>
      <c r="R1070" s="220"/>
      <c r="S1070" s="220">
        <f t="shared" si="101"/>
        <v>0</v>
      </c>
    </row>
    <row r="1071" spans="1:19" hidden="1">
      <c r="A1071" t="s">
        <v>907</v>
      </c>
      <c r="B1071" t="s">
        <v>750</v>
      </c>
      <c r="C1071" t="s">
        <v>842</v>
      </c>
      <c r="D1071" t="s">
        <v>843</v>
      </c>
      <c r="E1071">
        <v>0</v>
      </c>
      <c r="F1071">
        <v>0</v>
      </c>
      <c r="G1071" s="361">
        <v>0</v>
      </c>
      <c r="L1071" s="220">
        <f t="shared" si="96"/>
        <v>89</v>
      </c>
      <c r="M1071" s="220">
        <f t="shared" si="97"/>
        <v>98</v>
      </c>
      <c r="N1071" s="220">
        <f t="shared" si="98"/>
        <v>9000</v>
      </c>
      <c r="O1071" s="220">
        <f t="shared" si="99"/>
        <v>9010</v>
      </c>
      <c r="P1071" s="220">
        <f t="shared" si="100"/>
        <v>9</v>
      </c>
      <c r="Q1071" s="220"/>
      <c r="R1071" s="220"/>
      <c r="S1071" s="220">
        <f t="shared" si="101"/>
        <v>10</v>
      </c>
    </row>
    <row r="1072" spans="1:19" hidden="1">
      <c r="L1072" s="220" t="e">
        <f t="shared" si="96"/>
        <v>#VALUE!</v>
      </c>
      <c r="M1072" s="220" t="e">
        <f t="shared" si="97"/>
        <v>#VALUE!</v>
      </c>
      <c r="N1072" s="220" t="e">
        <f t="shared" si="98"/>
        <v>#VALUE!</v>
      </c>
      <c r="O1072" s="220" t="e">
        <f t="shared" si="99"/>
        <v>#VALUE!</v>
      </c>
      <c r="P1072" s="220" t="e">
        <f t="shared" si="100"/>
        <v>#VALUE!</v>
      </c>
      <c r="Q1072" s="220"/>
      <c r="R1072" s="220"/>
      <c r="S1072" s="220" t="e">
        <f t="shared" si="101"/>
        <v>#VALUE!</v>
      </c>
    </row>
    <row r="1073" spans="7:19" hidden="1">
      <c r="G1073" s="361"/>
      <c r="L1073" s="220" t="e">
        <f t="shared" si="96"/>
        <v>#VALUE!</v>
      </c>
      <c r="M1073" s="220" t="e">
        <f t="shared" si="97"/>
        <v>#VALUE!</v>
      </c>
      <c r="N1073" s="220" t="e">
        <f t="shared" si="98"/>
        <v>#VALUE!</v>
      </c>
      <c r="O1073" s="220" t="e">
        <f t="shared" si="99"/>
        <v>#VALUE!</v>
      </c>
      <c r="P1073" s="220" t="e">
        <f t="shared" si="100"/>
        <v>#VALUE!</v>
      </c>
      <c r="Q1073" s="220"/>
      <c r="R1073" s="220"/>
      <c r="S1073" s="220" t="e">
        <f t="shared" si="101"/>
        <v>#VALUE!</v>
      </c>
    </row>
    <row r="1074" spans="7:19" hidden="1">
      <c r="L1074" s="220" t="e">
        <f t="shared" si="96"/>
        <v>#VALUE!</v>
      </c>
      <c r="M1074" s="220" t="e">
        <f t="shared" si="97"/>
        <v>#VALUE!</v>
      </c>
      <c r="N1074" s="220" t="e">
        <f t="shared" si="98"/>
        <v>#VALUE!</v>
      </c>
      <c r="O1074" s="220" t="e">
        <f t="shared" si="99"/>
        <v>#VALUE!</v>
      </c>
      <c r="P1074" s="220" t="e">
        <f t="shared" si="100"/>
        <v>#VALUE!</v>
      </c>
      <c r="Q1074" s="220"/>
      <c r="R1074" s="220"/>
      <c r="S1074" s="220" t="e">
        <f t="shared" si="101"/>
        <v>#VALUE!</v>
      </c>
    </row>
    <row r="1075" spans="7:19" hidden="1">
      <c r="L1075" s="220" t="e">
        <f t="shared" si="96"/>
        <v>#VALUE!</v>
      </c>
      <c r="M1075" s="220" t="e">
        <f t="shared" si="97"/>
        <v>#VALUE!</v>
      </c>
      <c r="N1075" s="220" t="e">
        <f t="shared" si="98"/>
        <v>#VALUE!</v>
      </c>
      <c r="O1075" s="220" t="e">
        <f t="shared" si="99"/>
        <v>#VALUE!</v>
      </c>
      <c r="P1075" s="220" t="e">
        <f t="shared" si="100"/>
        <v>#VALUE!</v>
      </c>
      <c r="Q1075" s="220"/>
      <c r="R1075" s="220"/>
      <c r="S1075" s="220" t="e">
        <f t="shared" si="101"/>
        <v>#VALUE!</v>
      </c>
    </row>
    <row r="1076" spans="7:19" hidden="1">
      <c r="L1076" s="220" t="e">
        <f t="shared" si="96"/>
        <v>#VALUE!</v>
      </c>
      <c r="M1076" s="220" t="e">
        <f t="shared" si="97"/>
        <v>#VALUE!</v>
      </c>
      <c r="N1076" s="220" t="e">
        <f t="shared" si="98"/>
        <v>#VALUE!</v>
      </c>
      <c r="O1076" s="220" t="e">
        <f t="shared" si="99"/>
        <v>#VALUE!</v>
      </c>
      <c r="P1076" s="220" t="e">
        <f t="shared" si="100"/>
        <v>#VALUE!</v>
      </c>
      <c r="Q1076" s="220"/>
      <c r="R1076" s="220"/>
      <c r="S1076" s="220" t="e">
        <f t="shared" si="101"/>
        <v>#VALUE!</v>
      </c>
    </row>
    <row r="1077" spans="7:19" hidden="1">
      <c r="L1077" s="220" t="e">
        <f t="shared" si="96"/>
        <v>#VALUE!</v>
      </c>
      <c r="M1077" s="220" t="e">
        <f t="shared" si="97"/>
        <v>#VALUE!</v>
      </c>
      <c r="N1077" s="220" t="e">
        <f t="shared" si="98"/>
        <v>#VALUE!</v>
      </c>
      <c r="O1077" s="220" t="e">
        <f t="shared" si="99"/>
        <v>#VALUE!</v>
      </c>
      <c r="P1077" s="220" t="e">
        <f t="shared" si="100"/>
        <v>#VALUE!</v>
      </c>
      <c r="Q1077" s="220"/>
      <c r="R1077" s="220"/>
      <c r="S1077" s="220" t="e">
        <f t="shared" si="101"/>
        <v>#VALUE!</v>
      </c>
    </row>
    <row r="1078" spans="7:19" hidden="1">
      <c r="L1078" s="220" t="e">
        <f t="shared" si="96"/>
        <v>#VALUE!</v>
      </c>
      <c r="M1078" s="220" t="e">
        <f t="shared" si="97"/>
        <v>#VALUE!</v>
      </c>
      <c r="N1078" s="220" t="e">
        <f t="shared" si="98"/>
        <v>#VALUE!</v>
      </c>
      <c r="O1078" s="220" t="e">
        <f t="shared" si="99"/>
        <v>#VALUE!</v>
      </c>
      <c r="P1078" s="220" t="e">
        <f t="shared" si="100"/>
        <v>#VALUE!</v>
      </c>
      <c r="Q1078" s="220"/>
      <c r="R1078" s="220"/>
      <c r="S1078" s="220" t="e">
        <f t="shared" si="101"/>
        <v>#VALUE!</v>
      </c>
    </row>
    <row r="1079" spans="7:19" hidden="1">
      <c r="L1079" s="220" t="e">
        <f t="shared" si="96"/>
        <v>#VALUE!</v>
      </c>
      <c r="M1079" s="220" t="e">
        <f t="shared" si="97"/>
        <v>#VALUE!</v>
      </c>
      <c r="N1079" s="220" t="e">
        <f t="shared" si="98"/>
        <v>#VALUE!</v>
      </c>
      <c r="O1079" s="220" t="e">
        <f t="shared" si="99"/>
        <v>#VALUE!</v>
      </c>
      <c r="P1079" s="220" t="e">
        <f t="shared" si="100"/>
        <v>#VALUE!</v>
      </c>
      <c r="Q1079" s="220"/>
      <c r="R1079" s="220"/>
      <c r="S1079" s="220" t="e">
        <f t="shared" si="101"/>
        <v>#VALUE!</v>
      </c>
    </row>
    <row r="1080" spans="7:19" hidden="1">
      <c r="L1080" s="220" t="e">
        <f t="shared" si="96"/>
        <v>#VALUE!</v>
      </c>
      <c r="M1080" s="220" t="e">
        <f t="shared" si="97"/>
        <v>#VALUE!</v>
      </c>
      <c r="N1080" s="220" t="e">
        <f t="shared" si="98"/>
        <v>#VALUE!</v>
      </c>
      <c r="O1080" s="220" t="e">
        <f t="shared" si="99"/>
        <v>#VALUE!</v>
      </c>
      <c r="P1080" s="220" t="e">
        <f t="shared" si="100"/>
        <v>#VALUE!</v>
      </c>
      <c r="Q1080" s="220"/>
      <c r="R1080" s="220"/>
      <c r="S1080" s="220" t="e">
        <f t="shared" si="101"/>
        <v>#VALUE!</v>
      </c>
    </row>
    <row r="1081" spans="7:19" hidden="1">
      <c r="L1081" s="220" t="e">
        <f t="shared" si="96"/>
        <v>#VALUE!</v>
      </c>
      <c r="M1081" s="220" t="e">
        <f t="shared" si="97"/>
        <v>#VALUE!</v>
      </c>
      <c r="N1081" s="220" t="e">
        <f t="shared" si="98"/>
        <v>#VALUE!</v>
      </c>
      <c r="O1081" s="220" t="e">
        <f t="shared" si="99"/>
        <v>#VALUE!</v>
      </c>
      <c r="P1081" s="220" t="e">
        <f t="shared" si="100"/>
        <v>#VALUE!</v>
      </c>
      <c r="Q1081" s="220"/>
      <c r="R1081" s="220"/>
      <c r="S1081" s="220" t="e">
        <f t="shared" si="101"/>
        <v>#VALUE!</v>
      </c>
    </row>
    <row r="1082" spans="7:19" hidden="1">
      <c r="L1082" s="220" t="e">
        <f t="shared" si="96"/>
        <v>#VALUE!</v>
      </c>
      <c r="M1082" s="220" t="e">
        <f t="shared" si="97"/>
        <v>#VALUE!</v>
      </c>
      <c r="N1082" s="220" t="e">
        <f t="shared" si="98"/>
        <v>#VALUE!</v>
      </c>
      <c r="O1082" s="220" t="e">
        <f t="shared" si="99"/>
        <v>#VALUE!</v>
      </c>
      <c r="P1082" s="220" t="e">
        <f t="shared" si="100"/>
        <v>#VALUE!</v>
      </c>
      <c r="Q1082" s="220"/>
      <c r="R1082" s="220"/>
      <c r="S1082" s="220" t="e">
        <f t="shared" si="101"/>
        <v>#VALUE!</v>
      </c>
    </row>
    <row r="1083" spans="7:19" hidden="1">
      <c r="L1083" s="220" t="e">
        <f t="shared" si="96"/>
        <v>#VALUE!</v>
      </c>
      <c r="M1083" s="220" t="e">
        <f t="shared" si="97"/>
        <v>#VALUE!</v>
      </c>
      <c r="N1083" s="220" t="e">
        <f t="shared" si="98"/>
        <v>#VALUE!</v>
      </c>
      <c r="O1083" s="220" t="e">
        <f t="shared" si="99"/>
        <v>#VALUE!</v>
      </c>
      <c r="P1083" s="220" t="e">
        <f t="shared" si="100"/>
        <v>#VALUE!</v>
      </c>
      <c r="Q1083" s="220"/>
      <c r="R1083" s="220"/>
      <c r="S1083" s="220" t="e">
        <f t="shared" si="101"/>
        <v>#VALUE!</v>
      </c>
    </row>
    <row r="1084" spans="7:19" hidden="1">
      <c r="L1084" s="220" t="e">
        <f t="shared" si="96"/>
        <v>#VALUE!</v>
      </c>
      <c r="M1084" s="220" t="e">
        <f t="shared" si="97"/>
        <v>#VALUE!</v>
      </c>
      <c r="N1084" s="220" t="e">
        <f t="shared" si="98"/>
        <v>#VALUE!</v>
      </c>
      <c r="O1084" s="220" t="e">
        <f t="shared" si="99"/>
        <v>#VALUE!</v>
      </c>
      <c r="P1084" s="220" t="e">
        <f t="shared" si="100"/>
        <v>#VALUE!</v>
      </c>
      <c r="Q1084" s="220"/>
      <c r="R1084" s="220"/>
      <c r="S1084" s="220" t="e">
        <f t="shared" si="101"/>
        <v>#VALUE!</v>
      </c>
    </row>
    <row r="1085" spans="7:19" hidden="1">
      <c r="L1085" s="220" t="e">
        <f t="shared" si="96"/>
        <v>#VALUE!</v>
      </c>
      <c r="M1085" s="220" t="e">
        <f t="shared" si="97"/>
        <v>#VALUE!</v>
      </c>
      <c r="N1085" s="220" t="e">
        <f t="shared" si="98"/>
        <v>#VALUE!</v>
      </c>
      <c r="O1085" s="220" t="e">
        <f t="shared" si="99"/>
        <v>#VALUE!</v>
      </c>
      <c r="P1085" s="220" t="e">
        <f t="shared" si="100"/>
        <v>#VALUE!</v>
      </c>
      <c r="Q1085" s="220"/>
      <c r="R1085" s="220"/>
      <c r="S1085" s="220" t="e">
        <f t="shared" si="101"/>
        <v>#VALUE!</v>
      </c>
    </row>
    <row r="1086" spans="7:19" hidden="1">
      <c r="L1086" s="220" t="e">
        <f t="shared" si="96"/>
        <v>#VALUE!</v>
      </c>
      <c r="M1086" s="220" t="e">
        <f t="shared" si="97"/>
        <v>#VALUE!</v>
      </c>
      <c r="N1086" s="220" t="e">
        <f t="shared" si="98"/>
        <v>#VALUE!</v>
      </c>
      <c r="O1086" s="220" t="e">
        <f t="shared" si="99"/>
        <v>#VALUE!</v>
      </c>
      <c r="P1086" s="220" t="e">
        <f t="shared" si="100"/>
        <v>#VALUE!</v>
      </c>
      <c r="Q1086" s="220"/>
      <c r="R1086" s="220"/>
      <c r="S1086" s="220" t="e">
        <f t="shared" si="101"/>
        <v>#VALUE!</v>
      </c>
    </row>
    <row r="1087" spans="7:19" hidden="1">
      <c r="L1087" s="220" t="e">
        <f t="shared" si="96"/>
        <v>#VALUE!</v>
      </c>
      <c r="M1087" s="220" t="e">
        <f t="shared" si="97"/>
        <v>#VALUE!</v>
      </c>
      <c r="N1087" s="220" t="e">
        <f t="shared" si="98"/>
        <v>#VALUE!</v>
      </c>
      <c r="O1087" s="220" t="e">
        <f t="shared" si="99"/>
        <v>#VALUE!</v>
      </c>
      <c r="P1087" s="220" t="e">
        <f t="shared" si="100"/>
        <v>#VALUE!</v>
      </c>
      <c r="Q1087" s="220"/>
      <c r="R1087" s="220"/>
      <c r="S1087" s="220" t="e">
        <f t="shared" si="101"/>
        <v>#VALUE!</v>
      </c>
    </row>
    <row r="1088" spans="7:19" hidden="1">
      <c r="L1088" s="220" t="e">
        <f t="shared" si="96"/>
        <v>#VALUE!</v>
      </c>
      <c r="M1088" s="220" t="e">
        <f t="shared" si="97"/>
        <v>#VALUE!</v>
      </c>
      <c r="N1088" s="220" t="e">
        <f t="shared" si="98"/>
        <v>#VALUE!</v>
      </c>
      <c r="O1088" s="220" t="e">
        <f t="shared" si="99"/>
        <v>#VALUE!</v>
      </c>
      <c r="P1088" s="220" t="e">
        <f t="shared" si="100"/>
        <v>#VALUE!</v>
      </c>
      <c r="Q1088" s="220"/>
      <c r="R1088" s="220"/>
      <c r="S1088" s="220" t="e">
        <f t="shared" si="101"/>
        <v>#VALUE!</v>
      </c>
    </row>
    <row r="1089" spans="12:19" hidden="1">
      <c r="L1089" s="220" t="e">
        <f t="shared" si="96"/>
        <v>#VALUE!</v>
      </c>
      <c r="M1089" s="220" t="e">
        <f t="shared" si="97"/>
        <v>#VALUE!</v>
      </c>
      <c r="N1089" s="220" t="e">
        <f t="shared" si="98"/>
        <v>#VALUE!</v>
      </c>
      <c r="O1089" s="220" t="e">
        <f t="shared" si="99"/>
        <v>#VALUE!</v>
      </c>
      <c r="P1089" s="220" t="e">
        <f t="shared" si="100"/>
        <v>#VALUE!</v>
      </c>
      <c r="Q1089" s="220"/>
      <c r="R1089" s="220"/>
      <c r="S1089" s="220" t="e">
        <f t="shared" si="101"/>
        <v>#VALUE!</v>
      </c>
    </row>
    <row r="1090" spans="12:19" hidden="1">
      <c r="L1090" s="220" t="e">
        <f t="shared" si="96"/>
        <v>#VALUE!</v>
      </c>
      <c r="M1090" s="220" t="e">
        <f t="shared" si="97"/>
        <v>#VALUE!</v>
      </c>
      <c r="N1090" s="220" t="e">
        <f t="shared" si="98"/>
        <v>#VALUE!</v>
      </c>
      <c r="O1090" s="220" t="e">
        <f t="shared" si="99"/>
        <v>#VALUE!</v>
      </c>
      <c r="P1090" s="220" t="e">
        <f t="shared" si="100"/>
        <v>#VALUE!</v>
      </c>
      <c r="Q1090" s="220"/>
      <c r="R1090" s="220"/>
      <c r="S1090" s="220" t="e">
        <f t="shared" si="101"/>
        <v>#VALUE!</v>
      </c>
    </row>
    <row r="1091" spans="12:19" hidden="1">
      <c r="L1091" s="220" t="e">
        <f t="shared" si="96"/>
        <v>#VALUE!</v>
      </c>
      <c r="M1091" s="220" t="e">
        <f t="shared" si="97"/>
        <v>#VALUE!</v>
      </c>
      <c r="N1091" s="220" t="e">
        <f t="shared" si="98"/>
        <v>#VALUE!</v>
      </c>
      <c r="O1091" s="220" t="e">
        <f t="shared" si="99"/>
        <v>#VALUE!</v>
      </c>
      <c r="P1091" s="220" t="e">
        <f t="shared" si="100"/>
        <v>#VALUE!</v>
      </c>
      <c r="Q1091" s="220"/>
      <c r="R1091" s="220"/>
      <c r="S1091" s="220" t="e">
        <f t="shared" si="101"/>
        <v>#VALUE!</v>
      </c>
    </row>
    <row r="1092" spans="12:19" hidden="1">
      <c r="L1092" s="220" t="e">
        <f t="shared" si="96"/>
        <v>#VALUE!</v>
      </c>
      <c r="M1092" s="220" t="e">
        <f t="shared" si="97"/>
        <v>#VALUE!</v>
      </c>
      <c r="N1092" s="220" t="e">
        <f t="shared" si="98"/>
        <v>#VALUE!</v>
      </c>
      <c r="O1092" s="220" t="e">
        <f t="shared" si="99"/>
        <v>#VALUE!</v>
      </c>
      <c r="P1092" s="220" t="e">
        <f t="shared" si="100"/>
        <v>#VALUE!</v>
      </c>
      <c r="Q1092" s="220"/>
      <c r="R1092" s="220"/>
      <c r="S1092" s="220" t="e">
        <f t="shared" si="101"/>
        <v>#VALUE!</v>
      </c>
    </row>
    <row r="1093" spans="12:19" hidden="1">
      <c r="L1093" s="220" t="e">
        <f t="shared" ref="L1093:L1156" si="102">LEFT(A1093,2)*1</f>
        <v>#VALUE!</v>
      </c>
      <c r="M1093" s="220" t="e">
        <f t="shared" ref="M1093:M1156" si="103">LEFT(B1093,2)*1</f>
        <v>#VALUE!</v>
      </c>
      <c r="N1093" s="220" t="e">
        <f t="shared" ref="N1093:N1156" si="104">LEFT(C1093,4)*1</f>
        <v>#VALUE!</v>
      </c>
      <c r="O1093" s="220" t="e">
        <f t="shared" ref="O1093:O1156" si="105">LEFT(D1093,4)*1</f>
        <v>#VALUE!</v>
      </c>
      <c r="P1093" s="220" t="e">
        <f t="shared" ref="P1093:P1156" si="106">N1093/1000*1</f>
        <v>#VALUE!</v>
      </c>
      <c r="Q1093" s="220"/>
      <c r="R1093" s="220"/>
      <c r="S1093" s="220" t="e">
        <f t="shared" ref="S1093:S1156" si="107">RIGHT(O1093,3)*1</f>
        <v>#VALUE!</v>
      </c>
    </row>
    <row r="1094" spans="12:19" hidden="1">
      <c r="L1094" s="220" t="e">
        <f t="shared" si="102"/>
        <v>#VALUE!</v>
      </c>
      <c r="M1094" s="220" t="e">
        <f t="shared" si="103"/>
        <v>#VALUE!</v>
      </c>
      <c r="N1094" s="220" t="e">
        <f t="shared" si="104"/>
        <v>#VALUE!</v>
      </c>
      <c r="O1094" s="220" t="e">
        <f t="shared" si="105"/>
        <v>#VALUE!</v>
      </c>
      <c r="P1094" s="220" t="e">
        <f t="shared" si="106"/>
        <v>#VALUE!</v>
      </c>
      <c r="Q1094" s="220"/>
      <c r="R1094" s="220"/>
      <c r="S1094" s="220" t="e">
        <f t="shared" si="107"/>
        <v>#VALUE!</v>
      </c>
    </row>
    <row r="1095" spans="12:19" hidden="1">
      <c r="L1095" s="220" t="e">
        <f t="shared" si="102"/>
        <v>#VALUE!</v>
      </c>
      <c r="M1095" s="220" t="e">
        <f t="shared" si="103"/>
        <v>#VALUE!</v>
      </c>
      <c r="N1095" s="220" t="e">
        <f t="shared" si="104"/>
        <v>#VALUE!</v>
      </c>
      <c r="O1095" s="220" t="e">
        <f t="shared" si="105"/>
        <v>#VALUE!</v>
      </c>
      <c r="P1095" s="220" t="e">
        <f t="shared" si="106"/>
        <v>#VALUE!</v>
      </c>
      <c r="Q1095" s="220"/>
      <c r="R1095" s="220"/>
      <c r="S1095" s="220" t="e">
        <f t="shared" si="107"/>
        <v>#VALUE!</v>
      </c>
    </row>
    <row r="1096" spans="12:19" hidden="1">
      <c r="L1096" s="220" t="e">
        <f t="shared" si="102"/>
        <v>#VALUE!</v>
      </c>
      <c r="M1096" s="220" t="e">
        <f t="shared" si="103"/>
        <v>#VALUE!</v>
      </c>
      <c r="N1096" s="220" t="e">
        <f t="shared" si="104"/>
        <v>#VALUE!</v>
      </c>
      <c r="O1096" s="220" t="e">
        <f t="shared" si="105"/>
        <v>#VALUE!</v>
      </c>
      <c r="P1096" s="220" t="e">
        <f t="shared" si="106"/>
        <v>#VALUE!</v>
      </c>
      <c r="Q1096" s="220"/>
      <c r="R1096" s="220"/>
      <c r="S1096" s="220" t="e">
        <f t="shared" si="107"/>
        <v>#VALUE!</v>
      </c>
    </row>
    <row r="1097" spans="12:19" hidden="1">
      <c r="L1097" s="220" t="e">
        <f t="shared" si="102"/>
        <v>#VALUE!</v>
      </c>
      <c r="M1097" s="220" t="e">
        <f t="shared" si="103"/>
        <v>#VALUE!</v>
      </c>
      <c r="N1097" s="220" t="e">
        <f t="shared" si="104"/>
        <v>#VALUE!</v>
      </c>
      <c r="O1097" s="220" t="e">
        <f t="shared" si="105"/>
        <v>#VALUE!</v>
      </c>
      <c r="P1097" s="220" t="e">
        <f t="shared" si="106"/>
        <v>#VALUE!</v>
      </c>
      <c r="Q1097" s="220"/>
      <c r="R1097" s="220"/>
      <c r="S1097" s="220" t="e">
        <f t="shared" si="107"/>
        <v>#VALUE!</v>
      </c>
    </row>
    <row r="1098" spans="12:19" hidden="1">
      <c r="L1098" s="220" t="e">
        <f t="shared" si="102"/>
        <v>#VALUE!</v>
      </c>
      <c r="M1098" s="220" t="e">
        <f t="shared" si="103"/>
        <v>#VALUE!</v>
      </c>
      <c r="N1098" s="220" t="e">
        <f t="shared" si="104"/>
        <v>#VALUE!</v>
      </c>
      <c r="O1098" s="220" t="e">
        <f t="shared" si="105"/>
        <v>#VALUE!</v>
      </c>
      <c r="P1098" s="220" t="e">
        <f t="shared" si="106"/>
        <v>#VALUE!</v>
      </c>
      <c r="Q1098" s="220"/>
      <c r="R1098" s="220"/>
      <c r="S1098" s="220" t="e">
        <f t="shared" si="107"/>
        <v>#VALUE!</v>
      </c>
    </row>
    <row r="1099" spans="12:19" hidden="1">
      <c r="L1099" s="220" t="e">
        <f t="shared" si="102"/>
        <v>#VALUE!</v>
      </c>
      <c r="M1099" s="220" t="e">
        <f t="shared" si="103"/>
        <v>#VALUE!</v>
      </c>
      <c r="N1099" s="220" t="e">
        <f t="shared" si="104"/>
        <v>#VALUE!</v>
      </c>
      <c r="O1099" s="220" t="e">
        <f t="shared" si="105"/>
        <v>#VALUE!</v>
      </c>
      <c r="P1099" s="220" t="e">
        <f t="shared" si="106"/>
        <v>#VALUE!</v>
      </c>
      <c r="Q1099" s="220"/>
      <c r="R1099" s="220"/>
      <c r="S1099" s="220" t="e">
        <f t="shared" si="107"/>
        <v>#VALUE!</v>
      </c>
    </row>
    <row r="1100" spans="12:19" hidden="1">
      <c r="L1100" s="220" t="e">
        <f t="shared" si="102"/>
        <v>#VALUE!</v>
      </c>
      <c r="M1100" s="220" t="e">
        <f t="shared" si="103"/>
        <v>#VALUE!</v>
      </c>
      <c r="N1100" s="220" t="e">
        <f t="shared" si="104"/>
        <v>#VALUE!</v>
      </c>
      <c r="O1100" s="220" t="e">
        <f t="shared" si="105"/>
        <v>#VALUE!</v>
      </c>
      <c r="P1100" s="220" t="e">
        <f t="shared" si="106"/>
        <v>#VALUE!</v>
      </c>
      <c r="Q1100" s="220"/>
      <c r="R1100" s="220"/>
      <c r="S1100" s="220" t="e">
        <f t="shared" si="107"/>
        <v>#VALUE!</v>
      </c>
    </row>
    <row r="1101" spans="12:19" hidden="1">
      <c r="L1101" s="220" t="e">
        <f t="shared" si="102"/>
        <v>#VALUE!</v>
      </c>
      <c r="M1101" s="220" t="e">
        <f t="shared" si="103"/>
        <v>#VALUE!</v>
      </c>
      <c r="N1101" s="220" t="e">
        <f t="shared" si="104"/>
        <v>#VALUE!</v>
      </c>
      <c r="O1101" s="220" t="e">
        <f t="shared" si="105"/>
        <v>#VALUE!</v>
      </c>
      <c r="P1101" s="220" t="e">
        <f t="shared" si="106"/>
        <v>#VALUE!</v>
      </c>
      <c r="Q1101" s="220"/>
      <c r="R1101" s="220"/>
      <c r="S1101" s="220" t="e">
        <f t="shared" si="107"/>
        <v>#VALUE!</v>
      </c>
    </row>
    <row r="1102" spans="12:19" hidden="1">
      <c r="L1102" s="220" t="e">
        <f t="shared" si="102"/>
        <v>#VALUE!</v>
      </c>
      <c r="M1102" s="220" t="e">
        <f t="shared" si="103"/>
        <v>#VALUE!</v>
      </c>
      <c r="N1102" s="220" t="e">
        <f t="shared" si="104"/>
        <v>#VALUE!</v>
      </c>
      <c r="O1102" s="220" t="e">
        <f t="shared" si="105"/>
        <v>#VALUE!</v>
      </c>
      <c r="P1102" s="220" t="e">
        <f t="shared" si="106"/>
        <v>#VALUE!</v>
      </c>
      <c r="Q1102" s="220"/>
      <c r="R1102" s="220"/>
      <c r="S1102" s="220" t="e">
        <f t="shared" si="107"/>
        <v>#VALUE!</v>
      </c>
    </row>
    <row r="1103" spans="12:19" hidden="1">
      <c r="L1103" s="220" t="e">
        <f t="shared" si="102"/>
        <v>#VALUE!</v>
      </c>
      <c r="M1103" s="220" t="e">
        <f t="shared" si="103"/>
        <v>#VALUE!</v>
      </c>
      <c r="N1103" s="220" t="e">
        <f t="shared" si="104"/>
        <v>#VALUE!</v>
      </c>
      <c r="O1103" s="220" t="e">
        <f t="shared" si="105"/>
        <v>#VALUE!</v>
      </c>
      <c r="P1103" s="220" t="e">
        <f t="shared" si="106"/>
        <v>#VALUE!</v>
      </c>
      <c r="Q1103" s="220"/>
      <c r="R1103" s="220"/>
      <c r="S1103" s="220" t="e">
        <f t="shared" si="107"/>
        <v>#VALUE!</v>
      </c>
    </row>
    <row r="1104" spans="12:19" hidden="1">
      <c r="L1104" s="220" t="e">
        <f t="shared" si="102"/>
        <v>#VALUE!</v>
      </c>
      <c r="M1104" s="220" t="e">
        <f t="shared" si="103"/>
        <v>#VALUE!</v>
      </c>
      <c r="N1104" s="220" t="e">
        <f t="shared" si="104"/>
        <v>#VALUE!</v>
      </c>
      <c r="O1104" s="220" t="e">
        <f t="shared" si="105"/>
        <v>#VALUE!</v>
      </c>
      <c r="P1104" s="220" t="e">
        <f t="shared" si="106"/>
        <v>#VALUE!</v>
      </c>
      <c r="Q1104" s="220"/>
      <c r="R1104" s="220"/>
      <c r="S1104" s="220" t="e">
        <f t="shared" si="107"/>
        <v>#VALUE!</v>
      </c>
    </row>
    <row r="1105" spans="12:19" hidden="1">
      <c r="L1105" s="220" t="e">
        <f t="shared" si="102"/>
        <v>#VALUE!</v>
      </c>
      <c r="M1105" s="220" t="e">
        <f t="shared" si="103"/>
        <v>#VALUE!</v>
      </c>
      <c r="N1105" s="220" t="e">
        <f t="shared" si="104"/>
        <v>#VALUE!</v>
      </c>
      <c r="O1105" s="220" t="e">
        <f t="shared" si="105"/>
        <v>#VALUE!</v>
      </c>
      <c r="P1105" s="220" t="e">
        <f t="shared" si="106"/>
        <v>#VALUE!</v>
      </c>
      <c r="Q1105" s="220"/>
      <c r="R1105" s="220"/>
      <c r="S1105" s="220" t="e">
        <f t="shared" si="107"/>
        <v>#VALUE!</v>
      </c>
    </row>
    <row r="1106" spans="12:19" hidden="1">
      <c r="L1106" s="220" t="e">
        <f t="shared" si="102"/>
        <v>#VALUE!</v>
      </c>
      <c r="M1106" s="220" t="e">
        <f t="shared" si="103"/>
        <v>#VALUE!</v>
      </c>
      <c r="N1106" s="220" t="e">
        <f t="shared" si="104"/>
        <v>#VALUE!</v>
      </c>
      <c r="O1106" s="220" t="e">
        <f t="shared" si="105"/>
        <v>#VALUE!</v>
      </c>
      <c r="P1106" s="220" t="e">
        <f t="shared" si="106"/>
        <v>#VALUE!</v>
      </c>
      <c r="Q1106" s="220"/>
      <c r="R1106" s="220"/>
      <c r="S1106" s="220" t="e">
        <f t="shared" si="107"/>
        <v>#VALUE!</v>
      </c>
    </row>
    <row r="1107" spans="12:19" hidden="1">
      <c r="L1107" s="220" t="e">
        <f t="shared" si="102"/>
        <v>#VALUE!</v>
      </c>
      <c r="M1107" s="220" t="e">
        <f t="shared" si="103"/>
        <v>#VALUE!</v>
      </c>
      <c r="N1107" s="220" t="e">
        <f t="shared" si="104"/>
        <v>#VALUE!</v>
      </c>
      <c r="O1107" s="220" t="e">
        <f t="shared" si="105"/>
        <v>#VALUE!</v>
      </c>
      <c r="P1107" s="220" t="e">
        <f t="shared" si="106"/>
        <v>#VALUE!</v>
      </c>
      <c r="Q1107" s="220"/>
      <c r="R1107" s="220"/>
      <c r="S1107" s="220" t="e">
        <f t="shared" si="107"/>
        <v>#VALUE!</v>
      </c>
    </row>
    <row r="1108" spans="12:19" hidden="1">
      <c r="L1108" s="220" t="e">
        <f t="shared" si="102"/>
        <v>#VALUE!</v>
      </c>
      <c r="M1108" s="220" t="e">
        <f t="shared" si="103"/>
        <v>#VALUE!</v>
      </c>
      <c r="N1108" s="220" t="e">
        <f t="shared" si="104"/>
        <v>#VALUE!</v>
      </c>
      <c r="O1108" s="220" t="e">
        <f t="shared" si="105"/>
        <v>#VALUE!</v>
      </c>
      <c r="P1108" s="220" t="e">
        <f t="shared" si="106"/>
        <v>#VALUE!</v>
      </c>
      <c r="Q1108" s="220"/>
      <c r="R1108" s="220"/>
      <c r="S1108" s="220" t="e">
        <f t="shared" si="107"/>
        <v>#VALUE!</v>
      </c>
    </row>
    <row r="1109" spans="12:19" hidden="1">
      <c r="L1109" s="220" t="e">
        <f t="shared" si="102"/>
        <v>#VALUE!</v>
      </c>
      <c r="M1109" s="220" t="e">
        <f t="shared" si="103"/>
        <v>#VALUE!</v>
      </c>
      <c r="N1109" s="220" t="e">
        <f t="shared" si="104"/>
        <v>#VALUE!</v>
      </c>
      <c r="O1109" s="220" t="e">
        <f t="shared" si="105"/>
        <v>#VALUE!</v>
      </c>
      <c r="P1109" s="220" t="e">
        <f t="shared" si="106"/>
        <v>#VALUE!</v>
      </c>
      <c r="Q1109" s="220"/>
      <c r="R1109" s="220"/>
      <c r="S1109" s="220" t="e">
        <f t="shared" si="107"/>
        <v>#VALUE!</v>
      </c>
    </row>
    <row r="1110" spans="12:19" hidden="1">
      <c r="L1110" s="220" t="e">
        <f t="shared" si="102"/>
        <v>#VALUE!</v>
      </c>
      <c r="M1110" s="220" t="e">
        <f t="shared" si="103"/>
        <v>#VALUE!</v>
      </c>
      <c r="N1110" s="220" t="e">
        <f t="shared" si="104"/>
        <v>#VALUE!</v>
      </c>
      <c r="O1110" s="220" t="e">
        <f t="shared" si="105"/>
        <v>#VALUE!</v>
      </c>
      <c r="P1110" s="220" t="e">
        <f t="shared" si="106"/>
        <v>#VALUE!</v>
      </c>
      <c r="Q1110" s="220"/>
      <c r="R1110" s="220"/>
      <c r="S1110" s="220" t="e">
        <f t="shared" si="107"/>
        <v>#VALUE!</v>
      </c>
    </row>
    <row r="1111" spans="12:19" hidden="1">
      <c r="L1111" s="220" t="e">
        <f t="shared" si="102"/>
        <v>#VALUE!</v>
      </c>
      <c r="M1111" s="220" t="e">
        <f t="shared" si="103"/>
        <v>#VALUE!</v>
      </c>
      <c r="N1111" s="220" t="e">
        <f t="shared" si="104"/>
        <v>#VALUE!</v>
      </c>
      <c r="O1111" s="220" t="e">
        <f t="shared" si="105"/>
        <v>#VALUE!</v>
      </c>
      <c r="P1111" s="220" t="e">
        <f t="shared" si="106"/>
        <v>#VALUE!</v>
      </c>
      <c r="Q1111" s="220"/>
      <c r="R1111" s="220"/>
      <c r="S1111" s="220" t="e">
        <f t="shared" si="107"/>
        <v>#VALUE!</v>
      </c>
    </row>
    <row r="1112" spans="12:19" hidden="1">
      <c r="L1112" s="220" t="e">
        <f t="shared" si="102"/>
        <v>#VALUE!</v>
      </c>
      <c r="M1112" s="220" t="e">
        <f t="shared" si="103"/>
        <v>#VALUE!</v>
      </c>
      <c r="N1112" s="220" t="e">
        <f t="shared" si="104"/>
        <v>#VALUE!</v>
      </c>
      <c r="O1112" s="220" t="e">
        <f t="shared" si="105"/>
        <v>#VALUE!</v>
      </c>
      <c r="P1112" s="220" t="e">
        <f t="shared" si="106"/>
        <v>#VALUE!</v>
      </c>
      <c r="Q1112" s="220"/>
      <c r="R1112" s="220"/>
      <c r="S1112" s="220" t="e">
        <f t="shared" si="107"/>
        <v>#VALUE!</v>
      </c>
    </row>
    <row r="1113" spans="12:19" hidden="1">
      <c r="L1113" s="220" t="e">
        <f t="shared" si="102"/>
        <v>#VALUE!</v>
      </c>
      <c r="M1113" s="220" t="e">
        <f t="shared" si="103"/>
        <v>#VALUE!</v>
      </c>
      <c r="N1113" s="220" t="e">
        <f t="shared" si="104"/>
        <v>#VALUE!</v>
      </c>
      <c r="O1113" s="220" t="e">
        <f t="shared" si="105"/>
        <v>#VALUE!</v>
      </c>
      <c r="P1113" s="220" t="e">
        <f t="shared" si="106"/>
        <v>#VALUE!</v>
      </c>
      <c r="Q1113" s="220"/>
      <c r="R1113" s="220"/>
      <c r="S1113" s="220" t="e">
        <f t="shared" si="107"/>
        <v>#VALUE!</v>
      </c>
    </row>
    <row r="1114" spans="12:19" hidden="1">
      <c r="L1114" s="220" t="e">
        <f t="shared" si="102"/>
        <v>#VALUE!</v>
      </c>
      <c r="M1114" s="220" t="e">
        <f t="shared" si="103"/>
        <v>#VALUE!</v>
      </c>
      <c r="N1114" s="220" t="e">
        <f t="shared" si="104"/>
        <v>#VALUE!</v>
      </c>
      <c r="O1114" s="220" t="e">
        <f t="shared" si="105"/>
        <v>#VALUE!</v>
      </c>
      <c r="P1114" s="220" t="e">
        <f t="shared" si="106"/>
        <v>#VALUE!</v>
      </c>
      <c r="Q1114" s="220"/>
      <c r="R1114" s="220"/>
      <c r="S1114" s="220" t="e">
        <f t="shared" si="107"/>
        <v>#VALUE!</v>
      </c>
    </row>
    <row r="1115" spans="12:19" hidden="1">
      <c r="L1115" s="220" t="e">
        <f t="shared" si="102"/>
        <v>#VALUE!</v>
      </c>
      <c r="M1115" s="220" t="e">
        <f t="shared" si="103"/>
        <v>#VALUE!</v>
      </c>
      <c r="N1115" s="220" t="e">
        <f t="shared" si="104"/>
        <v>#VALUE!</v>
      </c>
      <c r="O1115" s="220" t="e">
        <f t="shared" si="105"/>
        <v>#VALUE!</v>
      </c>
      <c r="P1115" s="220" t="e">
        <f t="shared" si="106"/>
        <v>#VALUE!</v>
      </c>
      <c r="Q1115" s="220"/>
      <c r="R1115" s="220"/>
      <c r="S1115" s="220" t="e">
        <f t="shared" si="107"/>
        <v>#VALUE!</v>
      </c>
    </row>
    <row r="1116" spans="12:19" hidden="1">
      <c r="L1116" s="220" t="e">
        <f t="shared" si="102"/>
        <v>#VALUE!</v>
      </c>
      <c r="M1116" s="220" t="e">
        <f t="shared" si="103"/>
        <v>#VALUE!</v>
      </c>
      <c r="N1116" s="220" t="e">
        <f t="shared" si="104"/>
        <v>#VALUE!</v>
      </c>
      <c r="O1116" s="220" t="e">
        <f t="shared" si="105"/>
        <v>#VALUE!</v>
      </c>
      <c r="P1116" s="220" t="e">
        <f t="shared" si="106"/>
        <v>#VALUE!</v>
      </c>
      <c r="Q1116" s="220"/>
      <c r="R1116" s="220"/>
      <c r="S1116" s="220" t="e">
        <f t="shared" si="107"/>
        <v>#VALUE!</v>
      </c>
    </row>
    <row r="1117" spans="12:19" hidden="1">
      <c r="L1117" s="220" t="e">
        <f t="shared" si="102"/>
        <v>#VALUE!</v>
      </c>
      <c r="M1117" s="220" t="e">
        <f t="shared" si="103"/>
        <v>#VALUE!</v>
      </c>
      <c r="N1117" s="220" t="e">
        <f t="shared" si="104"/>
        <v>#VALUE!</v>
      </c>
      <c r="O1117" s="220" t="e">
        <f t="shared" si="105"/>
        <v>#VALUE!</v>
      </c>
      <c r="P1117" s="220" t="e">
        <f t="shared" si="106"/>
        <v>#VALUE!</v>
      </c>
      <c r="Q1117" s="220"/>
      <c r="R1117" s="220"/>
      <c r="S1117" s="220" t="e">
        <f t="shared" si="107"/>
        <v>#VALUE!</v>
      </c>
    </row>
    <row r="1118" spans="12:19" hidden="1">
      <c r="L1118" s="220" t="e">
        <f t="shared" si="102"/>
        <v>#VALUE!</v>
      </c>
      <c r="M1118" s="220" t="e">
        <f t="shared" si="103"/>
        <v>#VALUE!</v>
      </c>
      <c r="N1118" s="220" t="e">
        <f t="shared" si="104"/>
        <v>#VALUE!</v>
      </c>
      <c r="O1118" s="220" t="e">
        <f t="shared" si="105"/>
        <v>#VALUE!</v>
      </c>
      <c r="P1118" s="220" t="e">
        <f t="shared" si="106"/>
        <v>#VALUE!</v>
      </c>
      <c r="Q1118" s="220"/>
      <c r="R1118" s="220"/>
      <c r="S1118" s="220" t="e">
        <f t="shared" si="107"/>
        <v>#VALUE!</v>
      </c>
    </row>
    <row r="1119" spans="12:19" hidden="1">
      <c r="L1119" s="220" t="e">
        <f t="shared" si="102"/>
        <v>#VALUE!</v>
      </c>
      <c r="M1119" s="220" t="e">
        <f t="shared" si="103"/>
        <v>#VALUE!</v>
      </c>
      <c r="N1119" s="220" t="e">
        <f t="shared" si="104"/>
        <v>#VALUE!</v>
      </c>
      <c r="O1119" s="220" t="e">
        <f t="shared" si="105"/>
        <v>#VALUE!</v>
      </c>
      <c r="P1119" s="220" t="e">
        <f t="shared" si="106"/>
        <v>#VALUE!</v>
      </c>
      <c r="Q1119" s="220"/>
      <c r="R1119" s="220"/>
      <c r="S1119" s="220" t="e">
        <f t="shared" si="107"/>
        <v>#VALUE!</v>
      </c>
    </row>
    <row r="1120" spans="12:19" hidden="1">
      <c r="L1120" s="220" t="e">
        <f t="shared" si="102"/>
        <v>#VALUE!</v>
      </c>
      <c r="M1120" s="220" t="e">
        <f t="shared" si="103"/>
        <v>#VALUE!</v>
      </c>
      <c r="N1120" s="220" t="e">
        <f t="shared" si="104"/>
        <v>#VALUE!</v>
      </c>
      <c r="O1120" s="220" t="e">
        <f t="shared" si="105"/>
        <v>#VALUE!</v>
      </c>
      <c r="P1120" s="220" t="e">
        <f t="shared" si="106"/>
        <v>#VALUE!</v>
      </c>
      <c r="Q1120" s="220"/>
      <c r="R1120" s="220"/>
      <c r="S1120" s="220" t="e">
        <f t="shared" si="107"/>
        <v>#VALUE!</v>
      </c>
    </row>
    <row r="1121" spans="12:19" hidden="1">
      <c r="L1121" s="220" t="e">
        <f t="shared" si="102"/>
        <v>#VALUE!</v>
      </c>
      <c r="M1121" s="220" t="e">
        <f t="shared" si="103"/>
        <v>#VALUE!</v>
      </c>
      <c r="N1121" s="220" t="e">
        <f t="shared" si="104"/>
        <v>#VALUE!</v>
      </c>
      <c r="O1121" s="220" t="e">
        <f t="shared" si="105"/>
        <v>#VALUE!</v>
      </c>
      <c r="P1121" s="220" t="e">
        <f t="shared" si="106"/>
        <v>#VALUE!</v>
      </c>
      <c r="Q1121" s="220"/>
      <c r="R1121" s="220"/>
      <c r="S1121" s="220" t="e">
        <f t="shared" si="107"/>
        <v>#VALUE!</v>
      </c>
    </row>
    <row r="1122" spans="12:19" hidden="1">
      <c r="L1122" s="220" t="e">
        <f t="shared" si="102"/>
        <v>#VALUE!</v>
      </c>
      <c r="M1122" s="220" t="e">
        <f t="shared" si="103"/>
        <v>#VALUE!</v>
      </c>
      <c r="N1122" s="220" t="e">
        <f t="shared" si="104"/>
        <v>#VALUE!</v>
      </c>
      <c r="O1122" s="220" t="e">
        <f t="shared" si="105"/>
        <v>#VALUE!</v>
      </c>
      <c r="P1122" s="220" t="e">
        <f t="shared" si="106"/>
        <v>#VALUE!</v>
      </c>
      <c r="Q1122" s="220"/>
      <c r="R1122" s="220"/>
      <c r="S1122" s="220" t="e">
        <f t="shared" si="107"/>
        <v>#VALUE!</v>
      </c>
    </row>
    <row r="1123" spans="12:19" hidden="1">
      <c r="L1123" s="220" t="e">
        <f t="shared" si="102"/>
        <v>#VALUE!</v>
      </c>
      <c r="M1123" s="220" t="e">
        <f t="shared" si="103"/>
        <v>#VALUE!</v>
      </c>
      <c r="N1123" s="220" t="e">
        <f t="shared" si="104"/>
        <v>#VALUE!</v>
      </c>
      <c r="O1123" s="220" t="e">
        <f t="shared" si="105"/>
        <v>#VALUE!</v>
      </c>
      <c r="P1123" s="220" t="e">
        <f t="shared" si="106"/>
        <v>#VALUE!</v>
      </c>
      <c r="Q1123" s="220"/>
      <c r="R1123" s="220"/>
      <c r="S1123" s="220" t="e">
        <f t="shared" si="107"/>
        <v>#VALUE!</v>
      </c>
    </row>
    <row r="1124" spans="12:19" hidden="1">
      <c r="L1124" s="220" t="e">
        <f t="shared" si="102"/>
        <v>#VALUE!</v>
      </c>
      <c r="M1124" s="220" t="e">
        <f t="shared" si="103"/>
        <v>#VALUE!</v>
      </c>
      <c r="N1124" s="220" t="e">
        <f t="shared" si="104"/>
        <v>#VALUE!</v>
      </c>
      <c r="O1124" s="220" t="e">
        <f t="shared" si="105"/>
        <v>#VALUE!</v>
      </c>
      <c r="P1124" s="220" t="e">
        <f t="shared" si="106"/>
        <v>#VALUE!</v>
      </c>
      <c r="Q1124" s="220"/>
      <c r="R1124" s="220"/>
      <c r="S1124" s="220" t="e">
        <f t="shared" si="107"/>
        <v>#VALUE!</v>
      </c>
    </row>
    <row r="1125" spans="12:19" hidden="1">
      <c r="L1125" s="220" t="e">
        <f t="shared" si="102"/>
        <v>#VALUE!</v>
      </c>
      <c r="M1125" s="220" t="e">
        <f t="shared" si="103"/>
        <v>#VALUE!</v>
      </c>
      <c r="N1125" s="220" t="e">
        <f t="shared" si="104"/>
        <v>#VALUE!</v>
      </c>
      <c r="O1125" s="220" t="e">
        <f t="shared" si="105"/>
        <v>#VALUE!</v>
      </c>
      <c r="P1125" s="220" t="e">
        <f t="shared" si="106"/>
        <v>#VALUE!</v>
      </c>
      <c r="Q1125" s="220"/>
      <c r="R1125" s="220"/>
      <c r="S1125" s="220" t="e">
        <f t="shared" si="107"/>
        <v>#VALUE!</v>
      </c>
    </row>
    <row r="1126" spans="12:19" hidden="1">
      <c r="L1126" s="220" t="e">
        <f t="shared" si="102"/>
        <v>#VALUE!</v>
      </c>
      <c r="M1126" s="220" t="e">
        <f t="shared" si="103"/>
        <v>#VALUE!</v>
      </c>
      <c r="N1126" s="220" t="e">
        <f t="shared" si="104"/>
        <v>#VALUE!</v>
      </c>
      <c r="O1126" s="220" t="e">
        <f t="shared" si="105"/>
        <v>#VALUE!</v>
      </c>
      <c r="P1126" s="220" t="e">
        <f t="shared" si="106"/>
        <v>#VALUE!</v>
      </c>
      <c r="Q1126" s="220"/>
      <c r="R1126" s="220"/>
      <c r="S1126" s="220" t="e">
        <f t="shared" si="107"/>
        <v>#VALUE!</v>
      </c>
    </row>
    <row r="1127" spans="12:19" hidden="1">
      <c r="L1127" s="220" t="e">
        <f t="shared" si="102"/>
        <v>#VALUE!</v>
      </c>
      <c r="M1127" s="220" t="e">
        <f t="shared" si="103"/>
        <v>#VALUE!</v>
      </c>
      <c r="N1127" s="220" t="e">
        <f t="shared" si="104"/>
        <v>#VALUE!</v>
      </c>
      <c r="O1127" s="220" t="e">
        <f t="shared" si="105"/>
        <v>#VALUE!</v>
      </c>
      <c r="P1127" s="220" t="e">
        <f t="shared" si="106"/>
        <v>#VALUE!</v>
      </c>
      <c r="Q1127" s="220"/>
      <c r="R1127" s="220"/>
      <c r="S1127" s="220" t="e">
        <f t="shared" si="107"/>
        <v>#VALUE!</v>
      </c>
    </row>
    <row r="1128" spans="12:19" hidden="1">
      <c r="L1128" s="220" t="e">
        <f t="shared" si="102"/>
        <v>#VALUE!</v>
      </c>
      <c r="M1128" s="220" t="e">
        <f t="shared" si="103"/>
        <v>#VALUE!</v>
      </c>
      <c r="N1128" s="220" t="e">
        <f t="shared" si="104"/>
        <v>#VALUE!</v>
      </c>
      <c r="O1128" s="220" t="e">
        <f t="shared" si="105"/>
        <v>#VALUE!</v>
      </c>
      <c r="P1128" s="220" t="e">
        <f t="shared" si="106"/>
        <v>#VALUE!</v>
      </c>
      <c r="Q1128" s="220"/>
      <c r="R1128" s="220"/>
      <c r="S1128" s="220" t="e">
        <f t="shared" si="107"/>
        <v>#VALUE!</v>
      </c>
    </row>
    <row r="1129" spans="12:19" hidden="1">
      <c r="L1129" s="220" t="e">
        <f t="shared" si="102"/>
        <v>#VALUE!</v>
      </c>
      <c r="M1129" s="220" t="e">
        <f t="shared" si="103"/>
        <v>#VALUE!</v>
      </c>
      <c r="N1129" s="220" t="e">
        <f t="shared" si="104"/>
        <v>#VALUE!</v>
      </c>
      <c r="O1129" s="220" t="e">
        <f t="shared" si="105"/>
        <v>#VALUE!</v>
      </c>
      <c r="P1129" s="220" t="e">
        <f t="shared" si="106"/>
        <v>#VALUE!</v>
      </c>
      <c r="Q1129" s="220"/>
      <c r="R1129" s="220"/>
      <c r="S1129" s="220" t="e">
        <f t="shared" si="107"/>
        <v>#VALUE!</v>
      </c>
    </row>
    <row r="1130" spans="12:19" hidden="1">
      <c r="L1130" s="220" t="e">
        <f t="shared" si="102"/>
        <v>#VALUE!</v>
      </c>
      <c r="M1130" s="220" t="e">
        <f t="shared" si="103"/>
        <v>#VALUE!</v>
      </c>
      <c r="N1130" s="220" t="e">
        <f t="shared" si="104"/>
        <v>#VALUE!</v>
      </c>
      <c r="O1130" s="220" t="e">
        <f t="shared" si="105"/>
        <v>#VALUE!</v>
      </c>
      <c r="P1130" s="220" t="e">
        <f t="shared" si="106"/>
        <v>#VALUE!</v>
      </c>
      <c r="Q1130" s="220"/>
      <c r="R1130" s="220"/>
      <c r="S1130" s="220" t="e">
        <f t="shared" si="107"/>
        <v>#VALUE!</v>
      </c>
    </row>
    <row r="1131" spans="12:19" hidden="1">
      <c r="L1131" s="220" t="e">
        <f t="shared" si="102"/>
        <v>#VALUE!</v>
      </c>
      <c r="M1131" s="220" t="e">
        <f t="shared" si="103"/>
        <v>#VALUE!</v>
      </c>
      <c r="N1131" s="220" t="e">
        <f t="shared" si="104"/>
        <v>#VALUE!</v>
      </c>
      <c r="O1131" s="220" t="e">
        <f t="shared" si="105"/>
        <v>#VALUE!</v>
      </c>
      <c r="P1131" s="220" t="e">
        <f t="shared" si="106"/>
        <v>#VALUE!</v>
      </c>
      <c r="Q1131" s="220"/>
      <c r="R1131" s="220"/>
      <c r="S1131" s="220" t="e">
        <f t="shared" si="107"/>
        <v>#VALUE!</v>
      </c>
    </row>
    <row r="1132" spans="12:19" hidden="1">
      <c r="L1132" s="220" t="e">
        <f t="shared" si="102"/>
        <v>#VALUE!</v>
      </c>
      <c r="M1132" s="220" t="e">
        <f t="shared" si="103"/>
        <v>#VALUE!</v>
      </c>
      <c r="N1132" s="220" t="e">
        <f t="shared" si="104"/>
        <v>#VALUE!</v>
      </c>
      <c r="O1132" s="220" t="e">
        <f t="shared" si="105"/>
        <v>#VALUE!</v>
      </c>
      <c r="P1132" s="220" t="e">
        <f t="shared" si="106"/>
        <v>#VALUE!</v>
      </c>
      <c r="Q1132" s="220"/>
      <c r="R1132" s="220"/>
      <c r="S1132" s="220" t="e">
        <f t="shared" si="107"/>
        <v>#VALUE!</v>
      </c>
    </row>
    <row r="1133" spans="12:19" hidden="1">
      <c r="L1133" s="220" t="e">
        <f t="shared" si="102"/>
        <v>#VALUE!</v>
      </c>
      <c r="M1133" s="220" t="e">
        <f t="shared" si="103"/>
        <v>#VALUE!</v>
      </c>
      <c r="N1133" s="220" t="e">
        <f t="shared" si="104"/>
        <v>#VALUE!</v>
      </c>
      <c r="O1133" s="220" t="e">
        <f t="shared" si="105"/>
        <v>#VALUE!</v>
      </c>
      <c r="P1133" s="220" t="e">
        <f t="shared" si="106"/>
        <v>#VALUE!</v>
      </c>
      <c r="Q1133" s="220"/>
      <c r="R1133" s="220"/>
      <c r="S1133" s="220" t="e">
        <f t="shared" si="107"/>
        <v>#VALUE!</v>
      </c>
    </row>
    <row r="1134" spans="12:19" hidden="1">
      <c r="L1134" s="220" t="e">
        <f t="shared" si="102"/>
        <v>#VALUE!</v>
      </c>
      <c r="M1134" s="220" t="e">
        <f t="shared" si="103"/>
        <v>#VALUE!</v>
      </c>
      <c r="N1134" s="220" t="e">
        <f t="shared" si="104"/>
        <v>#VALUE!</v>
      </c>
      <c r="O1134" s="220" t="e">
        <f t="shared" si="105"/>
        <v>#VALUE!</v>
      </c>
      <c r="P1134" s="220" t="e">
        <f t="shared" si="106"/>
        <v>#VALUE!</v>
      </c>
      <c r="Q1134" s="220"/>
      <c r="R1134" s="220"/>
      <c r="S1134" s="220" t="e">
        <f t="shared" si="107"/>
        <v>#VALUE!</v>
      </c>
    </row>
    <row r="1135" spans="12:19" hidden="1">
      <c r="L1135" s="220" t="e">
        <f t="shared" si="102"/>
        <v>#VALUE!</v>
      </c>
      <c r="M1135" s="220" t="e">
        <f t="shared" si="103"/>
        <v>#VALUE!</v>
      </c>
      <c r="N1135" s="220" t="e">
        <f t="shared" si="104"/>
        <v>#VALUE!</v>
      </c>
      <c r="O1135" s="220" t="e">
        <f t="shared" si="105"/>
        <v>#VALUE!</v>
      </c>
      <c r="P1135" s="220" t="e">
        <f t="shared" si="106"/>
        <v>#VALUE!</v>
      </c>
      <c r="Q1135" s="220"/>
      <c r="R1135" s="220"/>
      <c r="S1135" s="220" t="e">
        <f t="shared" si="107"/>
        <v>#VALUE!</v>
      </c>
    </row>
    <row r="1136" spans="12:19" hidden="1">
      <c r="L1136" s="220" t="e">
        <f t="shared" si="102"/>
        <v>#VALUE!</v>
      </c>
      <c r="M1136" s="220" t="e">
        <f t="shared" si="103"/>
        <v>#VALUE!</v>
      </c>
      <c r="N1136" s="220" t="e">
        <f t="shared" si="104"/>
        <v>#VALUE!</v>
      </c>
      <c r="O1136" s="220" t="e">
        <f t="shared" si="105"/>
        <v>#VALUE!</v>
      </c>
      <c r="P1136" s="220" t="e">
        <f t="shared" si="106"/>
        <v>#VALUE!</v>
      </c>
      <c r="Q1136" s="220"/>
      <c r="R1136" s="220"/>
      <c r="S1136" s="220" t="e">
        <f t="shared" si="107"/>
        <v>#VALUE!</v>
      </c>
    </row>
    <row r="1137" spans="12:19" hidden="1">
      <c r="L1137" s="220" t="e">
        <f t="shared" si="102"/>
        <v>#VALUE!</v>
      </c>
      <c r="M1137" s="220" t="e">
        <f t="shared" si="103"/>
        <v>#VALUE!</v>
      </c>
      <c r="N1137" s="220" t="e">
        <f t="shared" si="104"/>
        <v>#VALUE!</v>
      </c>
      <c r="O1137" s="220" t="e">
        <f t="shared" si="105"/>
        <v>#VALUE!</v>
      </c>
      <c r="P1137" s="220" t="e">
        <f t="shared" si="106"/>
        <v>#VALUE!</v>
      </c>
      <c r="Q1137" s="220"/>
      <c r="R1137" s="220"/>
      <c r="S1137" s="220" t="e">
        <f t="shared" si="107"/>
        <v>#VALUE!</v>
      </c>
    </row>
    <row r="1138" spans="12:19" hidden="1">
      <c r="L1138" s="220" t="e">
        <f t="shared" si="102"/>
        <v>#VALUE!</v>
      </c>
      <c r="M1138" s="220" t="e">
        <f t="shared" si="103"/>
        <v>#VALUE!</v>
      </c>
      <c r="N1138" s="220" t="e">
        <f t="shared" si="104"/>
        <v>#VALUE!</v>
      </c>
      <c r="O1138" s="220" t="e">
        <f t="shared" si="105"/>
        <v>#VALUE!</v>
      </c>
      <c r="P1138" s="220" t="e">
        <f t="shared" si="106"/>
        <v>#VALUE!</v>
      </c>
      <c r="Q1138" s="220"/>
      <c r="R1138" s="220"/>
      <c r="S1138" s="220" t="e">
        <f t="shared" si="107"/>
        <v>#VALUE!</v>
      </c>
    </row>
    <row r="1139" spans="12:19" hidden="1">
      <c r="L1139" s="220" t="e">
        <f t="shared" si="102"/>
        <v>#VALUE!</v>
      </c>
      <c r="M1139" s="220" t="e">
        <f t="shared" si="103"/>
        <v>#VALUE!</v>
      </c>
      <c r="N1139" s="220" t="e">
        <f t="shared" si="104"/>
        <v>#VALUE!</v>
      </c>
      <c r="O1139" s="220" t="e">
        <f t="shared" si="105"/>
        <v>#VALUE!</v>
      </c>
      <c r="P1139" s="220" t="e">
        <f t="shared" si="106"/>
        <v>#VALUE!</v>
      </c>
      <c r="Q1139" s="220"/>
      <c r="R1139" s="220"/>
      <c r="S1139" s="220" t="e">
        <f t="shared" si="107"/>
        <v>#VALUE!</v>
      </c>
    </row>
    <row r="1140" spans="12:19" hidden="1">
      <c r="L1140" s="220" t="e">
        <f t="shared" si="102"/>
        <v>#VALUE!</v>
      </c>
      <c r="M1140" s="220" t="e">
        <f t="shared" si="103"/>
        <v>#VALUE!</v>
      </c>
      <c r="N1140" s="220" t="e">
        <f t="shared" si="104"/>
        <v>#VALUE!</v>
      </c>
      <c r="O1140" s="220" t="e">
        <f t="shared" si="105"/>
        <v>#VALUE!</v>
      </c>
      <c r="P1140" s="220" t="e">
        <f t="shared" si="106"/>
        <v>#VALUE!</v>
      </c>
      <c r="Q1140" s="220"/>
      <c r="R1140" s="220"/>
      <c r="S1140" s="220" t="e">
        <f t="shared" si="107"/>
        <v>#VALUE!</v>
      </c>
    </row>
    <row r="1141" spans="12:19" hidden="1">
      <c r="L1141" s="220" t="e">
        <f t="shared" si="102"/>
        <v>#VALUE!</v>
      </c>
      <c r="M1141" s="220" t="e">
        <f t="shared" si="103"/>
        <v>#VALUE!</v>
      </c>
      <c r="N1141" s="220" t="e">
        <f t="shared" si="104"/>
        <v>#VALUE!</v>
      </c>
      <c r="O1141" s="220" t="e">
        <f t="shared" si="105"/>
        <v>#VALUE!</v>
      </c>
      <c r="P1141" s="220" t="e">
        <f t="shared" si="106"/>
        <v>#VALUE!</v>
      </c>
      <c r="Q1141" s="220"/>
      <c r="R1141" s="220"/>
      <c r="S1141" s="220" t="e">
        <f t="shared" si="107"/>
        <v>#VALUE!</v>
      </c>
    </row>
    <row r="1142" spans="12:19" hidden="1">
      <c r="L1142" s="220" t="e">
        <f t="shared" si="102"/>
        <v>#VALUE!</v>
      </c>
      <c r="M1142" s="220" t="e">
        <f t="shared" si="103"/>
        <v>#VALUE!</v>
      </c>
      <c r="N1142" s="220" t="e">
        <f t="shared" si="104"/>
        <v>#VALUE!</v>
      </c>
      <c r="O1142" s="220" t="e">
        <f t="shared" si="105"/>
        <v>#VALUE!</v>
      </c>
      <c r="P1142" s="220" t="e">
        <f t="shared" si="106"/>
        <v>#VALUE!</v>
      </c>
      <c r="Q1142" s="220"/>
      <c r="R1142" s="220"/>
      <c r="S1142" s="220" t="e">
        <f t="shared" si="107"/>
        <v>#VALUE!</v>
      </c>
    </row>
    <row r="1143" spans="12:19" hidden="1">
      <c r="L1143" s="220" t="e">
        <f t="shared" si="102"/>
        <v>#VALUE!</v>
      </c>
      <c r="M1143" s="220" t="e">
        <f t="shared" si="103"/>
        <v>#VALUE!</v>
      </c>
      <c r="N1143" s="220" t="e">
        <f t="shared" si="104"/>
        <v>#VALUE!</v>
      </c>
      <c r="O1143" s="220" t="e">
        <f t="shared" si="105"/>
        <v>#VALUE!</v>
      </c>
      <c r="P1143" s="220" t="e">
        <f t="shared" si="106"/>
        <v>#VALUE!</v>
      </c>
      <c r="Q1143" s="220"/>
      <c r="R1143" s="220"/>
      <c r="S1143" s="220" t="e">
        <f t="shared" si="107"/>
        <v>#VALUE!</v>
      </c>
    </row>
    <row r="1144" spans="12:19" hidden="1">
      <c r="L1144" s="220" t="e">
        <f t="shared" si="102"/>
        <v>#VALUE!</v>
      </c>
      <c r="M1144" s="220" t="e">
        <f t="shared" si="103"/>
        <v>#VALUE!</v>
      </c>
      <c r="N1144" s="220" t="e">
        <f t="shared" si="104"/>
        <v>#VALUE!</v>
      </c>
      <c r="O1144" s="220" t="e">
        <f t="shared" si="105"/>
        <v>#VALUE!</v>
      </c>
      <c r="P1144" s="220" t="e">
        <f t="shared" si="106"/>
        <v>#VALUE!</v>
      </c>
      <c r="Q1144" s="220"/>
      <c r="R1144" s="220"/>
      <c r="S1144" s="220" t="e">
        <f t="shared" si="107"/>
        <v>#VALUE!</v>
      </c>
    </row>
    <row r="1145" spans="12:19" hidden="1">
      <c r="L1145" s="220" t="e">
        <f t="shared" si="102"/>
        <v>#VALUE!</v>
      </c>
      <c r="M1145" s="220" t="e">
        <f t="shared" si="103"/>
        <v>#VALUE!</v>
      </c>
      <c r="N1145" s="220" t="e">
        <f t="shared" si="104"/>
        <v>#VALUE!</v>
      </c>
      <c r="O1145" s="220" t="e">
        <f t="shared" si="105"/>
        <v>#VALUE!</v>
      </c>
      <c r="P1145" s="220" t="e">
        <f t="shared" si="106"/>
        <v>#VALUE!</v>
      </c>
      <c r="Q1145" s="220"/>
      <c r="R1145" s="220"/>
      <c r="S1145" s="220" t="e">
        <f t="shared" si="107"/>
        <v>#VALUE!</v>
      </c>
    </row>
    <row r="1146" spans="12:19" hidden="1">
      <c r="L1146" s="220" t="e">
        <f t="shared" si="102"/>
        <v>#VALUE!</v>
      </c>
      <c r="M1146" s="220" t="e">
        <f t="shared" si="103"/>
        <v>#VALUE!</v>
      </c>
      <c r="N1146" s="220" t="e">
        <f t="shared" si="104"/>
        <v>#VALUE!</v>
      </c>
      <c r="O1146" s="220" t="e">
        <f t="shared" si="105"/>
        <v>#VALUE!</v>
      </c>
      <c r="P1146" s="220" t="e">
        <f t="shared" si="106"/>
        <v>#VALUE!</v>
      </c>
      <c r="Q1146" s="220"/>
      <c r="R1146" s="220"/>
      <c r="S1146" s="220" t="e">
        <f t="shared" si="107"/>
        <v>#VALUE!</v>
      </c>
    </row>
    <row r="1147" spans="12:19" hidden="1">
      <c r="L1147" s="220" t="e">
        <f t="shared" si="102"/>
        <v>#VALUE!</v>
      </c>
      <c r="M1147" s="220" t="e">
        <f t="shared" si="103"/>
        <v>#VALUE!</v>
      </c>
      <c r="N1147" s="220" t="e">
        <f t="shared" si="104"/>
        <v>#VALUE!</v>
      </c>
      <c r="O1147" s="220" t="e">
        <f t="shared" si="105"/>
        <v>#VALUE!</v>
      </c>
      <c r="P1147" s="220" t="e">
        <f t="shared" si="106"/>
        <v>#VALUE!</v>
      </c>
      <c r="Q1147" s="220"/>
      <c r="R1147" s="220"/>
      <c r="S1147" s="220" t="e">
        <f t="shared" si="107"/>
        <v>#VALUE!</v>
      </c>
    </row>
    <row r="1148" spans="12:19" hidden="1">
      <c r="L1148" s="220" t="e">
        <f t="shared" si="102"/>
        <v>#VALUE!</v>
      </c>
      <c r="M1148" s="220" t="e">
        <f t="shared" si="103"/>
        <v>#VALUE!</v>
      </c>
      <c r="N1148" s="220" t="e">
        <f t="shared" si="104"/>
        <v>#VALUE!</v>
      </c>
      <c r="O1148" s="220" t="e">
        <f t="shared" si="105"/>
        <v>#VALUE!</v>
      </c>
      <c r="P1148" s="220" t="e">
        <f t="shared" si="106"/>
        <v>#VALUE!</v>
      </c>
      <c r="Q1148" s="220"/>
      <c r="R1148" s="220"/>
      <c r="S1148" s="220" t="e">
        <f t="shared" si="107"/>
        <v>#VALUE!</v>
      </c>
    </row>
    <row r="1149" spans="12:19" hidden="1">
      <c r="L1149" s="220" t="e">
        <f t="shared" si="102"/>
        <v>#VALUE!</v>
      </c>
      <c r="M1149" s="220" t="e">
        <f t="shared" si="103"/>
        <v>#VALUE!</v>
      </c>
      <c r="N1149" s="220" t="e">
        <f t="shared" si="104"/>
        <v>#VALUE!</v>
      </c>
      <c r="O1149" s="220" t="e">
        <f t="shared" si="105"/>
        <v>#VALUE!</v>
      </c>
      <c r="P1149" s="220" t="e">
        <f t="shared" si="106"/>
        <v>#VALUE!</v>
      </c>
      <c r="Q1149" s="220"/>
      <c r="R1149" s="220"/>
      <c r="S1149" s="220" t="e">
        <f t="shared" si="107"/>
        <v>#VALUE!</v>
      </c>
    </row>
    <row r="1150" spans="12:19" hidden="1">
      <c r="L1150" s="220" t="e">
        <f t="shared" si="102"/>
        <v>#VALUE!</v>
      </c>
      <c r="M1150" s="220" t="e">
        <f t="shared" si="103"/>
        <v>#VALUE!</v>
      </c>
      <c r="N1150" s="220" t="e">
        <f t="shared" si="104"/>
        <v>#VALUE!</v>
      </c>
      <c r="O1150" s="220" t="e">
        <f t="shared" si="105"/>
        <v>#VALUE!</v>
      </c>
      <c r="P1150" s="220" t="e">
        <f t="shared" si="106"/>
        <v>#VALUE!</v>
      </c>
      <c r="Q1150" s="220"/>
      <c r="R1150" s="220"/>
      <c r="S1150" s="220" t="e">
        <f t="shared" si="107"/>
        <v>#VALUE!</v>
      </c>
    </row>
    <row r="1151" spans="12:19" hidden="1">
      <c r="L1151" s="220" t="e">
        <f t="shared" si="102"/>
        <v>#VALUE!</v>
      </c>
      <c r="M1151" s="220" t="e">
        <f t="shared" si="103"/>
        <v>#VALUE!</v>
      </c>
      <c r="N1151" s="220" t="e">
        <f t="shared" si="104"/>
        <v>#VALUE!</v>
      </c>
      <c r="O1151" s="220" t="e">
        <f t="shared" si="105"/>
        <v>#VALUE!</v>
      </c>
      <c r="P1151" s="220" t="e">
        <f t="shared" si="106"/>
        <v>#VALUE!</v>
      </c>
      <c r="Q1151" s="220"/>
      <c r="R1151" s="220"/>
      <c r="S1151" s="220" t="e">
        <f t="shared" si="107"/>
        <v>#VALUE!</v>
      </c>
    </row>
    <row r="1152" spans="12:19" hidden="1">
      <c r="L1152" s="220" t="e">
        <f t="shared" si="102"/>
        <v>#VALUE!</v>
      </c>
      <c r="M1152" s="220" t="e">
        <f t="shared" si="103"/>
        <v>#VALUE!</v>
      </c>
      <c r="N1152" s="220" t="e">
        <f t="shared" si="104"/>
        <v>#VALUE!</v>
      </c>
      <c r="O1152" s="220" t="e">
        <f t="shared" si="105"/>
        <v>#VALUE!</v>
      </c>
      <c r="P1152" s="220" t="e">
        <f t="shared" si="106"/>
        <v>#VALUE!</v>
      </c>
      <c r="Q1152" s="220"/>
      <c r="R1152" s="220"/>
      <c r="S1152" s="220" t="e">
        <f t="shared" si="107"/>
        <v>#VALUE!</v>
      </c>
    </row>
    <row r="1153" spans="12:19" hidden="1">
      <c r="L1153" s="220" t="e">
        <f t="shared" si="102"/>
        <v>#VALUE!</v>
      </c>
      <c r="M1153" s="220" t="e">
        <f t="shared" si="103"/>
        <v>#VALUE!</v>
      </c>
      <c r="N1153" s="220" t="e">
        <f t="shared" si="104"/>
        <v>#VALUE!</v>
      </c>
      <c r="O1153" s="220" t="e">
        <f t="shared" si="105"/>
        <v>#VALUE!</v>
      </c>
      <c r="P1153" s="220" t="e">
        <f t="shared" si="106"/>
        <v>#VALUE!</v>
      </c>
      <c r="Q1153" s="220"/>
      <c r="R1153" s="220"/>
      <c r="S1153" s="220" t="e">
        <f t="shared" si="107"/>
        <v>#VALUE!</v>
      </c>
    </row>
    <row r="1154" spans="12:19" hidden="1">
      <c r="L1154" s="220" t="e">
        <f t="shared" si="102"/>
        <v>#VALUE!</v>
      </c>
      <c r="M1154" s="220" t="e">
        <f t="shared" si="103"/>
        <v>#VALUE!</v>
      </c>
      <c r="N1154" s="220" t="e">
        <f t="shared" si="104"/>
        <v>#VALUE!</v>
      </c>
      <c r="O1154" s="220" t="e">
        <f t="shared" si="105"/>
        <v>#VALUE!</v>
      </c>
      <c r="P1154" s="220" t="e">
        <f t="shared" si="106"/>
        <v>#VALUE!</v>
      </c>
      <c r="Q1154" s="220"/>
      <c r="R1154" s="220"/>
      <c r="S1154" s="220" t="e">
        <f t="shared" si="107"/>
        <v>#VALUE!</v>
      </c>
    </row>
    <row r="1155" spans="12:19" hidden="1">
      <c r="L1155" s="220" t="e">
        <f t="shared" si="102"/>
        <v>#VALUE!</v>
      </c>
      <c r="M1155" s="220" t="e">
        <f t="shared" si="103"/>
        <v>#VALUE!</v>
      </c>
      <c r="N1155" s="220" t="e">
        <f t="shared" si="104"/>
        <v>#VALUE!</v>
      </c>
      <c r="O1155" s="220" t="e">
        <f t="shared" si="105"/>
        <v>#VALUE!</v>
      </c>
      <c r="P1155" s="220" t="e">
        <f t="shared" si="106"/>
        <v>#VALUE!</v>
      </c>
      <c r="Q1155" s="220"/>
      <c r="R1155" s="220"/>
      <c r="S1155" s="220" t="e">
        <f t="shared" si="107"/>
        <v>#VALUE!</v>
      </c>
    </row>
    <row r="1156" spans="12:19" hidden="1">
      <c r="L1156" s="220" t="e">
        <f t="shared" si="102"/>
        <v>#VALUE!</v>
      </c>
      <c r="M1156" s="220" t="e">
        <f t="shared" si="103"/>
        <v>#VALUE!</v>
      </c>
      <c r="N1156" s="220" t="e">
        <f t="shared" si="104"/>
        <v>#VALUE!</v>
      </c>
      <c r="O1156" s="220" t="e">
        <f t="shared" si="105"/>
        <v>#VALUE!</v>
      </c>
      <c r="P1156" s="220" t="e">
        <f t="shared" si="106"/>
        <v>#VALUE!</v>
      </c>
      <c r="Q1156" s="220"/>
      <c r="R1156" s="220"/>
      <c r="S1156" s="220" t="e">
        <f t="shared" si="107"/>
        <v>#VALUE!</v>
      </c>
    </row>
    <row r="1157" spans="12:19" hidden="1">
      <c r="L1157" s="220" t="e">
        <f t="shared" ref="L1157:L1220" si="108">LEFT(A1157,2)*1</f>
        <v>#VALUE!</v>
      </c>
      <c r="M1157" s="220" t="e">
        <f t="shared" ref="M1157:M1220" si="109">LEFT(B1157,2)*1</f>
        <v>#VALUE!</v>
      </c>
      <c r="N1157" s="220" t="e">
        <f t="shared" ref="N1157:N1220" si="110">LEFT(C1157,4)*1</f>
        <v>#VALUE!</v>
      </c>
      <c r="O1157" s="220" t="e">
        <f t="shared" ref="O1157:O1220" si="111">LEFT(D1157,4)*1</f>
        <v>#VALUE!</v>
      </c>
      <c r="P1157" s="220" t="e">
        <f t="shared" ref="P1157:P1220" si="112">N1157/1000*1</f>
        <v>#VALUE!</v>
      </c>
      <c r="Q1157" s="220"/>
      <c r="R1157" s="220"/>
      <c r="S1157" s="220" t="e">
        <f t="shared" ref="S1157:S1220" si="113">RIGHT(O1157,3)*1</f>
        <v>#VALUE!</v>
      </c>
    </row>
    <row r="1158" spans="12:19" hidden="1">
      <c r="L1158" s="220" t="e">
        <f t="shared" si="108"/>
        <v>#VALUE!</v>
      </c>
      <c r="M1158" s="220" t="e">
        <f t="shared" si="109"/>
        <v>#VALUE!</v>
      </c>
      <c r="N1158" s="220" t="e">
        <f t="shared" si="110"/>
        <v>#VALUE!</v>
      </c>
      <c r="O1158" s="220" t="e">
        <f t="shared" si="111"/>
        <v>#VALUE!</v>
      </c>
      <c r="P1158" s="220" t="e">
        <f t="shared" si="112"/>
        <v>#VALUE!</v>
      </c>
      <c r="Q1158" s="220"/>
      <c r="R1158" s="220"/>
      <c r="S1158" s="220" t="e">
        <f t="shared" si="113"/>
        <v>#VALUE!</v>
      </c>
    </row>
    <row r="1159" spans="12:19" hidden="1">
      <c r="L1159" s="220" t="e">
        <f t="shared" si="108"/>
        <v>#VALUE!</v>
      </c>
      <c r="M1159" s="220" t="e">
        <f t="shared" si="109"/>
        <v>#VALUE!</v>
      </c>
      <c r="N1159" s="220" t="e">
        <f t="shared" si="110"/>
        <v>#VALUE!</v>
      </c>
      <c r="O1159" s="220" t="e">
        <f t="shared" si="111"/>
        <v>#VALUE!</v>
      </c>
      <c r="P1159" s="220" t="e">
        <f t="shared" si="112"/>
        <v>#VALUE!</v>
      </c>
      <c r="Q1159" s="220"/>
      <c r="R1159" s="220"/>
      <c r="S1159" s="220" t="e">
        <f t="shared" si="113"/>
        <v>#VALUE!</v>
      </c>
    </row>
    <row r="1160" spans="12:19" hidden="1">
      <c r="L1160" s="220" t="e">
        <f t="shared" si="108"/>
        <v>#VALUE!</v>
      </c>
      <c r="M1160" s="220" t="e">
        <f t="shared" si="109"/>
        <v>#VALUE!</v>
      </c>
      <c r="N1160" s="220" t="e">
        <f t="shared" si="110"/>
        <v>#VALUE!</v>
      </c>
      <c r="O1160" s="220" t="e">
        <f t="shared" si="111"/>
        <v>#VALUE!</v>
      </c>
      <c r="P1160" s="220" t="e">
        <f t="shared" si="112"/>
        <v>#VALUE!</v>
      </c>
      <c r="Q1160" s="220"/>
      <c r="R1160" s="220"/>
      <c r="S1160" s="220" t="e">
        <f t="shared" si="113"/>
        <v>#VALUE!</v>
      </c>
    </row>
    <row r="1161" spans="12:19" hidden="1">
      <c r="L1161" s="220" t="e">
        <f t="shared" si="108"/>
        <v>#VALUE!</v>
      </c>
      <c r="M1161" s="220" t="e">
        <f t="shared" si="109"/>
        <v>#VALUE!</v>
      </c>
      <c r="N1161" s="220" t="e">
        <f t="shared" si="110"/>
        <v>#VALUE!</v>
      </c>
      <c r="O1161" s="220" t="e">
        <f t="shared" si="111"/>
        <v>#VALUE!</v>
      </c>
      <c r="P1161" s="220" t="e">
        <f t="shared" si="112"/>
        <v>#VALUE!</v>
      </c>
      <c r="Q1161" s="220"/>
      <c r="R1161" s="220"/>
      <c r="S1161" s="220" t="e">
        <f t="shared" si="113"/>
        <v>#VALUE!</v>
      </c>
    </row>
    <row r="1162" spans="12:19" hidden="1">
      <c r="L1162" s="220" t="e">
        <f t="shared" si="108"/>
        <v>#VALUE!</v>
      </c>
      <c r="M1162" s="220" t="e">
        <f t="shared" si="109"/>
        <v>#VALUE!</v>
      </c>
      <c r="N1162" s="220" t="e">
        <f t="shared" si="110"/>
        <v>#VALUE!</v>
      </c>
      <c r="O1162" s="220" t="e">
        <f t="shared" si="111"/>
        <v>#VALUE!</v>
      </c>
      <c r="P1162" s="220" t="e">
        <f t="shared" si="112"/>
        <v>#VALUE!</v>
      </c>
      <c r="Q1162" s="220"/>
      <c r="R1162" s="220"/>
      <c r="S1162" s="220" t="e">
        <f t="shared" si="113"/>
        <v>#VALUE!</v>
      </c>
    </row>
    <row r="1163" spans="12:19" hidden="1">
      <c r="L1163" s="220" t="e">
        <f t="shared" si="108"/>
        <v>#VALUE!</v>
      </c>
      <c r="M1163" s="220" t="e">
        <f t="shared" si="109"/>
        <v>#VALUE!</v>
      </c>
      <c r="N1163" s="220" t="e">
        <f t="shared" si="110"/>
        <v>#VALUE!</v>
      </c>
      <c r="O1163" s="220" t="e">
        <f t="shared" si="111"/>
        <v>#VALUE!</v>
      </c>
      <c r="P1163" s="220" t="e">
        <f t="shared" si="112"/>
        <v>#VALUE!</v>
      </c>
      <c r="Q1163" s="220"/>
      <c r="R1163" s="220"/>
      <c r="S1163" s="220" t="e">
        <f t="shared" si="113"/>
        <v>#VALUE!</v>
      </c>
    </row>
    <row r="1164" spans="12:19" hidden="1">
      <c r="L1164" s="220" t="e">
        <f t="shared" si="108"/>
        <v>#VALUE!</v>
      </c>
      <c r="M1164" s="220" t="e">
        <f t="shared" si="109"/>
        <v>#VALUE!</v>
      </c>
      <c r="N1164" s="220" t="e">
        <f t="shared" si="110"/>
        <v>#VALUE!</v>
      </c>
      <c r="O1164" s="220" t="e">
        <f t="shared" si="111"/>
        <v>#VALUE!</v>
      </c>
      <c r="P1164" s="220" t="e">
        <f t="shared" si="112"/>
        <v>#VALUE!</v>
      </c>
      <c r="Q1164" s="220"/>
      <c r="R1164" s="220"/>
      <c r="S1164" s="220" t="e">
        <f t="shared" si="113"/>
        <v>#VALUE!</v>
      </c>
    </row>
    <row r="1165" spans="12:19" hidden="1">
      <c r="L1165" s="220" t="e">
        <f t="shared" si="108"/>
        <v>#VALUE!</v>
      </c>
      <c r="M1165" s="220" t="e">
        <f t="shared" si="109"/>
        <v>#VALUE!</v>
      </c>
      <c r="N1165" s="220" t="e">
        <f t="shared" si="110"/>
        <v>#VALUE!</v>
      </c>
      <c r="O1165" s="220" t="e">
        <f t="shared" si="111"/>
        <v>#VALUE!</v>
      </c>
      <c r="P1165" s="220" t="e">
        <f t="shared" si="112"/>
        <v>#VALUE!</v>
      </c>
      <c r="Q1165" s="220"/>
      <c r="R1165" s="220"/>
      <c r="S1165" s="220" t="e">
        <f t="shared" si="113"/>
        <v>#VALUE!</v>
      </c>
    </row>
    <row r="1166" spans="12:19" hidden="1">
      <c r="L1166" s="220" t="e">
        <f t="shared" si="108"/>
        <v>#VALUE!</v>
      </c>
      <c r="M1166" s="220" t="e">
        <f t="shared" si="109"/>
        <v>#VALUE!</v>
      </c>
      <c r="N1166" s="220" t="e">
        <f t="shared" si="110"/>
        <v>#VALUE!</v>
      </c>
      <c r="O1166" s="220" t="e">
        <f t="shared" si="111"/>
        <v>#VALUE!</v>
      </c>
      <c r="P1166" s="220" t="e">
        <f t="shared" si="112"/>
        <v>#VALUE!</v>
      </c>
      <c r="Q1166" s="220"/>
      <c r="R1166" s="220"/>
      <c r="S1166" s="220" t="e">
        <f t="shared" si="113"/>
        <v>#VALUE!</v>
      </c>
    </row>
    <row r="1167" spans="12:19" hidden="1">
      <c r="L1167" s="220" t="e">
        <f t="shared" si="108"/>
        <v>#VALUE!</v>
      </c>
      <c r="M1167" s="220" t="e">
        <f t="shared" si="109"/>
        <v>#VALUE!</v>
      </c>
      <c r="N1167" s="220" t="e">
        <f t="shared" si="110"/>
        <v>#VALUE!</v>
      </c>
      <c r="O1167" s="220" t="e">
        <f t="shared" si="111"/>
        <v>#VALUE!</v>
      </c>
      <c r="P1167" s="220" t="e">
        <f t="shared" si="112"/>
        <v>#VALUE!</v>
      </c>
      <c r="Q1167" s="220"/>
      <c r="R1167" s="220"/>
      <c r="S1167" s="220" t="e">
        <f t="shared" si="113"/>
        <v>#VALUE!</v>
      </c>
    </row>
    <row r="1168" spans="12:19" hidden="1">
      <c r="L1168" s="220" t="e">
        <f t="shared" si="108"/>
        <v>#VALUE!</v>
      </c>
      <c r="M1168" s="220" t="e">
        <f t="shared" si="109"/>
        <v>#VALUE!</v>
      </c>
      <c r="N1168" s="220" t="e">
        <f t="shared" si="110"/>
        <v>#VALUE!</v>
      </c>
      <c r="O1168" s="220" t="e">
        <f t="shared" si="111"/>
        <v>#VALUE!</v>
      </c>
      <c r="P1168" s="220" t="e">
        <f t="shared" si="112"/>
        <v>#VALUE!</v>
      </c>
      <c r="Q1168" s="220"/>
      <c r="R1168" s="220"/>
      <c r="S1168" s="220" t="e">
        <f t="shared" si="113"/>
        <v>#VALUE!</v>
      </c>
    </row>
    <row r="1169" spans="12:19" hidden="1">
      <c r="L1169" s="220" t="e">
        <f t="shared" si="108"/>
        <v>#VALUE!</v>
      </c>
      <c r="M1169" s="220" t="e">
        <f t="shared" si="109"/>
        <v>#VALUE!</v>
      </c>
      <c r="N1169" s="220" t="e">
        <f t="shared" si="110"/>
        <v>#VALUE!</v>
      </c>
      <c r="O1169" s="220" t="e">
        <f t="shared" si="111"/>
        <v>#VALUE!</v>
      </c>
      <c r="P1169" s="220" t="e">
        <f t="shared" si="112"/>
        <v>#VALUE!</v>
      </c>
      <c r="Q1169" s="220"/>
      <c r="R1169" s="220"/>
      <c r="S1169" s="220" t="e">
        <f t="shared" si="113"/>
        <v>#VALUE!</v>
      </c>
    </row>
    <row r="1170" spans="12:19" hidden="1">
      <c r="L1170" s="220" t="e">
        <f t="shared" si="108"/>
        <v>#VALUE!</v>
      </c>
      <c r="M1170" s="220" t="e">
        <f t="shared" si="109"/>
        <v>#VALUE!</v>
      </c>
      <c r="N1170" s="220" t="e">
        <f t="shared" si="110"/>
        <v>#VALUE!</v>
      </c>
      <c r="O1170" s="220" t="e">
        <f t="shared" si="111"/>
        <v>#VALUE!</v>
      </c>
      <c r="P1170" s="220" t="e">
        <f t="shared" si="112"/>
        <v>#VALUE!</v>
      </c>
      <c r="Q1170" s="220"/>
      <c r="R1170" s="220"/>
      <c r="S1170" s="220" t="e">
        <f t="shared" si="113"/>
        <v>#VALUE!</v>
      </c>
    </row>
    <row r="1171" spans="12:19" hidden="1">
      <c r="L1171" s="220" t="e">
        <f t="shared" si="108"/>
        <v>#VALUE!</v>
      </c>
      <c r="M1171" s="220" t="e">
        <f t="shared" si="109"/>
        <v>#VALUE!</v>
      </c>
      <c r="N1171" s="220" t="e">
        <f t="shared" si="110"/>
        <v>#VALUE!</v>
      </c>
      <c r="O1171" s="220" t="e">
        <f t="shared" si="111"/>
        <v>#VALUE!</v>
      </c>
      <c r="P1171" s="220" t="e">
        <f t="shared" si="112"/>
        <v>#VALUE!</v>
      </c>
      <c r="Q1171" s="220"/>
      <c r="R1171" s="220"/>
      <c r="S1171" s="220" t="e">
        <f t="shared" si="113"/>
        <v>#VALUE!</v>
      </c>
    </row>
    <row r="1172" spans="12:19" hidden="1">
      <c r="L1172" s="220" t="e">
        <f t="shared" si="108"/>
        <v>#VALUE!</v>
      </c>
      <c r="M1172" s="220" t="e">
        <f t="shared" si="109"/>
        <v>#VALUE!</v>
      </c>
      <c r="N1172" s="220" t="e">
        <f t="shared" si="110"/>
        <v>#VALUE!</v>
      </c>
      <c r="O1172" s="220" t="e">
        <f t="shared" si="111"/>
        <v>#VALUE!</v>
      </c>
      <c r="P1172" s="220" t="e">
        <f t="shared" si="112"/>
        <v>#VALUE!</v>
      </c>
      <c r="Q1172" s="220"/>
      <c r="R1172" s="220"/>
      <c r="S1172" s="220" t="e">
        <f t="shared" si="113"/>
        <v>#VALUE!</v>
      </c>
    </row>
    <row r="1173" spans="12:19" hidden="1">
      <c r="L1173" s="220" t="e">
        <f t="shared" si="108"/>
        <v>#VALUE!</v>
      </c>
      <c r="M1173" s="220" t="e">
        <f t="shared" si="109"/>
        <v>#VALUE!</v>
      </c>
      <c r="N1173" s="220" t="e">
        <f t="shared" si="110"/>
        <v>#VALUE!</v>
      </c>
      <c r="O1173" s="220" t="e">
        <f t="shared" si="111"/>
        <v>#VALUE!</v>
      </c>
      <c r="P1173" s="220" t="e">
        <f t="shared" si="112"/>
        <v>#VALUE!</v>
      </c>
      <c r="Q1173" s="220"/>
      <c r="R1173" s="220"/>
      <c r="S1173" s="220" t="e">
        <f t="shared" si="113"/>
        <v>#VALUE!</v>
      </c>
    </row>
    <row r="1174" spans="12:19" hidden="1">
      <c r="L1174" s="220" t="e">
        <f t="shared" si="108"/>
        <v>#VALUE!</v>
      </c>
      <c r="M1174" s="220" t="e">
        <f t="shared" si="109"/>
        <v>#VALUE!</v>
      </c>
      <c r="N1174" s="220" t="e">
        <f t="shared" si="110"/>
        <v>#VALUE!</v>
      </c>
      <c r="O1174" s="220" t="e">
        <f t="shared" si="111"/>
        <v>#VALUE!</v>
      </c>
      <c r="P1174" s="220" t="e">
        <f t="shared" si="112"/>
        <v>#VALUE!</v>
      </c>
      <c r="Q1174" s="220"/>
      <c r="R1174" s="220"/>
      <c r="S1174" s="220" t="e">
        <f t="shared" si="113"/>
        <v>#VALUE!</v>
      </c>
    </row>
    <row r="1175" spans="12:19" hidden="1">
      <c r="L1175" s="220" t="e">
        <f t="shared" si="108"/>
        <v>#VALUE!</v>
      </c>
      <c r="M1175" s="220" t="e">
        <f t="shared" si="109"/>
        <v>#VALUE!</v>
      </c>
      <c r="N1175" s="220" t="e">
        <f t="shared" si="110"/>
        <v>#VALUE!</v>
      </c>
      <c r="O1175" s="220" t="e">
        <f t="shared" si="111"/>
        <v>#VALUE!</v>
      </c>
      <c r="P1175" s="220" t="e">
        <f t="shared" si="112"/>
        <v>#VALUE!</v>
      </c>
      <c r="Q1175" s="220"/>
      <c r="R1175" s="220"/>
      <c r="S1175" s="220" t="e">
        <f t="shared" si="113"/>
        <v>#VALUE!</v>
      </c>
    </row>
    <row r="1176" spans="12:19" hidden="1">
      <c r="L1176" s="220" t="e">
        <f t="shared" si="108"/>
        <v>#VALUE!</v>
      </c>
      <c r="M1176" s="220" t="e">
        <f t="shared" si="109"/>
        <v>#VALUE!</v>
      </c>
      <c r="N1176" s="220" t="e">
        <f t="shared" si="110"/>
        <v>#VALUE!</v>
      </c>
      <c r="O1176" s="220" t="e">
        <f t="shared" si="111"/>
        <v>#VALUE!</v>
      </c>
      <c r="P1176" s="220" t="e">
        <f t="shared" si="112"/>
        <v>#VALUE!</v>
      </c>
      <c r="Q1176" s="220"/>
      <c r="R1176" s="220"/>
      <c r="S1176" s="220" t="e">
        <f t="shared" si="113"/>
        <v>#VALUE!</v>
      </c>
    </row>
    <row r="1177" spans="12:19" hidden="1">
      <c r="L1177" s="220" t="e">
        <f t="shared" si="108"/>
        <v>#VALUE!</v>
      </c>
      <c r="M1177" s="220" t="e">
        <f t="shared" si="109"/>
        <v>#VALUE!</v>
      </c>
      <c r="N1177" s="220" t="e">
        <f t="shared" si="110"/>
        <v>#VALUE!</v>
      </c>
      <c r="O1177" s="220" t="e">
        <f t="shared" si="111"/>
        <v>#VALUE!</v>
      </c>
      <c r="P1177" s="220" t="e">
        <f t="shared" si="112"/>
        <v>#VALUE!</v>
      </c>
      <c r="Q1177" s="220"/>
      <c r="R1177" s="220"/>
      <c r="S1177" s="220" t="e">
        <f t="shared" si="113"/>
        <v>#VALUE!</v>
      </c>
    </row>
    <row r="1178" spans="12:19" hidden="1">
      <c r="L1178" s="220" t="e">
        <f t="shared" si="108"/>
        <v>#VALUE!</v>
      </c>
      <c r="M1178" s="220" t="e">
        <f t="shared" si="109"/>
        <v>#VALUE!</v>
      </c>
      <c r="N1178" s="220" t="e">
        <f t="shared" si="110"/>
        <v>#VALUE!</v>
      </c>
      <c r="O1178" s="220" t="e">
        <f t="shared" si="111"/>
        <v>#VALUE!</v>
      </c>
      <c r="P1178" s="220" t="e">
        <f t="shared" si="112"/>
        <v>#VALUE!</v>
      </c>
      <c r="Q1178" s="220"/>
      <c r="R1178" s="220"/>
      <c r="S1178" s="220" t="e">
        <f t="shared" si="113"/>
        <v>#VALUE!</v>
      </c>
    </row>
    <row r="1179" spans="12:19" hidden="1">
      <c r="L1179" s="220" t="e">
        <f t="shared" si="108"/>
        <v>#VALUE!</v>
      </c>
      <c r="M1179" s="220" t="e">
        <f t="shared" si="109"/>
        <v>#VALUE!</v>
      </c>
      <c r="N1179" s="220" t="e">
        <f t="shared" si="110"/>
        <v>#VALUE!</v>
      </c>
      <c r="O1179" s="220" t="e">
        <f t="shared" si="111"/>
        <v>#VALUE!</v>
      </c>
      <c r="P1179" s="220" t="e">
        <f t="shared" si="112"/>
        <v>#VALUE!</v>
      </c>
      <c r="Q1179" s="220"/>
      <c r="R1179" s="220"/>
      <c r="S1179" s="220" t="e">
        <f t="shared" si="113"/>
        <v>#VALUE!</v>
      </c>
    </row>
    <row r="1180" spans="12:19" hidden="1">
      <c r="L1180" s="220" t="e">
        <f t="shared" si="108"/>
        <v>#VALUE!</v>
      </c>
      <c r="M1180" s="220" t="e">
        <f t="shared" si="109"/>
        <v>#VALUE!</v>
      </c>
      <c r="N1180" s="220" t="e">
        <f t="shared" si="110"/>
        <v>#VALUE!</v>
      </c>
      <c r="O1180" s="220" t="e">
        <f t="shared" si="111"/>
        <v>#VALUE!</v>
      </c>
      <c r="P1180" s="220" t="e">
        <f t="shared" si="112"/>
        <v>#VALUE!</v>
      </c>
      <c r="Q1180" s="220"/>
      <c r="R1180" s="220"/>
      <c r="S1180" s="220" t="e">
        <f t="shared" si="113"/>
        <v>#VALUE!</v>
      </c>
    </row>
    <row r="1181" spans="12:19" hidden="1">
      <c r="L1181" s="220" t="e">
        <f t="shared" si="108"/>
        <v>#VALUE!</v>
      </c>
      <c r="M1181" s="220" t="e">
        <f t="shared" si="109"/>
        <v>#VALUE!</v>
      </c>
      <c r="N1181" s="220" t="e">
        <f t="shared" si="110"/>
        <v>#VALUE!</v>
      </c>
      <c r="O1181" s="220" t="e">
        <f t="shared" si="111"/>
        <v>#VALUE!</v>
      </c>
      <c r="P1181" s="220" t="e">
        <f t="shared" si="112"/>
        <v>#VALUE!</v>
      </c>
      <c r="Q1181" s="220"/>
      <c r="R1181" s="220"/>
      <c r="S1181" s="220" t="e">
        <f t="shared" si="113"/>
        <v>#VALUE!</v>
      </c>
    </row>
    <row r="1182" spans="12:19" hidden="1">
      <c r="L1182" s="220" t="e">
        <f t="shared" si="108"/>
        <v>#VALUE!</v>
      </c>
      <c r="M1182" s="220" t="e">
        <f t="shared" si="109"/>
        <v>#VALUE!</v>
      </c>
      <c r="N1182" s="220" t="e">
        <f t="shared" si="110"/>
        <v>#VALUE!</v>
      </c>
      <c r="O1182" s="220" t="e">
        <f t="shared" si="111"/>
        <v>#VALUE!</v>
      </c>
      <c r="P1182" s="220" t="e">
        <f t="shared" si="112"/>
        <v>#VALUE!</v>
      </c>
      <c r="Q1182" s="220"/>
      <c r="R1182" s="220"/>
      <c r="S1182" s="220" t="e">
        <f t="shared" si="113"/>
        <v>#VALUE!</v>
      </c>
    </row>
    <row r="1183" spans="12:19" hidden="1">
      <c r="L1183" s="220" t="e">
        <f t="shared" si="108"/>
        <v>#VALUE!</v>
      </c>
      <c r="M1183" s="220" t="e">
        <f t="shared" si="109"/>
        <v>#VALUE!</v>
      </c>
      <c r="N1183" s="220" t="e">
        <f t="shared" si="110"/>
        <v>#VALUE!</v>
      </c>
      <c r="O1183" s="220" t="e">
        <f t="shared" si="111"/>
        <v>#VALUE!</v>
      </c>
      <c r="P1183" s="220" t="e">
        <f t="shared" si="112"/>
        <v>#VALUE!</v>
      </c>
      <c r="Q1183" s="220"/>
      <c r="R1183" s="220"/>
      <c r="S1183" s="220" t="e">
        <f t="shared" si="113"/>
        <v>#VALUE!</v>
      </c>
    </row>
    <row r="1184" spans="12:19" hidden="1">
      <c r="L1184" s="220" t="e">
        <f t="shared" si="108"/>
        <v>#VALUE!</v>
      </c>
      <c r="M1184" s="220" t="e">
        <f t="shared" si="109"/>
        <v>#VALUE!</v>
      </c>
      <c r="N1184" s="220" t="e">
        <f t="shared" si="110"/>
        <v>#VALUE!</v>
      </c>
      <c r="O1184" s="220" t="e">
        <f t="shared" si="111"/>
        <v>#VALUE!</v>
      </c>
      <c r="P1184" s="220" t="e">
        <f t="shared" si="112"/>
        <v>#VALUE!</v>
      </c>
      <c r="Q1184" s="220"/>
      <c r="R1184" s="220"/>
      <c r="S1184" s="220" t="e">
        <f t="shared" si="113"/>
        <v>#VALUE!</v>
      </c>
    </row>
    <row r="1185" spans="12:19" hidden="1">
      <c r="L1185" s="220" t="e">
        <f t="shared" si="108"/>
        <v>#VALUE!</v>
      </c>
      <c r="M1185" s="220" t="e">
        <f t="shared" si="109"/>
        <v>#VALUE!</v>
      </c>
      <c r="N1185" s="220" t="e">
        <f t="shared" si="110"/>
        <v>#VALUE!</v>
      </c>
      <c r="O1185" s="220" t="e">
        <f t="shared" si="111"/>
        <v>#VALUE!</v>
      </c>
      <c r="P1185" s="220" t="e">
        <f t="shared" si="112"/>
        <v>#VALUE!</v>
      </c>
      <c r="Q1185" s="220"/>
      <c r="R1185" s="220"/>
      <c r="S1185" s="220" t="e">
        <f t="shared" si="113"/>
        <v>#VALUE!</v>
      </c>
    </row>
    <row r="1186" spans="12:19" hidden="1">
      <c r="L1186" s="220" t="e">
        <f t="shared" si="108"/>
        <v>#VALUE!</v>
      </c>
      <c r="M1186" s="220" t="e">
        <f t="shared" si="109"/>
        <v>#VALUE!</v>
      </c>
      <c r="N1186" s="220" t="e">
        <f t="shared" si="110"/>
        <v>#VALUE!</v>
      </c>
      <c r="O1186" s="220" t="e">
        <f t="shared" si="111"/>
        <v>#VALUE!</v>
      </c>
      <c r="P1186" s="220" t="e">
        <f t="shared" si="112"/>
        <v>#VALUE!</v>
      </c>
      <c r="Q1186" s="220"/>
      <c r="R1186" s="220"/>
      <c r="S1186" s="220" t="e">
        <f t="shared" si="113"/>
        <v>#VALUE!</v>
      </c>
    </row>
    <row r="1187" spans="12:19" hidden="1">
      <c r="L1187" s="220" t="e">
        <f t="shared" si="108"/>
        <v>#VALUE!</v>
      </c>
      <c r="M1187" s="220" t="e">
        <f t="shared" si="109"/>
        <v>#VALUE!</v>
      </c>
      <c r="N1187" s="220" t="e">
        <f t="shared" si="110"/>
        <v>#VALUE!</v>
      </c>
      <c r="O1187" s="220" t="e">
        <f t="shared" si="111"/>
        <v>#VALUE!</v>
      </c>
      <c r="P1187" s="220" t="e">
        <f t="shared" si="112"/>
        <v>#VALUE!</v>
      </c>
      <c r="Q1187" s="220"/>
      <c r="R1187" s="220"/>
      <c r="S1187" s="220" t="e">
        <f t="shared" si="113"/>
        <v>#VALUE!</v>
      </c>
    </row>
    <row r="1188" spans="12:19" hidden="1">
      <c r="L1188" s="220" t="e">
        <f t="shared" si="108"/>
        <v>#VALUE!</v>
      </c>
      <c r="M1188" s="220" t="e">
        <f t="shared" si="109"/>
        <v>#VALUE!</v>
      </c>
      <c r="N1188" s="220" t="e">
        <f t="shared" si="110"/>
        <v>#VALUE!</v>
      </c>
      <c r="O1188" s="220" t="e">
        <f t="shared" si="111"/>
        <v>#VALUE!</v>
      </c>
      <c r="P1188" s="220" t="e">
        <f t="shared" si="112"/>
        <v>#VALUE!</v>
      </c>
      <c r="Q1188" s="220"/>
      <c r="R1188" s="220"/>
      <c r="S1188" s="220" t="e">
        <f t="shared" si="113"/>
        <v>#VALUE!</v>
      </c>
    </row>
    <row r="1189" spans="12:19" hidden="1">
      <c r="L1189" s="220" t="e">
        <f t="shared" si="108"/>
        <v>#VALUE!</v>
      </c>
      <c r="M1189" s="220" t="e">
        <f t="shared" si="109"/>
        <v>#VALUE!</v>
      </c>
      <c r="N1189" s="220" t="e">
        <f t="shared" si="110"/>
        <v>#VALUE!</v>
      </c>
      <c r="O1189" s="220" t="e">
        <f t="shared" si="111"/>
        <v>#VALUE!</v>
      </c>
      <c r="P1189" s="220" t="e">
        <f t="shared" si="112"/>
        <v>#VALUE!</v>
      </c>
      <c r="Q1189" s="220"/>
      <c r="R1189" s="220"/>
      <c r="S1189" s="220" t="e">
        <f t="shared" si="113"/>
        <v>#VALUE!</v>
      </c>
    </row>
    <row r="1190" spans="12:19" hidden="1">
      <c r="L1190" s="220" t="e">
        <f t="shared" si="108"/>
        <v>#VALUE!</v>
      </c>
      <c r="M1190" s="220" t="e">
        <f t="shared" si="109"/>
        <v>#VALUE!</v>
      </c>
      <c r="N1190" s="220" t="e">
        <f t="shared" si="110"/>
        <v>#VALUE!</v>
      </c>
      <c r="O1190" s="220" t="e">
        <f t="shared" si="111"/>
        <v>#VALUE!</v>
      </c>
      <c r="P1190" s="220" t="e">
        <f t="shared" si="112"/>
        <v>#VALUE!</v>
      </c>
      <c r="Q1190" s="220"/>
      <c r="R1190" s="220"/>
      <c r="S1190" s="220" t="e">
        <f t="shared" si="113"/>
        <v>#VALUE!</v>
      </c>
    </row>
    <row r="1191" spans="12:19" hidden="1">
      <c r="L1191" s="220" t="e">
        <f t="shared" si="108"/>
        <v>#VALUE!</v>
      </c>
      <c r="M1191" s="220" t="e">
        <f t="shared" si="109"/>
        <v>#VALUE!</v>
      </c>
      <c r="N1191" s="220" t="e">
        <f t="shared" si="110"/>
        <v>#VALUE!</v>
      </c>
      <c r="O1191" s="220" t="e">
        <f t="shared" si="111"/>
        <v>#VALUE!</v>
      </c>
      <c r="P1191" s="220" t="e">
        <f t="shared" si="112"/>
        <v>#VALUE!</v>
      </c>
      <c r="Q1191" s="220"/>
      <c r="R1191" s="220"/>
      <c r="S1191" s="220" t="e">
        <f t="shared" si="113"/>
        <v>#VALUE!</v>
      </c>
    </row>
    <row r="1192" spans="12:19" hidden="1">
      <c r="L1192" s="220" t="e">
        <f t="shared" si="108"/>
        <v>#VALUE!</v>
      </c>
      <c r="M1192" s="220" t="e">
        <f t="shared" si="109"/>
        <v>#VALUE!</v>
      </c>
      <c r="N1192" s="220" t="e">
        <f t="shared" si="110"/>
        <v>#VALUE!</v>
      </c>
      <c r="O1192" s="220" t="e">
        <f t="shared" si="111"/>
        <v>#VALUE!</v>
      </c>
      <c r="P1192" s="220" t="e">
        <f t="shared" si="112"/>
        <v>#VALUE!</v>
      </c>
      <c r="Q1192" s="220"/>
      <c r="R1192" s="220"/>
      <c r="S1192" s="220" t="e">
        <f t="shared" si="113"/>
        <v>#VALUE!</v>
      </c>
    </row>
    <row r="1193" spans="12:19" hidden="1">
      <c r="L1193" s="220" t="e">
        <f t="shared" si="108"/>
        <v>#VALUE!</v>
      </c>
      <c r="M1193" s="220" t="e">
        <f t="shared" si="109"/>
        <v>#VALUE!</v>
      </c>
      <c r="N1193" s="220" t="e">
        <f t="shared" si="110"/>
        <v>#VALUE!</v>
      </c>
      <c r="O1193" s="220" t="e">
        <f t="shared" si="111"/>
        <v>#VALUE!</v>
      </c>
      <c r="P1193" s="220" t="e">
        <f t="shared" si="112"/>
        <v>#VALUE!</v>
      </c>
      <c r="Q1193" s="220"/>
      <c r="R1193" s="220"/>
      <c r="S1193" s="220" t="e">
        <f t="shared" si="113"/>
        <v>#VALUE!</v>
      </c>
    </row>
    <row r="1194" spans="12:19" hidden="1">
      <c r="L1194" s="220" t="e">
        <f t="shared" si="108"/>
        <v>#VALUE!</v>
      </c>
      <c r="M1194" s="220" t="e">
        <f t="shared" si="109"/>
        <v>#VALUE!</v>
      </c>
      <c r="N1194" s="220" t="e">
        <f t="shared" si="110"/>
        <v>#VALUE!</v>
      </c>
      <c r="O1194" s="220" t="e">
        <f t="shared" si="111"/>
        <v>#VALUE!</v>
      </c>
      <c r="P1194" s="220" t="e">
        <f t="shared" si="112"/>
        <v>#VALUE!</v>
      </c>
      <c r="Q1194" s="220"/>
      <c r="R1194" s="220"/>
      <c r="S1194" s="220" t="e">
        <f t="shared" si="113"/>
        <v>#VALUE!</v>
      </c>
    </row>
    <row r="1195" spans="12:19" hidden="1">
      <c r="L1195" s="220" t="e">
        <f t="shared" si="108"/>
        <v>#VALUE!</v>
      </c>
      <c r="M1195" s="220" t="e">
        <f t="shared" si="109"/>
        <v>#VALUE!</v>
      </c>
      <c r="N1195" s="220" t="e">
        <f t="shared" si="110"/>
        <v>#VALUE!</v>
      </c>
      <c r="O1195" s="220" t="e">
        <f t="shared" si="111"/>
        <v>#VALUE!</v>
      </c>
      <c r="P1195" s="220" t="e">
        <f t="shared" si="112"/>
        <v>#VALUE!</v>
      </c>
      <c r="Q1195" s="220"/>
      <c r="R1195" s="220"/>
      <c r="S1195" s="220" t="e">
        <f t="shared" si="113"/>
        <v>#VALUE!</v>
      </c>
    </row>
    <row r="1196" spans="12:19" hidden="1">
      <c r="L1196" s="220" t="e">
        <f t="shared" si="108"/>
        <v>#VALUE!</v>
      </c>
      <c r="M1196" s="220" t="e">
        <f t="shared" si="109"/>
        <v>#VALUE!</v>
      </c>
      <c r="N1196" s="220" t="e">
        <f t="shared" si="110"/>
        <v>#VALUE!</v>
      </c>
      <c r="O1196" s="220" t="e">
        <f t="shared" si="111"/>
        <v>#VALUE!</v>
      </c>
      <c r="P1196" s="220" t="e">
        <f t="shared" si="112"/>
        <v>#VALUE!</v>
      </c>
      <c r="Q1196" s="220"/>
      <c r="R1196" s="220"/>
      <c r="S1196" s="220" t="e">
        <f t="shared" si="113"/>
        <v>#VALUE!</v>
      </c>
    </row>
    <row r="1197" spans="12:19" hidden="1">
      <c r="L1197" s="220" t="e">
        <f t="shared" si="108"/>
        <v>#VALUE!</v>
      </c>
      <c r="M1197" s="220" t="e">
        <f t="shared" si="109"/>
        <v>#VALUE!</v>
      </c>
      <c r="N1197" s="220" t="e">
        <f t="shared" si="110"/>
        <v>#VALUE!</v>
      </c>
      <c r="O1197" s="220" t="e">
        <f t="shared" si="111"/>
        <v>#VALUE!</v>
      </c>
      <c r="P1197" s="220" t="e">
        <f t="shared" si="112"/>
        <v>#VALUE!</v>
      </c>
      <c r="Q1197" s="220"/>
      <c r="R1197" s="220"/>
      <c r="S1197" s="220" t="e">
        <f t="shared" si="113"/>
        <v>#VALUE!</v>
      </c>
    </row>
    <row r="1198" spans="12:19" hidden="1">
      <c r="L1198" s="220" t="e">
        <f t="shared" si="108"/>
        <v>#VALUE!</v>
      </c>
      <c r="M1198" s="220" t="e">
        <f t="shared" si="109"/>
        <v>#VALUE!</v>
      </c>
      <c r="N1198" s="220" t="e">
        <f t="shared" si="110"/>
        <v>#VALUE!</v>
      </c>
      <c r="O1198" s="220" t="e">
        <f t="shared" si="111"/>
        <v>#VALUE!</v>
      </c>
      <c r="P1198" s="220" t="e">
        <f t="shared" si="112"/>
        <v>#VALUE!</v>
      </c>
      <c r="Q1198" s="220"/>
      <c r="R1198" s="220"/>
      <c r="S1198" s="220" t="e">
        <f t="shared" si="113"/>
        <v>#VALUE!</v>
      </c>
    </row>
    <row r="1199" spans="12:19" hidden="1">
      <c r="L1199" s="220" t="e">
        <f t="shared" si="108"/>
        <v>#VALUE!</v>
      </c>
      <c r="M1199" s="220" t="e">
        <f t="shared" si="109"/>
        <v>#VALUE!</v>
      </c>
      <c r="N1199" s="220" t="e">
        <f t="shared" si="110"/>
        <v>#VALUE!</v>
      </c>
      <c r="O1199" s="220" t="e">
        <f t="shared" si="111"/>
        <v>#VALUE!</v>
      </c>
      <c r="P1199" s="220" t="e">
        <f t="shared" si="112"/>
        <v>#VALUE!</v>
      </c>
      <c r="Q1199" s="220"/>
      <c r="R1199" s="220"/>
      <c r="S1199" s="220" t="e">
        <f t="shared" si="113"/>
        <v>#VALUE!</v>
      </c>
    </row>
    <row r="1200" spans="12:19" hidden="1">
      <c r="L1200" s="220" t="e">
        <f t="shared" si="108"/>
        <v>#VALUE!</v>
      </c>
      <c r="M1200" s="220" t="e">
        <f t="shared" si="109"/>
        <v>#VALUE!</v>
      </c>
      <c r="N1200" s="220" t="e">
        <f t="shared" si="110"/>
        <v>#VALUE!</v>
      </c>
      <c r="O1200" s="220" t="e">
        <f t="shared" si="111"/>
        <v>#VALUE!</v>
      </c>
      <c r="P1200" s="220" t="e">
        <f t="shared" si="112"/>
        <v>#VALUE!</v>
      </c>
      <c r="Q1200" s="220"/>
      <c r="R1200" s="220"/>
      <c r="S1200" s="220" t="e">
        <f t="shared" si="113"/>
        <v>#VALUE!</v>
      </c>
    </row>
    <row r="1201" spans="12:19" hidden="1">
      <c r="L1201" s="220" t="e">
        <f t="shared" si="108"/>
        <v>#VALUE!</v>
      </c>
      <c r="M1201" s="220" t="e">
        <f t="shared" si="109"/>
        <v>#VALUE!</v>
      </c>
      <c r="N1201" s="220" t="e">
        <f t="shared" si="110"/>
        <v>#VALUE!</v>
      </c>
      <c r="O1201" s="220" t="e">
        <f t="shared" si="111"/>
        <v>#VALUE!</v>
      </c>
      <c r="P1201" s="220" t="e">
        <f t="shared" si="112"/>
        <v>#VALUE!</v>
      </c>
      <c r="Q1201" s="220"/>
      <c r="R1201" s="220"/>
      <c r="S1201" s="220" t="e">
        <f t="shared" si="113"/>
        <v>#VALUE!</v>
      </c>
    </row>
    <row r="1202" spans="12:19" hidden="1">
      <c r="L1202" s="220" t="e">
        <f t="shared" si="108"/>
        <v>#VALUE!</v>
      </c>
      <c r="M1202" s="220" t="e">
        <f t="shared" si="109"/>
        <v>#VALUE!</v>
      </c>
      <c r="N1202" s="220" t="e">
        <f t="shared" si="110"/>
        <v>#VALUE!</v>
      </c>
      <c r="O1202" s="220" t="e">
        <f t="shared" si="111"/>
        <v>#VALUE!</v>
      </c>
      <c r="P1202" s="220" t="e">
        <f t="shared" si="112"/>
        <v>#VALUE!</v>
      </c>
      <c r="Q1202" s="220"/>
      <c r="R1202" s="220"/>
      <c r="S1202" s="220" t="e">
        <f t="shared" si="113"/>
        <v>#VALUE!</v>
      </c>
    </row>
    <row r="1203" spans="12:19" hidden="1">
      <c r="L1203" s="220" t="e">
        <f t="shared" si="108"/>
        <v>#VALUE!</v>
      </c>
      <c r="M1203" s="220" t="e">
        <f t="shared" si="109"/>
        <v>#VALUE!</v>
      </c>
      <c r="N1203" s="220" t="e">
        <f t="shared" si="110"/>
        <v>#VALUE!</v>
      </c>
      <c r="O1203" s="220" t="e">
        <f t="shared" si="111"/>
        <v>#VALUE!</v>
      </c>
      <c r="P1203" s="220" t="e">
        <f t="shared" si="112"/>
        <v>#VALUE!</v>
      </c>
      <c r="Q1203" s="220"/>
      <c r="R1203" s="220"/>
      <c r="S1203" s="220" t="e">
        <f t="shared" si="113"/>
        <v>#VALUE!</v>
      </c>
    </row>
    <row r="1204" spans="12:19" hidden="1">
      <c r="L1204" s="220" t="e">
        <f t="shared" si="108"/>
        <v>#VALUE!</v>
      </c>
      <c r="M1204" s="220" t="e">
        <f t="shared" si="109"/>
        <v>#VALUE!</v>
      </c>
      <c r="N1204" s="220" t="e">
        <f t="shared" si="110"/>
        <v>#VALUE!</v>
      </c>
      <c r="O1204" s="220" t="e">
        <f t="shared" si="111"/>
        <v>#VALUE!</v>
      </c>
      <c r="P1204" s="220" t="e">
        <f t="shared" si="112"/>
        <v>#VALUE!</v>
      </c>
      <c r="Q1204" s="220"/>
      <c r="R1204" s="220"/>
      <c r="S1204" s="220" t="e">
        <f t="shared" si="113"/>
        <v>#VALUE!</v>
      </c>
    </row>
    <row r="1205" spans="12:19" hidden="1">
      <c r="L1205" s="220" t="e">
        <f t="shared" si="108"/>
        <v>#VALUE!</v>
      </c>
      <c r="M1205" s="220" t="e">
        <f t="shared" si="109"/>
        <v>#VALUE!</v>
      </c>
      <c r="N1205" s="220" t="e">
        <f t="shared" si="110"/>
        <v>#VALUE!</v>
      </c>
      <c r="O1205" s="220" t="e">
        <f t="shared" si="111"/>
        <v>#VALUE!</v>
      </c>
      <c r="P1205" s="220" t="e">
        <f t="shared" si="112"/>
        <v>#VALUE!</v>
      </c>
      <c r="Q1205" s="220"/>
      <c r="R1205" s="220"/>
      <c r="S1205" s="220" t="e">
        <f t="shared" si="113"/>
        <v>#VALUE!</v>
      </c>
    </row>
    <row r="1206" spans="12:19" hidden="1">
      <c r="L1206" s="220" t="e">
        <f t="shared" si="108"/>
        <v>#VALUE!</v>
      </c>
      <c r="M1206" s="220" t="e">
        <f t="shared" si="109"/>
        <v>#VALUE!</v>
      </c>
      <c r="N1206" s="220" t="e">
        <f t="shared" si="110"/>
        <v>#VALUE!</v>
      </c>
      <c r="O1206" s="220" t="e">
        <f t="shared" si="111"/>
        <v>#VALUE!</v>
      </c>
      <c r="P1206" s="220" t="e">
        <f t="shared" si="112"/>
        <v>#VALUE!</v>
      </c>
      <c r="Q1206" s="220"/>
      <c r="R1206" s="220"/>
      <c r="S1206" s="220" t="e">
        <f t="shared" si="113"/>
        <v>#VALUE!</v>
      </c>
    </row>
    <row r="1207" spans="12:19" hidden="1">
      <c r="L1207" s="220" t="e">
        <f t="shared" si="108"/>
        <v>#VALUE!</v>
      </c>
      <c r="M1207" s="220" t="e">
        <f t="shared" si="109"/>
        <v>#VALUE!</v>
      </c>
      <c r="N1207" s="220" t="e">
        <f t="shared" si="110"/>
        <v>#VALUE!</v>
      </c>
      <c r="O1207" s="220" t="e">
        <f t="shared" si="111"/>
        <v>#VALUE!</v>
      </c>
      <c r="P1207" s="220" t="e">
        <f t="shared" si="112"/>
        <v>#VALUE!</v>
      </c>
      <c r="Q1207" s="220"/>
      <c r="R1207" s="220"/>
      <c r="S1207" s="220" t="e">
        <f t="shared" si="113"/>
        <v>#VALUE!</v>
      </c>
    </row>
    <row r="1208" spans="12:19" hidden="1">
      <c r="L1208" s="220" t="e">
        <f t="shared" si="108"/>
        <v>#VALUE!</v>
      </c>
      <c r="M1208" s="220" t="e">
        <f t="shared" si="109"/>
        <v>#VALUE!</v>
      </c>
      <c r="N1208" s="220" t="e">
        <f t="shared" si="110"/>
        <v>#VALUE!</v>
      </c>
      <c r="O1208" s="220" t="e">
        <f t="shared" si="111"/>
        <v>#VALUE!</v>
      </c>
      <c r="P1208" s="220" t="e">
        <f t="shared" si="112"/>
        <v>#VALUE!</v>
      </c>
      <c r="Q1208" s="220"/>
      <c r="R1208" s="220"/>
      <c r="S1208" s="220" t="e">
        <f t="shared" si="113"/>
        <v>#VALUE!</v>
      </c>
    </row>
    <row r="1209" spans="12:19" hidden="1">
      <c r="L1209" s="220" t="e">
        <f t="shared" si="108"/>
        <v>#VALUE!</v>
      </c>
      <c r="M1209" s="220" t="e">
        <f t="shared" si="109"/>
        <v>#VALUE!</v>
      </c>
      <c r="N1209" s="220" t="e">
        <f t="shared" si="110"/>
        <v>#VALUE!</v>
      </c>
      <c r="O1209" s="220" t="e">
        <f t="shared" si="111"/>
        <v>#VALUE!</v>
      </c>
      <c r="P1209" s="220" t="e">
        <f t="shared" si="112"/>
        <v>#VALUE!</v>
      </c>
      <c r="Q1209" s="220"/>
      <c r="R1209" s="220"/>
      <c r="S1209" s="220" t="e">
        <f t="shared" si="113"/>
        <v>#VALUE!</v>
      </c>
    </row>
    <row r="1210" spans="12:19" hidden="1">
      <c r="L1210" s="220" t="e">
        <f t="shared" si="108"/>
        <v>#VALUE!</v>
      </c>
      <c r="M1210" s="220" t="e">
        <f t="shared" si="109"/>
        <v>#VALUE!</v>
      </c>
      <c r="N1210" s="220" t="e">
        <f t="shared" si="110"/>
        <v>#VALUE!</v>
      </c>
      <c r="O1210" s="220" t="e">
        <f t="shared" si="111"/>
        <v>#VALUE!</v>
      </c>
      <c r="P1210" s="220" t="e">
        <f t="shared" si="112"/>
        <v>#VALUE!</v>
      </c>
      <c r="Q1210" s="220"/>
      <c r="R1210" s="220"/>
      <c r="S1210" s="220" t="e">
        <f t="shared" si="113"/>
        <v>#VALUE!</v>
      </c>
    </row>
    <row r="1211" spans="12:19" hidden="1">
      <c r="L1211" s="220" t="e">
        <f t="shared" si="108"/>
        <v>#VALUE!</v>
      </c>
      <c r="M1211" s="220" t="e">
        <f t="shared" si="109"/>
        <v>#VALUE!</v>
      </c>
      <c r="N1211" s="220" t="e">
        <f t="shared" si="110"/>
        <v>#VALUE!</v>
      </c>
      <c r="O1211" s="220" t="e">
        <f t="shared" si="111"/>
        <v>#VALUE!</v>
      </c>
      <c r="P1211" s="220" t="e">
        <f t="shared" si="112"/>
        <v>#VALUE!</v>
      </c>
      <c r="Q1211" s="220"/>
      <c r="R1211" s="220"/>
      <c r="S1211" s="220" t="e">
        <f t="shared" si="113"/>
        <v>#VALUE!</v>
      </c>
    </row>
    <row r="1212" spans="12:19" hidden="1">
      <c r="L1212" s="220" t="e">
        <f t="shared" si="108"/>
        <v>#VALUE!</v>
      </c>
      <c r="M1212" s="220" t="e">
        <f t="shared" si="109"/>
        <v>#VALUE!</v>
      </c>
      <c r="N1212" s="220" t="e">
        <f t="shared" si="110"/>
        <v>#VALUE!</v>
      </c>
      <c r="O1212" s="220" t="e">
        <f t="shared" si="111"/>
        <v>#VALUE!</v>
      </c>
      <c r="P1212" s="220" t="e">
        <f t="shared" si="112"/>
        <v>#VALUE!</v>
      </c>
      <c r="Q1212" s="220"/>
      <c r="R1212" s="220"/>
      <c r="S1212" s="220" t="e">
        <f t="shared" si="113"/>
        <v>#VALUE!</v>
      </c>
    </row>
    <row r="1213" spans="12:19" hidden="1">
      <c r="L1213" s="220" t="e">
        <f t="shared" si="108"/>
        <v>#VALUE!</v>
      </c>
      <c r="M1213" s="220" t="e">
        <f t="shared" si="109"/>
        <v>#VALUE!</v>
      </c>
      <c r="N1213" s="220" t="e">
        <f t="shared" si="110"/>
        <v>#VALUE!</v>
      </c>
      <c r="O1213" s="220" t="e">
        <f t="shared" si="111"/>
        <v>#VALUE!</v>
      </c>
      <c r="P1213" s="220" t="e">
        <f t="shared" si="112"/>
        <v>#VALUE!</v>
      </c>
      <c r="Q1213" s="220"/>
      <c r="R1213" s="220"/>
      <c r="S1213" s="220" t="e">
        <f t="shared" si="113"/>
        <v>#VALUE!</v>
      </c>
    </row>
    <row r="1214" spans="12:19" hidden="1">
      <c r="L1214" s="220" t="e">
        <f t="shared" si="108"/>
        <v>#VALUE!</v>
      </c>
      <c r="M1214" s="220" t="e">
        <f t="shared" si="109"/>
        <v>#VALUE!</v>
      </c>
      <c r="N1214" s="220" t="e">
        <f t="shared" si="110"/>
        <v>#VALUE!</v>
      </c>
      <c r="O1214" s="220" t="e">
        <f t="shared" si="111"/>
        <v>#VALUE!</v>
      </c>
      <c r="P1214" s="220" t="e">
        <f t="shared" si="112"/>
        <v>#VALUE!</v>
      </c>
      <c r="Q1214" s="220"/>
      <c r="R1214" s="220"/>
      <c r="S1214" s="220" t="e">
        <f t="shared" si="113"/>
        <v>#VALUE!</v>
      </c>
    </row>
    <row r="1215" spans="12:19" hidden="1">
      <c r="L1215" s="220" t="e">
        <f t="shared" si="108"/>
        <v>#VALUE!</v>
      </c>
      <c r="M1215" s="220" t="e">
        <f t="shared" si="109"/>
        <v>#VALUE!</v>
      </c>
      <c r="N1215" s="220" t="e">
        <f t="shared" si="110"/>
        <v>#VALUE!</v>
      </c>
      <c r="O1215" s="220" t="e">
        <f t="shared" si="111"/>
        <v>#VALUE!</v>
      </c>
      <c r="P1215" s="220" t="e">
        <f t="shared" si="112"/>
        <v>#VALUE!</v>
      </c>
      <c r="Q1215" s="220"/>
      <c r="R1215" s="220"/>
      <c r="S1215" s="220" t="e">
        <f t="shared" si="113"/>
        <v>#VALUE!</v>
      </c>
    </row>
    <row r="1216" spans="12:19" hidden="1">
      <c r="L1216" s="220" t="e">
        <f t="shared" si="108"/>
        <v>#VALUE!</v>
      </c>
      <c r="M1216" s="220" t="e">
        <f t="shared" si="109"/>
        <v>#VALUE!</v>
      </c>
      <c r="N1216" s="220" t="e">
        <f t="shared" si="110"/>
        <v>#VALUE!</v>
      </c>
      <c r="O1216" s="220" t="e">
        <f t="shared" si="111"/>
        <v>#VALUE!</v>
      </c>
      <c r="P1216" s="220" t="e">
        <f t="shared" si="112"/>
        <v>#VALUE!</v>
      </c>
      <c r="Q1216" s="220"/>
      <c r="R1216" s="220"/>
      <c r="S1216" s="220" t="e">
        <f t="shared" si="113"/>
        <v>#VALUE!</v>
      </c>
    </row>
    <row r="1217" spans="12:19" hidden="1">
      <c r="L1217" s="220" t="e">
        <f t="shared" si="108"/>
        <v>#VALUE!</v>
      </c>
      <c r="M1217" s="220" t="e">
        <f t="shared" si="109"/>
        <v>#VALUE!</v>
      </c>
      <c r="N1217" s="220" t="e">
        <f t="shared" si="110"/>
        <v>#VALUE!</v>
      </c>
      <c r="O1217" s="220" t="e">
        <f t="shared" si="111"/>
        <v>#VALUE!</v>
      </c>
      <c r="P1217" s="220" t="e">
        <f t="shared" si="112"/>
        <v>#VALUE!</v>
      </c>
      <c r="Q1217" s="220"/>
      <c r="R1217" s="220"/>
      <c r="S1217" s="220" t="e">
        <f t="shared" si="113"/>
        <v>#VALUE!</v>
      </c>
    </row>
    <row r="1218" spans="12:19" hidden="1">
      <c r="L1218" s="220" t="e">
        <f t="shared" si="108"/>
        <v>#VALUE!</v>
      </c>
      <c r="M1218" s="220" t="e">
        <f t="shared" si="109"/>
        <v>#VALUE!</v>
      </c>
      <c r="N1218" s="220" t="e">
        <f t="shared" si="110"/>
        <v>#VALUE!</v>
      </c>
      <c r="O1218" s="220" t="e">
        <f t="shared" si="111"/>
        <v>#VALUE!</v>
      </c>
      <c r="P1218" s="220" t="e">
        <f t="shared" si="112"/>
        <v>#VALUE!</v>
      </c>
      <c r="Q1218" s="220"/>
      <c r="R1218" s="220"/>
      <c r="S1218" s="220" t="e">
        <f t="shared" si="113"/>
        <v>#VALUE!</v>
      </c>
    </row>
    <row r="1219" spans="12:19" hidden="1">
      <c r="L1219" s="220" t="e">
        <f t="shared" si="108"/>
        <v>#VALUE!</v>
      </c>
      <c r="M1219" s="220" t="e">
        <f t="shared" si="109"/>
        <v>#VALUE!</v>
      </c>
      <c r="N1219" s="220" t="e">
        <f t="shared" si="110"/>
        <v>#VALUE!</v>
      </c>
      <c r="O1219" s="220" t="e">
        <f t="shared" si="111"/>
        <v>#VALUE!</v>
      </c>
      <c r="P1219" s="220" t="e">
        <f t="shared" si="112"/>
        <v>#VALUE!</v>
      </c>
      <c r="Q1219" s="220"/>
      <c r="R1219" s="220"/>
      <c r="S1219" s="220" t="e">
        <f t="shared" si="113"/>
        <v>#VALUE!</v>
      </c>
    </row>
    <row r="1220" spans="12:19" hidden="1">
      <c r="L1220" s="220" t="e">
        <f t="shared" si="108"/>
        <v>#VALUE!</v>
      </c>
      <c r="M1220" s="220" t="e">
        <f t="shared" si="109"/>
        <v>#VALUE!</v>
      </c>
      <c r="N1220" s="220" t="e">
        <f t="shared" si="110"/>
        <v>#VALUE!</v>
      </c>
      <c r="O1220" s="220" t="e">
        <f t="shared" si="111"/>
        <v>#VALUE!</v>
      </c>
      <c r="P1220" s="220" t="e">
        <f t="shared" si="112"/>
        <v>#VALUE!</v>
      </c>
      <c r="Q1220" s="220"/>
      <c r="R1220" s="220"/>
      <c r="S1220" s="220" t="e">
        <f t="shared" si="113"/>
        <v>#VALUE!</v>
      </c>
    </row>
    <row r="1221" spans="12:19" hidden="1">
      <c r="L1221" s="220" t="e">
        <f t="shared" ref="L1221:L1284" si="114">LEFT(A1221,2)*1</f>
        <v>#VALUE!</v>
      </c>
      <c r="M1221" s="220" t="e">
        <f t="shared" ref="M1221:M1284" si="115">LEFT(B1221,2)*1</f>
        <v>#VALUE!</v>
      </c>
      <c r="N1221" s="220" t="e">
        <f t="shared" ref="N1221:N1284" si="116">LEFT(C1221,4)*1</f>
        <v>#VALUE!</v>
      </c>
      <c r="O1221" s="220" t="e">
        <f t="shared" ref="O1221:O1284" si="117">LEFT(D1221,4)*1</f>
        <v>#VALUE!</v>
      </c>
      <c r="P1221" s="220" t="e">
        <f t="shared" ref="P1221:P1284" si="118">N1221/1000*1</f>
        <v>#VALUE!</v>
      </c>
      <c r="Q1221" s="220"/>
      <c r="R1221" s="220"/>
      <c r="S1221" s="220" t="e">
        <f t="shared" ref="S1221:S1284" si="119">RIGHT(O1221,3)*1</f>
        <v>#VALUE!</v>
      </c>
    </row>
    <row r="1222" spans="12:19" hidden="1">
      <c r="L1222" s="220" t="e">
        <f t="shared" si="114"/>
        <v>#VALUE!</v>
      </c>
      <c r="M1222" s="220" t="e">
        <f t="shared" si="115"/>
        <v>#VALUE!</v>
      </c>
      <c r="N1222" s="220" t="e">
        <f t="shared" si="116"/>
        <v>#VALUE!</v>
      </c>
      <c r="O1222" s="220" t="e">
        <f t="shared" si="117"/>
        <v>#VALUE!</v>
      </c>
      <c r="P1222" s="220" t="e">
        <f t="shared" si="118"/>
        <v>#VALUE!</v>
      </c>
      <c r="Q1222" s="220"/>
      <c r="R1222" s="220"/>
      <c r="S1222" s="220" t="e">
        <f t="shared" si="119"/>
        <v>#VALUE!</v>
      </c>
    </row>
    <row r="1223" spans="12:19" hidden="1">
      <c r="L1223" s="220" t="e">
        <f t="shared" si="114"/>
        <v>#VALUE!</v>
      </c>
      <c r="M1223" s="220" t="e">
        <f t="shared" si="115"/>
        <v>#VALUE!</v>
      </c>
      <c r="N1223" s="220" t="e">
        <f t="shared" si="116"/>
        <v>#VALUE!</v>
      </c>
      <c r="O1223" s="220" t="e">
        <f t="shared" si="117"/>
        <v>#VALUE!</v>
      </c>
      <c r="P1223" s="220" t="e">
        <f t="shared" si="118"/>
        <v>#VALUE!</v>
      </c>
      <c r="Q1223" s="220"/>
      <c r="R1223" s="220"/>
      <c r="S1223" s="220" t="e">
        <f t="shared" si="119"/>
        <v>#VALUE!</v>
      </c>
    </row>
    <row r="1224" spans="12:19" hidden="1">
      <c r="L1224" s="220" t="e">
        <f t="shared" si="114"/>
        <v>#VALUE!</v>
      </c>
      <c r="M1224" s="220" t="e">
        <f t="shared" si="115"/>
        <v>#VALUE!</v>
      </c>
      <c r="N1224" s="220" t="e">
        <f t="shared" si="116"/>
        <v>#VALUE!</v>
      </c>
      <c r="O1224" s="220" t="e">
        <f t="shared" si="117"/>
        <v>#VALUE!</v>
      </c>
      <c r="P1224" s="220" t="e">
        <f t="shared" si="118"/>
        <v>#VALUE!</v>
      </c>
      <c r="Q1224" s="220"/>
      <c r="R1224" s="220"/>
      <c r="S1224" s="220" t="e">
        <f t="shared" si="119"/>
        <v>#VALUE!</v>
      </c>
    </row>
    <row r="1225" spans="12:19" hidden="1">
      <c r="L1225" s="220" t="e">
        <f t="shared" si="114"/>
        <v>#VALUE!</v>
      </c>
      <c r="M1225" s="220" t="e">
        <f t="shared" si="115"/>
        <v>#VALUE!</v>
      </c>
      <c r="N1225" s="220" t="e">
        <f t="shared" si="116"/>
        <v>#VALUE!</v>
      </c>
      <c r="O1225" s="220" t="e">
        <f t="shared" si="117"/>
        <v>#VALUE!</v>
      </c>
      <c r="P1225" s="220" t="e">
        <f t="shared" si="118"/>
        <v>#VALUE!</v>
      </c>
      <c r="Q1225" s="220"/>
      <c r="R1225" s="220"/>
      <c r="S1225" s="220" t="e">
        <f t="shared" si="119"/>
        <v>#VALUE!</v>
      </c>
    </row>
    <row r="1226" spans="12:19" hidden="1">
      <c r="L1226" s="220" t="e">
        <f t="shared" si="114"/>
        <v>#VALUE!</v>
      </c>
      <c r="M1226" s="220" t="e">
        <f t="shared" si="115"/>
        <v>#VALUE!</v>
      </c>
      <c r="N1226" s="220" t="e">
        <f t="shared" si="116"/>
        <v>#VALUE!</v>
      </c>
      <c r="O1226" s="220" t="e">
        <f t="shared" si="117"/>
        <v>#VALUE!</v>
      </c>
      <c r="P1226" s="220" t="e">
        <f t="shared" si="118"/>
        <v>#VALUE!</v>
      </c>
      <c r="Q1226" s="220"/>
      <c r="R1226" s="220"/>
      <c r="S1226" s="220" t="e">
        <f t="shared" si="119"/>
        <v>#VALUE!</v>
      </c>
    </row>
    <row r="1227" spans="12:19" hidden="1">
      <c r="L1227" s="220" t="e">
        <f t="shared" si="114"/>
        <v>#VALUE!</v>
      </c>
      <c r="M1227" s="220" t="e">
        <f t="shared" si="115"/>
        <v>#VALUE!</v>
      </c>
      <c r="N1227" s="220" t="e">
        <f t="shared" si="116"/>
        <v>#VALUE!</v>
      </c>
      <c r="O1227" s="220" t="e">
        <f t="shared" si="117"/>
        <v>#VALUE!</v>
      </c>
      <c r="P1227" s="220" t="e">
        <f t="shared" si="118"/>
        <v>#VALUE!</v>
      </c>
      <c r="Q1227" s="220"/>
      <c r="R1227" s="220"/>
      <c r="S1227" s="220" t="e">
        <f t="shared" si="119"/>
        <v>#VALUE!</v>
      </c>
    </row>
    <row r="1228" spans="12:19" hidden="1">
      <c r="L1228" s="220" t="e">
        <f t="shared" si="114"/>
        <v>#VALUE!</v>
      </c>
      <c r="M1228" s="220" t="e">
        <f t="shared" si="115"/>
        <v>#VALUE!</v>
      </c>
      <c r="N1228" s="220" t="e">
        <f t="shared" si="116"/>
        <v>#VALUE!</v>
      </c>
      <c r="O1228" s="220" t="e">
        <f t="shared" si="117"/>
        <v>#VALUE!</v>
      </c>
      <c r="P1228" s="220" t="e">
        <f t="shared" si="118"/>
        <v>#VALUE!</v>
      </c>
      <c r="Q1228" s="220"/>
      <c r="R1228" s="220"/>
      <c r="S1228" s="220" t="e">
        <f t="shared" si="119"/>
        <v>#VALUE!</v>
      </c>
    </row>
    <row r="1229" spans="12:19" hidden="1">
      <c r="L1229" s="220" t="e">
        <f t="shared" si="114"/>
        <v>#VALUE!</v>
      </c>
      <c r="M1229" s="220" t="e">
        <f t="shared" si="115"/>
        <v>#VALUE!</v>
      </c>
      <c r="N1229" s="220" t="e">
        <f t="shared" si="116"/>
        <v>#VALUE!</v>
      </c>
      <c r="O1229" s="220" t="e">
        <f t="shared" si="117"/>
        <v>#VALUE!</v>
      </c>
      <c r="P1229" s="220" t="e">
        <f t="shared" si="118"/>
        <v>#VALUE!</v>
      </c>
      <c r="Q1229" s="220"/>
      <c r="R1229" s="220"/>
      <c r="S1229" s="220" t="e">
        <f t="shared" si="119"/>
        <v>#VALUE!</v>
      </c>
    </row>
    <row r="1230" spans="12:19" hidden="1">
      <c r="L1230" s="220" t="e">
        <f t="shared" si="114"/>
        <v>#VALUE!</v>
      </c>
      <c r="M1230" s="220" t="e">
        <f t="shared" si="115"/>
        <v>#VALUE!</v>
      </c>
      <c r="N1230" s="220" t="e">
        <f t="shared" si="116"/>
        <v>#VALUE!</v>
      </c>
      <c r="O1230" s="220" t="e">
        <f t="shared" si="117"/>
        <v>#VALUE!</v>
      </c>
      <c r="P1230" s="220" t="e">
        <f t="shared" si="118"/>
        <v>#VALUE!</v>
      </c>
      <c r="Q1230" s="220"/>
      <c r="R1230" s="220"/>
      <c r="S1230" s="220" t="e">
        <f t="shared" si="119"/>
        <v>#VALUE!</v>
      </c>
    </row>
    <row r="1231" spans="12:19" hidden="1">
      <c r="L1231" s="220" t="e">
        <f t="shared" si="114"/>
        <v>#VALUE!</v>
      </c>
      <c r="M1231" s="220" t="e">
        <f t="shared" si="115"/>
        <v>#VALUE!</v>
      </c>
      <c r="N1231" s="220" t="e">
        <f t="shared" si="116"/>
        <v>#VALUE!</v>
      </c>
      <c r="O1231" s="220" t="e">
        <f t="shared" si="117"/>
        <v>#VALUE!</v>
      </c>
      <c r="P1231" s="220" t="e">
        <f t="shared" si="118"/>
        <v>#VALUE!</v>
      </c>
      <c r="Q1231" s="220"/>
      <c r="R1231" s="220"/>
      <c r="S1231" s="220" t="e">
        <f t="shared" si="119"/>
        <v>#VALUE!</v>
      </c>
    </row>
    <row r="1232" spans="12:19" hidden="1">
      <c r="L1232" s="220" t="e">
        <f t="shared" si="114"/>
        <v>#VALUE!</v>
      </c>
      <c r="M1232" s="220" t="e">
        <f t="shared" si="115"/>
        <v>#VALUE!</v>
      </c>
      <c r="N1232" s="220" t="e">
        <f t="shared" si="116"/>
        <v>#VALUE!</v>
      </c>
      <c r="O1232" s="220" t="e">
        <f t="shared" si="117"/>
        <v>#VALUE!</v>
      </c>
      <c r="P1232" s="220" t="e">
        <f t="shared" si="118"/>
        <v>#VALUE!</v>
      </c>
      <c r="Q1232" s="220"/>
      <c r="R1232" s="220"/>
      <c r="S1232" s="220" t="e">
        <f t="shared" si="119"/>
        <v>#VALUE!</v>
      </c>
    </row>
    <row r="1233" spans="12:19" hidden="1">
      <c r="L1233" s="220" t="e">
        <f t="shared" si="114"/>
        <v>#VALUE!</v>
      </c>
      <c r="M1233" s="220" t="e">
        <f t="shared" si="115"/>
        <v>#VALUE!</v>
      </c>
      <c r="N1233" s="220" t="e">
        <f t="shared" si="116"/>
        <v>#VALUE!</v>
      </c>
      <c r="O1233" s="220" t="e">
        <f t="shared" si="117"/>
        <v>#VALUE!</v>
      </c>
      <c r="P1233" s="220" t="e">
        <f t="shared" si="118"/>
        <v>#VALUE!</v>
      </c>
      <c r="Q1233" s="220"/>
      <c r="R1233" s="220"/>
      <c r="S1233" s="220" t="e">
        <f t="shared" si="119"/>
        <v>#VALUE!</v>
      </c>
    </row>
    <row r="1234" spans="12:19" hidden="1">
      <c r="L1234" s="220" t="e">
        <f t="shared" si="114"/>
        <v>#VALUE!</v>
      </c>
      <c r="M1234" s="220" t="e">
        <f t="shared" si="115"/>
        <v>#VALUE!</v>
      </c>
      <c r="N1234" s="220" t="e">
        <f t="shared" si="116"/>
        <v>#VALUE!</v>
      </c>
      <c r="O1234" s="220" t="e">
        <f t="shared" si="117"/>
        <v>#VALUE!</v>
      </c>
      <c r="P1234" s="220" t="e">
        <f t="shared" si="118"/>
        <v>#VALUE!</v>
      </c>
      <c r="Q1234" s="220"/>
      <c r="R1234" s="220"/>
      <c r="S1234" s="220" t="e">
        <f t="shared" si="119"/>
        <v>#VALUE!</v>
      </c>
    </row>
    <row r="1235" spans="12:19" hidden="1">
      <c r="L1235" s="220" t="e">
        <f t="shared" si="114"/>
        <v>#VALUE!</v>
      </c>
      <c r="M1235" s="220" t="e">
        <f t="shared" si="115"/>
        <v>#VALUE!</v>
      </c>
      <c r="N1235" s="220" t="e">
        <f t="shared" si="116"/>
        <v>#VALUE!</v>
      </c>
      <c r="O1235" s="220" t="e">
        <f t="shared" si="117"/>
        <v>#VALUE!</v>
      </c>
      <c r="P1235" s="220" t="e">
        <f t="shared" si="118"/>
        <v>#VALUE!</v>
      </c>
      <c r="Q1235" s="220"/>
      <c r="R1235" s="220"/>
      <c r="S1235" s="220" t="e">
        <f t="shared" si="119"/>
        <v>#VALUE!</v>
      </c>
    </row>
    <row r="1236" spans="12:19" hidden="1">
      <c r="L1236" s="220" t="e">
        <f t="shared" si="114"/>
        <v>#VALUE!</v>
      </c>
      <c r="M1236" s="220" t="e">
        <f t="shared" si="115"/>
        <v>#VALUE!</v>
      </c>
      <c r="N1236" s="220" t="e">
        <f t="shared" si="116"/>
        <v>#VALUE!</v>
      </c>
      <c r="O1236" s="220" t="e">
        <f t="shared" si="117"/>
        <v>#VALUE!</v>
      </c>
      <c r="P1236" s="220" t="e">
        <f t="shared" si="118"/>
        <v>#VALUE!</v>
      </c>
      <c r="Q1236" s="220"/>
      <c r="R1236" s="220"/>
      <c r="S1236" s="220" t="e">
        <f t="shared" si="119"/>
        <v>#VALUE!</v>
      </c>
    </row>
    <row r="1237" spans="12:19" hidden="1">
      <c r="L1237" s="220" t="e">
        <f t="shared" si="114"/>
        <v>#VALUE!</v>
      </c>
      <c r="M1237" s="220" t="e">
        <f t="shared" si="115"/>
        <v>#VALUE!</v>
      </c>
      <c r="N1237" s="220" t="e">
        <f t="shared" si="116"/>
        <v>#VALUE!</v>
      </c>
      <c r="O1237" s="220" t="e">
        <f t="shared" si="117"/>
        <v>#VALUE!</v>
      </c>
      <c r="P1237" s="220" t="e">
        <f t="shared" si="118"/>
        <v>#VALUE!</v>
      </c>
      <c r="Q1237" s="220"/>
      <c r="R1237" s="220"/>
      <c r="S1237" s="220" t="e">
        <f t="shared" si="119"/>
        <v>#VALUE!</v>
      </c>
    </row>
    <row r="1238" spans="12:19" hidden="1">
      <c r="L1238" s="220" t="e">
        <f t="shared" si="114"/>
        <v>#VALUE!</v>
      </c>
      <c r="M1238" s="220" t="e">
        <f t="shared" si="115"/>
        <v>#VALUE!</v>
      </c>
      <c r="N1238" s="220" t="e">
        <f t="shared" si="116"/>
        <v>#VALUE!</v>
      </c>
      <c r="O1238" s="220" t="e">
        <f t="shared" si="117"/>
        <v>#VALUE!</v>
      </c>
      <c r="P1238" s="220" t="e">
        <f t="shared" si="118"/>
        <v>#VALUE!</v>
      </c>
      <c r="Q1238" s="220"/>
      <c r="R1238" s="220"/>
      <c r="S1238" s="220" t="e">
        <f t="shared" si="119"/>
        <v>#VALUE!</v>
      </c>
    </row>
    <row r="1239" spans="12:19" hidden="1">
      <c r="L1239" s="220" t="e">
        <f t="shared" si="114"/>
        <v>#VALUE!</v>
      </c>
      <c r="M1239" s="220" t="e">
        <f t="shared" si="115"/>
        <v>#VALUE!</v>
      </c>
      <c r="N1239" s="220" t="e">
        <f t="shared" si="116"/>
        <v>#VALUE!</v>
      </c>
      <c r="O1239" s="220" t="e">
        <f t="shared" si="117"/>
        <v>#VALUE!</v>
      </c>
      <c r="P1239" s="220" t="e">
        <f t="shared" si="118"/>
        <v>#VALUE!</v>
      </c>
      <c r="Q1239" s="220"/>
      <c r="R1239" s="220"/>
      <c r="S1239" s="220" t="e">
        <f t="shared" si="119"/>
        <v>#VALUE!</v>
      </c>
    </row>
    <row r="1240" spans="12:19" hidden="1">
      <c r="L1240" s="220" t="e">
        <f t="shared" si="114"/>
        <v>#VALUE!</v>
      </c>
      <c r="M1240" s="220" t="e">
        <f t="shared" si="115"/>
        <v>#VALUE!</v>
      </c>
      <c r="N1240" s="220" t="e">
        <f t="shared" si="116"/>
        <v>#VALUE!</v>
      </c>
      <c r="O1240" s="220" t="e">
        <f t="shared" si="117"/>
        <v>#VALUE!</v>
      </c>
      <c r="P1240" s="220" t="e">
        <f t="shared" si="118"/>
        <v>#VALUE!</v>
      </c>
      <c r="Q1240" s="220"/>
      <c r="R1240" s="220"/>
      <c r="S1240" s="220" t="e">
        <f t="shared" si="119"/>
        <v>#VALUE!</v>
      </c>
    </row>
    <row r="1241" spans="12:19" hidden="1">
      <c r="L1241" s="220" t="e">
        <f t="shared" si="114"/>
        <v>#VALUE!</v>
      </c>
      <c r="M1241" s="220" t="e">
        <f t="shared" si="115"/>
        <v>#VALUE!</v>
      </c>
      <c r="N1241" s="220" t="e">
        <f t="shared" si="116"/>
        <v>#VALUE!</v>
      </c>
      <c r="O1241" s="220" t="e">
        <f t="shared" si="117"/>
        <v>#VALUE!</v>
      </c>
      <c r="P1241" s="220" t="e">
        <f t="shared" si="118"/>
        <v>#VALUE!</v>
      </c>
      <c r="Q1241" s="220"/>
      <c r="R1241" s="220"/>
      <c r="S1241" s="220" t="e">
        <f t="shared" si="119"/>
        <v>#VALUE!</v>
      </c>
    </row>
    <row r="1242" spans="12:19" hidden="1">
      <c r="L1242" s="220" t="e">
        <f t="shared" si="114"/>
        <v>#VALUE!</v>
      </c>
      <c r="M1242" s="220" t="e">
        <f t="shared" si="115"/>
        <v>#VALUE!</v>
      </c>
      <c r="N1242" s="220" t="e">
        <f t="shared" si="116"/>
        <v>#VALUE!</v>
      </c>
      <c r="O1242" s="220" t="e">
        <f t="shared" si="117"/>
        <v>#VALUE!</v>
      </c>
      <c r="P1242" s="220" t="e">
        <f t="shared" si="118"/>
        <v>#VALUE!</v>
      </c>
      <c r="Q1242" s="220"/>
      <c r="R1242" s="220"/>
      <c r="S1242" s="220" t="e">
        <f t="shared" si="119"/>
        <v>#VALUE!</v>
      </c>
    </row>
    <row r="1243" spans="12:19" hidden="1">
      <c r="L1243" s="220" t="e">
        <f t="shared" si="114"/>
        <v>#VALUE!</v>
      </c>
      <c r="M1243" s="220" t="e">
        <f t="shared" si="115"/>
        <v>#VALUE!</v>
      </c>
      <c r="N1243" s="220" t="e">
        <f t="shared" si="116"/>
        <v>#VALUE!</v>
      </c>
      <c r="O1243" s="220" t="e">
        <f t="shared" si="117"/>
        <v>#VALUE!</v>
      </c>
      <c r="P1243" s="220" t="e">
        <f t="shared" si="118"/>
        <v>#VALUE!</v>
      </c>
      <c r="Q1243" s="220"/>
      <c r="R1243" s="220"/>
      <c r="S1243" s="220" t="e">
        <f t="shared" si="119"/>
        <v>#VALUE!</v>
      </c>
    </row>
    <row r="1244" spans="12:19" hidden="1">
      <c r="L1244" s="220" t="e">
        <f t="shared" si="114"/>
        <v>#VALUE!</v>
      </c>
      <c r="M1244" s="220" t="e">
        <f t="shared" si="115"/>
        <v>#VALUE!</v>
      </c>
      <c r="N1244" s="220" t="e">
        <f t="shared" si="116"/>
        <v>#VALUE!</v>
      </c>
      <c r="O1244" s="220" t="e">
        <f t="shared" si="117"/>
        <v>#VALUE!</v>
      </c>
      <c r="P1244" s="220" t="e">
        <f t="shared" si="118"/>
        <v>#VALUE!</v>
      </c>
      <c r="Q1244" s="220"/>
      <c r="R1244" s="220"/>
      <c r="S1244" s="220" t="e">
        <f t="shared" si="119"/>
        <v>#VALUE!</v>
      </c>
    </row>
    <row r="1245" spans="12:19" hidden="1">
      <c r="L1245" s="220" t="e">
        <f t="shared" si="114"/>
        <v>#VALUE!</v>
      </c>
      <c r="M1245" s="220" t="e">
        <f t="shared" si="115"/>
        <v>#VALUE!</v>
      </c>
      <c r="N1245" s="220" t="e">
        <f t="shared" si="116"/>
        <v>#VALUE!</v>
      </c>
      <c r="O1245" s="220" t="e">
        <f t="shared" si="117"/>
        <v>#VALUE!</v>
      </c>
      <c r="P1245" s="220" t="e">
        <f t="shared" si="118"/>
        <v>#VALUE!</v>
      </c>
      <c r="Q1245" s="220"/>
      <c r="R1245" s="220"/>
      <c r="S1245" s="220" t="e">
        <f t="shared" si="119"/>
        <v>#VALUE!</v>
      </c>
    </row>
    <row r="1246" spans="12:19" hidden="1">
      <c r="L1246" s="220" t="e">
        <f t="shared" si="114"/>
        <v>#VALUE!</v>
      </c>
      <c r="M1246" s="220" t="e">
        <f t="shared" si="115"/>
        <v>#VALUE!</v>
      </c>
      <c r="N1246" s="220" t="e">
        <f t="shared" si="116"/>
        <v>#VALUE!</v>
      </c>
      <c r="O1246" s="220" t="e">
        <f t="shared" si="117"/>
        <v>#VALUE!</v>
      </c>
      <c r="P1246" s="220" t="e">
        <f t="shared" si="118"/>
        <v>#VALUE!</v>
      </c>
      <c r="Q1246" s="220"/>
      <c r="R1246" s="220"/>
      <c r="S1246" s="220" t="e">
        <f t="shared" si="119"/>
        <v>#VALUE!</v>
      </c>
    </row>
    <row r="1247" spans="12:19" hidden="1">
      <c r="L1247" s="220" t="e">
        <f t="shared" si="114"/>
        <v>#VALUE!</v>
      </c>
      <c r="M1247" s="220" t="e">
        <f t="shared" si="115"/>
        <v>#VALUE!</v>
      </c>
      <c r="N1247" s="220" t="e">
        <f t="shared" si="116"/>
        <v>#VALUE!</v>
      </c>
      <c r="O1247" s="220" t="e">
        <f t="shared" si="117"/>
        <v>#VALUE!</v>
      </c>
      <c r="P1247" s="220" t="e">
        <f t="shared" si="118"/>
        <v>#VALUE!</v>
      </c>
      <c r="Q1247" s="220"/>
      <c r="R1247" s="220"/>
      <c r="S1247" s="220" t="e">
        <f t="shared" si="119"/>
        <v>#VALUE!</v>
      </c>
    </row>
    <row r="1248" spans="12:19" hidden="1">
      <c r="L1248" s="220" t="e">
        <f t="shared" si="114"/>
        <v>#VALUE!</v>
      </c>
      <c r="M1248" s="220" t="e">
        <f t="shared" si="115"/>
        <v>#VALUE!</v>
      </c>
      <c r="N1248" s="220" t="e">
        <f t="shared" si="116"/>
        <v>#VALUE!</v>
      </c>
      <c r="O1248" s="220" t="e">
        <f t="shared" si="117"/>
        <v>#VALUE!</v>
      </c>
      <c r="P1248" s="220" t="e">
        <f t="shared" si="118"/>
        <v>#VALUE!</v>
      </c>
      <c r="Q1248" s="220"/>
      <c r="R1248" s="220"/>
      <c r="S1248" s="220" t="e">
        <f t="shared" si="119"/>
        <v>#VALUE!</v>
      </c>
    </row>
    <row r="1249" spans="12:19" hidden="1">
      <c r="L1249" s="220" t="e">
        <f t="shared" si="114"/>
        <v>#VALUE!</v>
      </c>
      <c r="M1249" s="220" t="e">
        <f t="shared" si="115"/>
        <v>#VALUE!</v>
      </c>
      <c r="N1249" s="220" t="e">
        <f t="shared" si="116"/>
        <v>#VALUE!</v>
      </c>
      <c r="O1249" s="220" t="e">
        <f t="shared" si="117"/>
        <v>#VALUE!</v>
      </c>
      <c r="P1249" s="220" t="e">
        <f t="shared" si="118"/>
        <v>#VALUE!</v>
      </c>
      <c r="Q1249" s="220"/>
      <c r="R1249" s="220"/>
      <c r="S1249" s="220" t="e">
        <f t="shared" si="119"/>
        <v>#VALUE!</v>
      </c>
    </row>
    <row r="1250" spans="12:19" hidden="1">
      <c r="L1250" s="220" t="e">
        <f t="shared" si="114"/>
        <v>#VALUE!</v>
      </c>
      <c r="M1250" s="220" t="e">
        <f t="shared" si="115"/>
        <v>#VALUE!</v>
      </c>
      <c r="N1250" s="220" t="e">
        <f t="shared" si="116"/>
        <v>#VALUE!</v>
      </c>
      <c r="O1250" s="220" t="e">
        <f t="shared" si="117"/>
        <v>#VALUE!</v>
      </c>
      <c r="P1250" s="220" t="e">
        <f t="shared" si="118"/>
        <v>#VALUE!</v>
      </c>
      <c r="Q1250" s="220"/>
      <c r="R1250" s="220"/>
      <c r="S1250" s="220" t="e">
        <f t="shared" si="119"/>
        <v>#VALUE!</v>
      </c>
    </row>
    <row r="1251" spans="12:19" hidden="1">
      <c r="L1251" s="220" t="e">
        <f t="shared" si="114"/>
        <v>#VALUE!</v>
      </c>
      <c r="M1251" s="220" t="e">
        <f t="shared" si="115"/>
        <v>#VALUE!</v>
      </c>
      <c r="N1251" s="220" t="e">
        <f t="shared" si="116"/>
        <v>#VALUE!</v>
      </c>
      <c r="O1251" s="220" t="e">
        <f t="shared" si="117"/>
        <v>#VALUE!</v>
      </c>
      <c r="P1251" s="220" t="e">
        <f t="shared" si="118"/>
        <v>#VALUE!</v>
      </c>
      <c r="Q1251" s="220"/>
      <c r="R1251" s="220"/>
      <c r="S1251" s="220" t="e">
        <f t="shared" si="119"/>
        <v>#VALUE!</v>
      </c>
    </row>
    <row r="1252" spans="12:19" hidden="1">
      <c r="L1252" s="220" t="e">
        <f t="shared" si="114"/>
        <v>#VALUE!</v>
      </c>
      <c r="M1252" s="220" t="e">
        <f t="shared" si="115"/>
        <v>#VALUE!</v>
      </c>
      <c r="N1252" s="220" t="e">
        <f t="shared" si="116"/>
        <v>#VALUE!</v>
      </c>
      <c r="O1252" s="220" t="e">
        <f t="shared" si="117"/>
        <v>#VALUE!</v>
      </c>
      <c r="P1252" s="220" t="e">
        <f t="shared" si="118"/>
        <v>#VALUE!</v>
      </c>
      <c r="Q1252" s="220"/>
      <c r="R1252" s="220"/>
      <c r="S1252" s="220" t="e">
        <f t="shared" si="119"/>
        <v>#VALUE!</v>
      </c>
    </row>
    <row r="1253" spans="12:19" hidden="1">
      <c r="L1253" s="220" t="e">
        <f t="shared" si="114"/>
        <v>#VALUE!</v>
      </c>
      <c r="M1253" s="220" t="e">
        <f t="shared" si="115"/>
        <v>#VALUE!</v>
      </c>
      <c r="N1253" s="220" t="e">
        <f t="shared" si="116"/>
        <v>#VALUE!</v>
      </c>
      <c r="O1253" s="220" t="e">
        <f t="shared" si="117"/>
        <v>#VALUE!</v>
      </c>
      <c r="P1253" s="220" t="e">
        <f t="shared" si="118"/>
        <v>#VALUE!</v>
      </c>
      <c r="Q1253" s="220"/>
      <c r="R1253" s="220"/>
      <c r="S1253" s="220" t="e">
        <f t="shared" si="119"/>
        <v>#VALUE!</v>
      </c>
    </row>
    <row r="1254" spans="12:19" hidden="1">
      <c r="L1254" s="220" t="e">
        <f t="shared" si="114"/>
        <v>#VALUE!</v>
      </c>
      <c r="M1254" s="220" t="e">
        <f t="shared" si="115"/>
        <v>#VALUE!</v>
      </c>
      <c r="N1254" s="220" t="e">
        <f t="shared" si="116"/>
        <v>#VALUE!</v>
      </c>
      <c r="O1254" s="220" t="e">
        <f t="shared" si="117"/>
        <v>#VALUE!</v>
      </c>
      <c r="P1254" s="220" t="e">
        <f t="shared" si="118"/>
        <v>#VALUE!</v>
      </c>
      <c r="Q1254" s="220"/>
      <c r="R1254" s="220"/>
      <c r="S1254" s="220" t="e">
        <f t="shared" si="119"/>
        <v>#VALUE!</v>
      </c>
    </row>
    <row r="1255" spans="12:19" hidden="1">
      <c r="L1255" s="220" t="e">
        <f t="shared" si="114"/>
        <v>#VALUE!</v>
      </c>
      <c r="M1255" s="220" t="e">
        <f t="shared" si="115"/>
        <v>#VALUE!</v>
      </c>
      <c r="N1255" s="220" t="e">
        <f t="shared" si="116"/>
        <v>#VALUE!</v>
      </c>
      <c r="O1255" s="220" t="e">
        <f t="shared" si="117"/>
        <v>#VALUE!</v>
      </c>
      <c r="P1255" s="220" t="e">
        <f t="shared" si="118"/>
        <v>#VALUE!</v>
      </c>
      <c r="Q1255" s="220"/>
      <c r="R1255" s="220"/>
      <c r="S1255" s="220" t="e">
        <f t="shared" si="119"/>
        <v>#VALUE!</v>
      </c>
    </row>
    <row r="1256" spans="12:19" hidden="1">
      <c r="L1256" s="220" t="e">
        <f t="shared" si="114"/>
        <v>#VALUE!</v>
      </c>
      <c r="M1256" s="220" t="e">
        <f t="shared" si="115"/>
        <v>#VALUE!</v>
      </c>
      <c r="N1256" s="220" t="e">
        <f t="shared" si="116"/>
        <v>#VALUE!</v>
      </c>
      <c r="O1256" s="220" t="e">
        <f t="shared" si="117"/>
        <v>#VALUE!</v>
      </c>
      <c r="P1256" s="220" t="e">
        <f t="shared" si="118"/>
        <v>#VALUE!</v>
      </c>
      <c r="Q1256" s="220"/>
      <c r="R1256" s="220"/>
      <c r="S1256" s="220" t="e">
        <f t="shared" si="119"/>
        <v>#VALUE!</v>
      </c>
    </row>
    <row r="1257" spans="12:19" hidden="1">
      <c r="L1257" s="220" t="e">
        <f t="shared" si="114"/>
        <v>#VALUE!</v>
      </c>
      <c r="M1257" s="220" t="e">
        <f t="shared" si="115"/>
        <v>#VALUE!</v>
      </c>
      <c r="N1257" s="220" t="e">
        <f t="shared" si="116"/>
        <v>#VALUE!</v>
      </c>
      <c r="O1257" s="220" t="e">
        <f t="shared" si="117"/>
        <v>#VALUE!</v>
      </c>
      <c r="P1257" s="220" t="e">
        <f t="shared" si="118"/>
        <v>#VALUE!</v>
      </c>
      <c r="Q1257" s="220"/>
      <c r="R1257" s="220"/>
      <c r="S1257" s="220" t="e">
        <f t="shared" si="119"/>
        <v>#VALUE!</v>
      </c>
    </row>
    <row r="1258" spans="12:19" hidden="1">
      <c r="L1258" s="220" t="e">
        <f t="shared" si="114"/>
        <v>#VALUE!</v>
      </c>
      <c r="M1258" s="220" t="e">
        <f t="shared" si="115"/>
        <v>#VALUE!</v>
      </c>
      <c r="N1258" s="220" t="e">
        <f t="shared" si="116"/>
        <v>#VALUE!</v>
      </c>
      <c r="O1258" s="220" t="e">
        <f t="shared" si="117"/>
        <v>#VALUE!</v>
      </c>
      <c r="P1258" s="220" t="e">
        <f t="shared" si="118"/>
        <v>#VALUE!</v>
      </c>
      <c r="Q1258" s="220"/>
      <c r="R1258" s="220"/>
      <c r="S1258" s="220" t="e">
        <f t="shared" si="119"/>
        <v>#VALUE!</v>
      </c>
    </row>
    <row r="1259" spans="12:19" hidden="1">
      <c r="L1259" s="220" t="e">
        <f t="shared" si="114"/>
        <v>#VALUE!</v>
      </c>
      <c r="M1259" s="220" t="e">
        <f t="shared" si="115"/>
        <v>#VALUE!</v>
      </c>
      <c r="N1259" s="220" t="e">
        <f t="shared" si="116"/>
        <v>#VALUE!</v>
      </c>
      <c r="O1259" s="220" t="e">
        <f t="shared" si="117"/>
        <v>#VALUE!</v>
      </c>
      <c r="P1259" s="220" t="e">
        <f t="shared" si="118"/>
        <v>#VALUE!</v>
      </c>
      <c r="Q1259" s="220"/>
      <c r="R1259" s="220"/>
      <c r="S1259" s="220" t="e">
        <f t="shared" si="119"/>
        <v>#VALUE!</v>
      </c>
    </row>
    <row r="1260" spans="12:19" hidden="1">
      <c r="L1260" s="220" t="e">
        <f t="shared" si="114"/>
        <v>#VALUE!</v>
      </c>
      <c r="M1260" s="220" t="e">
        <f t="shared" si="115"/>
        <v>#VALUE!</v>
      </c>
      <c r="N1260" s="220" t="e">
        <f t="shared" si="116"/>
        <v>#VALUE!</v>
      </c>
      <c r="O1260" s="220" t="e">
        <f t="shared" si="117"/>
        <v>#VALUE!</v>
      </c>
      <c r="P1260" s="220" t="e">
        <f t="shared" si="118"/>
        <v>#VALUE!</v>
      </c>
      <c r="Q1260" s="220"/>
      <c r="R1260" s="220"/>
      <c r="S1260" s="220" t="e">
        <f t="shared" si="119"/>
        <v>#VALUE!</v>
      </c>
    </row>
    <row r="1261" spans="12:19" hidden="1">
      <c r="L1261" s="220" t="e">
        <f t="shared" si="114"/>
        <v>#VALUE!</v>
      </c>
      <c r="M1261" s="220" t="e">
        <f t="shared" si="115"/>
        <v>#VALUE!</v>
      </c>
      <c r="N1261" s="220" t="e">
        <f t="shared" si="116"/>
        <v>#VALUE!</v>
      </c>
      <c r="O1261" s="220" t="e">
        <f t="shared" si="117"/>
        <v>#VALUE!</v>
      </c>
      <c r="P1261" s="220" t="e">
        <f t="shared" si="118"/>
        <v>#VALUE!</v>
      </c>
      <c r="Q1261" s="220"/>
      <c r="R1261" s="220"/>
      <c r="S1261" s="220" t="e">
        <f t="shared" si="119"/>
        <v>#VALUE!</v>
      </c>
    </row>
    <row r="1262" spans="12:19" hidden="1">
      <c r="L1262" s="220" t="e">
        <f t="shared" si="114"/>
        <v>#VALUE!</v>
      </c>
      <c r="M1262" s="220" t="e">
        <f t="shared" si="115"/>
        <v>#VALUE!</v>
      </c>
      <c r="N1262" s="220" t="e">
        <f t="shared" si="116"/>
        <v>#VALUE!</v>
      </c>
      <c r="O1262" s="220" t="e">
        <f t="shared" si="117"/>
        <v>#VALUE!</v>
      </c>
      <c r="P1262" s="220" t="e">
        <f t="shared" si="118"/>
        <v>#VALUE!</v>
      </c>
      <c r="Q1262" s="220"/>
      <c r="R1262" s="220"/>
      <c r="S1262" s="220" t="e">
        <f t="shared" si="119"/>
        <v>#VALUE!</v>
      </c>
    </row>
    <row r="1263" spans="12:19" hidden="1">
      <c r="L1263" s="220" t="e">
        <f t="shared" si="114"/>
        <v>#VALUE!</v>
      </c>
      <c r="M1263" s="220" t="e">
        <f t="shared" si="115"/>
        <v>#VALUE!</v>
      </c>
      <c r="N1263" s="220" t="e">
        <f t="shared" si="116"/>
        <v>#VALUE!</v>
      </c>
      <c r="O1263" s="220" t="e">
        <f t="shared" si="117"/>
        <v>#VALUE!</v>
      </c>
      <c r="P1263" s="220" t="e">
        <f t="shared" si="118"/>
        <v>#VALUE!</v>
      </c>
      <c r="Q1263" s="220"/>
      <c r="R1263" s="220"/>
      <c r="S1263" s="220" t="e">
        <f t="shared" si="119"/>
        <v>#VALUE!</v>
      </c>
    </row>
    <row r="1264" spans="12:19" hidden="1">
      <c r="L1264" s="220" t="e">
        <f t="shared" si="114"/>
        <v>#VALUE!</v>
      </c>
      <c r="M1264" s="220" t="e">
        <f t="shared" si="115"/>
        <v>#VALUE!</v>
      </c>
      <c r="N1264" s="220" t="e">
        <f t="shared" si="116"/>
        <v>#VALUE!</v>
      </c>
      <c r="O1264" s="220" t="e">
        <f t="shared" si="117"/>
        <v>#VALUE!</v>
      </c>
      <c r="P1264" s="220" t="e">
        <f t="shared" si="118"/>
        <v>#VALUE!</v>
      </c>
      <c r="Q1264" s="220"/>
      <c r="R1264" s="220"/>
      <c r="S1264" s="220" t="e">
        <f t="shared" si="119"/>
        <v>#VALUE!</v>
      </c>
    </row>
    <row r="1265" spans="12:19" hidden="1">
      <c r="L1265" s="220" t="e">
        <f t="shared" si="114"/>
        <v>#VALUE!</v>
      </c>
      <c r="M1265" s="220" t="e">
        <f t="shared" si="115"/>
        <v>#VALUE!</v>
      </c>
      <c r="N1265" s="220" t="e">
        <f t="shared" si="116"/>
        <v>#VALUE!</v>
      </c>
      <c r="O1265" s="220" t="e">
        <f t="shared" si="117"/>
        <v>#VALUE!</v>
      </c>
      <c r="P1265" s="220" t="e">
        <f t="shared" si="118"/>
        <v>#VALUE!</v>
      </c>
      <c r="Q1265" s="220"/>
      <c r="R1265" s="220"/>
      <c r="S1265" s="220" t="e">
        <f t="shared" si="119"/>
        <v>#VALUE!</v>
      </c>
    </row>
    <row r="1266" spans="12:19" hidden="1">
      <c r="L1266" s="220" t="e">
        <f t="shared" si="114"/>
        <v>#VALUE!</v>
      </c>
      <c r="M1266" s="220" t="e">
        <f t="shared" si="115"/>
        <v>#VALUE!</v>
      </c>
      <c r="N1266" s="220" t="e">
        <f t="shared" si="116"/>
        <v>#VALUE!</v>
      </c>
      <c r="O1266" s="220" t="e">
        <f t="shared" si="117"/>
        <v>#VALUE!</v>
      </c>
      <c r="P1266" s="220" t="e">
        <f t="shared" si="118"/>
        <v>#VALUE!</v>
      </c>
      <c r="Q1266" s="220"/>
      <c r="R1266" s="220"/>
      <c r="S1266" s="220" t="e">
        <f t="shared" si="119"/>
        <v>#VALUE!</v>
      </c>
    </row>
    <row r="1267" spans="12:19" hidden="1">
      <c r="L1267" s="220" t="e">
        <f t="shared" si="114"/>
        <v>#VALUE!</v>
      </c>
      <c r="M1267" s="220" t="e">
        <f t="shared" si="115"/>
        <v>#VALUE!</v>
      </c>
      <c r="N1267" s="220" t="e">
        <f t="shared" si="116"/>
        <v>#VALUE!</v>
      </c>
      <c r="O1267" s="220" t="e">
        <f t="shared" si="117"/>
        <v>#VALUE!</v>
      </c>
      <c r="P1267" s="220" t="e">
        <f t="shared" si="118"/>
        <v>#VALUE!</v>
      </c>
      <c r="Q1267" s="220"/>
      <c r="R1267" s="220"/>
      <c r="S1267" s="220" t="e">
        <f t="shared" si="119"/>
        <v>#VALUE!</v>
      </c>
    </row>
    <row r="1268" spans="12:19" hidden="1">
      <c r="L1268" s="220" t="e">
        <f t="shared" si="114"/>
        <v>#VALUE!</v>
      </c>
      <c r="M1268" s="220" t="e">
        <f t="shared" si="115"/>
        <v>#VALUE!</v>
      </c>
      <c r="N1268" s="220" t="e">
        <f t="shared" si="116"/>
        <v>#VALUE!</v>
      </c>
      <c r="O1268" s="220" t="e">
        <f t="shared" si="117"/>
        <v>#VALUE!</v>
      </c>
      <c r="P1268" s="220" t="e">
        <f t="shared" si="118"/>
        <v>#VALUE!</v>
      </c>
      <c r="Q1268" s="220"/>
      <c r="R1268" s="220"/>
      <c r="S1268" s="220" t="e">
        <f t="shared" si="119"/>
        <v>#VALUE!</v>
      </c>
    </row>
    <row r="1269" spans="12:19" hidden="1">
      <c r="L1269" s="220" t="e">
        <f t="shared" si="114"/>
        <v>#VALUE!</v>
      </c>
      <c r="M1269" s="220" t="e">
        <f t="shared" si="115"/>
        <v>#VALUE!</v>
      </c>
      <c r="N1269" s="220" t="e">
        <f t="shared" si="116"/>
        <v>#VALUE!</v>
      </c>
      <c r="O1269" s="220" t="e">
        <f t="shared" si="117"/>
        <v>#VALUE!</v>
      </c>
      <c r="P1269" s="220" t="e">
        <f t="shared" si="118"/>
        <v>#VALUE!</v>
      </c>
      <c r="Q1269" s="220"/>
      <c r="R1269" s="220"/>
      <c r="S1269" s="220" t="e">
        <f t="shared" si="119"/>
        <v>#VALUE!</v>
      </c>
    </row>
    <row r="1270" spans="12:19" hidden="1">
      <c r="L1270" s="220" t="e">
        <f t="shared" si="114"/>
        <v>#VALUE!</v>
      </c>
      <c r="M1270" s="220" t="e">
        <f t="shared" si="115"/>
        <v>#VALUE!</v>
      </c>
      <c r="N1270" s="220" t="e">
        <f t="shared" si="116"/>
        <v>#VALUE!</v>
      </c>
      <c r="O1270" s="220" t="e">
        <f t="shared" si="117"/>
        <v>#VALUE!</v>
      </c>
      <c r="P1270" s="220" t="e">
        <f t="shared" si="118"/>
        <v>#VALUE!</v>
      </c>
      <c r="Q1270" s="220"/>
      <c r="R1270" s="220"/>
      <c r="S1270" s="220" t="e">
        <f t="shared" si="119"/>
        <v>#VALUE!</v>
      </c>
    </row>
    <row r="1271" spans="12:19" hidden="1">
      <c r="L1271" s="220" t="e">
        <f t="shared" si="114"/>
        <v>#VALUE!</v>
      </c>
      <c r="M1271" s="220" t="e">
        <f t="shared" si="115"/>
        <v>#VALUE!</v>
      </c>
      <c r="N1271" s="220" t="e">
        <f t="shared" si="116"/>
        <v>#VALUE!</v>
      </c>
      <c r="O1271" s="220" t="e">
        <f t="shared" si="117"/>
        <v>#VALUE!</v>
      </c>
      <c r="P1271" s="220" t="e">
        <f t="shared" si="118"/>
        <v>#VALUE!</v>
      </c>
      <c r="Q1271" s="220"/>
      <c r="R1271" s="220"/>
      <c r="S1271" s="220" t="e">
        <f t="shared" si="119"/>
        <v>#VALUE!</v>
      </c>
    </row>
    <row r="1272" spans="12:19" hidden="1">
      <c r="L1272" s="220" t="e">
        <f t="shared" si="114"/>
        <v>#VALUE!</v>
      </c>
      <c r="M1272" s="220" t="e">
        <f t="shared" si="115"/>
        <v>#VALUE!</v>
      </c>
      <c r="N1272" s="220" t="e">
        <f t="shared" si="116"/>
        <v>#VALUE!</v>
      </c>
      <c r="O1272" s="220" t="e">
        <f t="shared" si="117"/>
        <v>#VALUE!</v>
      </c>
      <c r="P1272" s="220" t="e">
        <f t="shared" si="118"/>
        <v>#VALUE!</v>
      </c>
      <c r="Q1272" s="220"/>
      <c r="R1272" s="220"/>
      <c r="S1272" s="220" t="e">
        <f t="shared" si="119"/>
        <v>#VALUE!</v>
      </c>
    </row>
    <row r="1273" spans="12:19" hidden="1">
      <c r="L1273" s="220" t="e">
        <f t="shared" si="114"/>
        <v>#VALUE!</v>
      </c>
      <c r="M1273" s="220" t="e">
        <f t="shared" si="115"/>
        <v>#VALUE!</v>
      </c>
      <c r="N1273" s="220" t="e">
        <f t="shared" si="116"/>
        <v>#VALUE!</v>
      </c>
      <c r="O1273" s="220" t="e">
        <f t="shared" si="117"/>
        <v>#VALUE!</v>
      </c>
      <c r="P1273" s="220" t="e">
        <f t="shared" si="118"/>
        <v>#VALUE!</v>
      </c>
      <c r="Q1273" s="220"/>
      <c r="R1273" s="220"/>
      <c r="S1273" s="220" t="e">
        <f t="shared" si="119"/>
        <v>#VALUE!</v>
      </c>
    </row>
    <row r="1274" spans="12:19" hidden="1">
      <c r="L1274" s="220" t="e">
        <f t="shared" si="114"/>
        <v>#VALUE!</v>
      </c>
      <c r="M1274" s="220" t="e">
        <f t="shared" si="115"/>
        <v>#VALUE!</v>
      </c>
      <c r="N1274" s="220" t="e">
        <f t="shared" si="116"/>
        <v>#VALUE!</v>
      </c>
      <c r="O1274" s="220" t="e">
        <f t="shared" si="117"/>
        <v>#VALUE!</v>
      </c>
      <c r="P1274" s="220" t="e">
        <f t="shared" si="118"/>
        <v>#VALUE!</v>
      </c>
      <c r="Q1274" s="220"/>
      <c r="R1274" s="220"/>
      <c r="S1274" s="220" t="e">
        <f t="shared" si="119"/>
        <v>#VALUE!</v>
      </c>
    </row>
    <row r="1275" spans="12:19" hidden="1">
      <c r="L1275" s="220" t="e">
        <f t="shared" si="114"/>
        <v>#VALUE!</v>
      </c>
      <c r="M1275" s="220" t="e">
        <f t="shared" si="115"/>
        <v>#VALUE!</v>
      </c>
      <c r="N1275" s="220" t="e">
        <f t="shared" si="116"/>
        <v>#VALUE!</v>
      </c>
      <c r="O1275" s="220" t="e">
        <f t="shared" si="117"/>
        <v>#VALUE!</v>
      </c>
      <c r="P1275" s="220" t="e">
        <f t="shared" si="118"/>
        <v>#VALUE!</v>
      </c>
      <c r="Q1275" s="220"/>
      <c r="R1275" s="220"/>
      <c r="S1275" s="220" t="e">
        <f t="shared" si="119"/>
        <v>#VALUE!</v>
      </c>
    </row>
    <row r="1276" spans="12:19" hidden="1">
      <c r="L1276" s="220" t="e">
        <f t="shared" si="114"/>
        <v>#VALUE!</v>
      </c>
      <c r="M1276" s="220" t="e">
        <f t="shared" si="115"/>
        <v>#VALUE!</v>
      </c>
      <c r="N1276" s="220" t="e">
        <f t="shared" si="116"/>
        <v>#VALUE!</v>
      </c>
      <c r="O1276" s="220" t="e">
        <f t="shared" si="117"/>
        <v>#VALUE!</v>
      </c>
      <c r="P1276" s="220" t="e">
        <f t="shared" si="118"/>
        <v>#VALUE!</v>
      </c>
      <c r="Q1276" s="220"/>
      <c r="R1276" s="220"/>
      <c r="S1276" s="220" t="e">
        <f t="shared" si="119"/>
        <v>#VALUE!</v>
      </c>
    </row>
    <row r="1277" spans="12:19" hidden="1">
      <c r="L1277" s="220" t="e">
        <f t="shared" si="114"/>
        <v>#VALUE!</v>
      </c>
      <c r="M1277" s="220" t="e">
        <f t="shared" si="115"/>
        <v>#VALUE!</v>
      </c>
      <c r="N1277" s="220" t="e">
        <f t="shared" si="116"/>
        <v>#VALUE!</v>
      </c>
      <c r="O1277" s="220" t="e">
        <f t="shared" si="117"/>
        <v>#VALUE!</v>
      </c>
      <c r="P1277" s="220" t="e">
        <f t="shared" si="118"/>
        <v>#VALUE!</v>
      </c>
      <c r="Q1277" s="220"/>
      <c r="R1277" s="220"/>
      <c r="S1277" s="220" t="e">
        <f t="shared" si="119"/>
        <v>#VALUE!</v>
      </c>
    </row>
    <row r="1278" spans="12:19" hidden="1">
      <c r="L1278" s="220" t="e">
        <f t="shared" si="114"/>
        <v>#VALUE!</v>
      </c>
      <c r="M1278" s="220" t="e">
        <f t="shared" si="115"/>
        <v>#VALUE!</v>
      </c>
      <c r="N1278" s="220" t="e">
        <f t="shared" si="116"/>
        <v>#VALUE!</v>
      </c>
      <c r="O1278" s="220" t="e">
        <f t="shared" si="117"/>
        <v>#VALUE!</v>
      </c>
      <c r="P1278" s="220" t="e">
        <f t="shared" si="118"/>
        <v>#VALUE!</v>
      </c>
      <c r="Q1278" s="220"/>
      <c r="R1278" s="220"/>
      <c r="S1278" s="220" t="e">
        <f t="shared" si="119"/>
        <v>#VALUE!</v>
      </c>
    </row>
    <row r="1279" spans="12:19" hidden="1">
      <c r="L1279" s="220" t="e">
        <f t="shared" si="114"/>
        <v>#VALUE!</v>
      </c>
      <c r="M1279" s="220" t="e">
        <f t="shared" si="115"/>
        <v>#VALUE!</v>
      </c>
      <c r="N1279" s="220" t="e">
        <f t="shared" si="116"/>
        <v>#VALUE!</v>
      </c>
      <c r="O1279" s="220" t="e">
        <f t="shared" si="117"/>
        <v>#VALUE!</v>
      </c>
      <c r="P1279" s="220" t="e">
        <f t="shared" si="118"/>
        <v>#VALUE!</v>
      </c>
      <c r="Q1279" s="220"/>
      <c r="R1279" s="220"/>
      <c r="S1279" s="220" t="e">
        <f t="shared" si="119"/>
        <v>#VALUE!</v>
      </c>
    </row>
    <row r="1280" spans="12:19" hidden="1">
      <c r="L1280" s="220" t="e">
        <f t="shared" si="114"/>
        <v>#VALUE!</v>
      </c>
      <c r="M1280" s="220" t="e">
        <f t="shared" si="115"/>
        <v>#VALUE!</v>
      </c>
      <c r="N1280" s="220" t="e">
        <f t="shared" si="116"/>
        <v>#VALUE!</v>
      </c>
      <c r="O1280" s="220" t="e">
        <f t="shared" si="117"/>
        <v>#VALUE!</v>
      </c>
      <c r="P1280" s="220" t="e">
        <f t="shared" si="118"/>
        <v>#VALUE!</v>
      </c>
      <c r="Q1280" s="220"/>
      <c r="R1280" s="220"/>
      <c r="S1280" s="220" t="e">
        <f t="shared" si="119"/>
        <v>#VALUE!</v>
      </c>
    </row>
    <row r="1281" spans="12:19" hidden="1">
      <c r="L1281" s="220" t="e">
        <f t="shared" si="114"/>
        <v>#VALUE!</v>
      </c>
      <c r="M1281" s="220" t="e">
        <f t="shared" si="115"/>
        <v>#VALUE!</v>
      </c>
      <c r="N1281" s="220" t="e">
        <f t="shared" si="116"/>
        <v>#VALUE!</v>
      </c>
      <c r="O1281" s="220" t="e">
        <f t="shared" si="117"/>
        <v>#VALUE!</v>
      </c>
      <c r="P1281" s="220" t="e">
        <f t="shared" si="118"/>
        <v>#VALUE!</v>
      </c>
      <c r="Q1281" s="220"/>
      <c r="R1281" s="220"/>
      <c r="S1281" s="220" t="e">
        <f t="shared" si="119"/>
        <v>#VALUE!</v>
      </c>
    </row>
    <row r="1282" spans="12:19" hidden="1">
      <c r="L1282" s="220" t="e">
        <f t="shared" si="114"/>
        <v>#VALUE!</v>
      </c>
      <c r="M1282" s="220" t="e">
        <f t="shared" si="115"/>
        <v>#VALUE!</v>
      </c>
      <c r="N1282" s="220" t="e">
        <f t="shared" si="116"/>
        <v>#VALUE!</v>
      </c>
      <c r="O1282" s="220" t="e">
        <f t="shared" si="117"/>
        <v>#VALUE!</v>
      </c>
      <c r="P1282" s="220" t="e">
        <f t="shared" si="118"/>
        <v>#VALUE!</v>
      </c>
      <c r="Q1282" s="220"/>
      <c r="R1282" s="220"/>
      <c r="S1282" s="220" t="e">
        <f t="shared" si="119"/>
        <v>#VALUE!</v>
      </c>
    </row>
    <row r="1283" spans="12:19" hidden="1">
      <c r="L1283" s="220" t="e">
        <f t="shared" si="114"/>
        <v>#VALUE!</v>
      </c>
      <c r="M1283" s="220" t="e">
        <f t="shared" si="115"/>
        <v>#VALUE!</v>
      </c>
      <c r="N1283" s="220" t="e">
        <f t="shared" si="116"/>
        <v>#VALUE!</v>
      </c>
      <c r="O1283" s="220" t="e">
        <f t="shared" si="117"/>
        <v>#VALUE!</v>
      </c>
      <c r="P1283" s="220" t="e">
        <f t="shared" si="118"/>
        <v>#VALUE!</v>
      </c>
      <c r="Q1283" s="220"/>
      <c r="R1283" s="220"/>
      <c r="S1283" s="220" t="e">
        <f t="shared" si="119"/>
        <v>#VALUE!</v>
      </c>
    </row>
    <row r="1284" spans="12:19" hidden="1">
      <c r="L1284" s="220" t="e">
        <f t="shared" si="114"/>
        <v>#VALUE!</v>
      </c>
      <c r="M1284" s="220" t="e">
        <f t="shared" si="115"/>
        <v>#VALUE!</v>
      </c>
      <c r="N1284" s="220" t="e">
        <f t="shared" si="116"/>
        <v>#VALUE!</v>
      </c>
      <c r="O1284" s="220" t="e">
        <f t="shared" si="117"/>
        <v>#VALUE!</v>
      </c>
      <c r="P1284" s="220" t="e">
        <f t="shared" si="118"/>
        <v>#VALUE!</v>
      </c>
      <c r="Q1284" s="220"/>
      <c r="R1284" s="220"/>
      <c r="S1284" s="220" t="e">
        <f t="shared" si="119"/>
        <v>#VALUE!</v>
      </c>
    </row>
    <row r="1285" spans="12:19" hidden="1">
      <c r="L1285" s="220" t="e">
        <f t="shared" ref="L1285:L1348" si="120">LEFT(A1285,2)*1</f>
        <v>#VALUE!</v>
      </c>
      <c r="M1285" s="220" t="e">
        <f t="shared" ref="M1285:M1348" si="121">LEFT(B1285,2)*1</f>
        <v>#VALUE!</v>
      </c>
      <c r="N1285" s="220" t="e">
        <f t="shared" ref="N1285:N1348" si="122">LEFT(C1285,4)*1</f>
        <v>#VALUE!</v>
      </c>
      <c r="O1285" s="220" t="e">
        <f t="shared" ref="O1285:O1348" si="123">LEFT(D1285,4)*1</f>
        <v>#VALUE!</v>
      </c>
      <c r="P1285" s="220" t="e">
        <f t="shared" ref="P1285:P1348" si="124">N1285/1000*1</f>
        <v>#VALUE!</v>
      </c>
      <c r="Q1285" s="220"/>
      <c r="R1285" s="220"/>
      <c r="S1285" s="220" t="e">
        <f t="shared" ref="S1285:S1348" si="125">RIGHT(O1285,3)*1</f>
        <v>#VALUE!</v>
      </c>
    </row>
    <row r="1286" spans="12:19" hidden="1">
      <c r="L1286" s="220" t="e">
        <f t="shared" si="120"/>
        <v>#VALUE!</v>
      </c>
      <c r="M1286" s="220" t="e">
        <f t="shared" si="121"/>
        <v>#VALUE!</v>
      </c>
      <c r="N1286" s="220" t="e">
        <f t="shared" si="122"/>
        <v>#VALUE!</v>
      </c>
      <c r="O1286" s="220" t="e">
        <f t="shared" si="123"/>
        <v>#VALUE!</v>
      </c>
      <c r="P1286" s="220" t="e">
        <f t="shared" si="124"/>
        <v>#VALUE!</v>
      </c>
      <c r="Q1286" s="220"/>
      <c r="R1286" s="220"/>
      <c r="S1286" s="220" t="e">
        <f t="shared" si="125"/>
        <v>#VALUE!</v>
      </c>
    </row>
    <row r="1287" spans="12:19" hidden="1">
      <c r="L1287" s="220" t="e">
        <f t="shared" si="120"/>
        <v>#VALUE!</v>
      </c>
      <c r="M1287" s="220" t="e">
        <f t="shared" si="121"/>
        <v>#VALUE!</v>
      </c>
      <c r="N1287" s="220" t="e">
        <f t="shared" si="122"/>
        <v>#VALUE!</v>
      </c>
      <c r="O1287" s="220" t="e">
        <f t="shared" si="123"/>
        <v>#VALUE!</v>
      </c>
      <c r="P1287" s="220" t="e">
        <f t="shared" si="124"/>
        <v>#VALUE!</v>
      </c>
      <c r="Q1287" s="220"/>
      <c r="R1287" s="220"/>
      <c r="S1287" s="220" t="e">
        <f t="shared" si="125"/>
        <v>#VALUE!</v>
      </c>
    </row>
    <row r="1288" spans="12:19" hidden="1">
      <c r="L1288" s="220" t="e">
        <f t="shared" si="120"/>
        <v>#VALUE!</v>
      </c>
      <c r="M1288" s="220" t="e">
        <f t="shared" si="121"/>
        <v>#VALUE!</v>
      </c>
      <c r="N1288" s="220" t="e">
        <f t="shared" si="122"/>
        <v>#VALUE!</v>
      </c>
      <c r="O1288" s="220" t="e">
        <f t="shared" si="123"/>
        <v>#VALUE!</v>
      </c>
      <c r="P1288" s="220" t="e">
        <f t="shared" si="124"/>
        <v>#VALUE!</v>
      </c>
      <c r="Q1288" s="220"/>
      <c r="R1288" s="220"/>
      <c r="S1288" s="220" t="e">
        <f t="shared" si="125"/>
        <v>#VALUE!</v>
      </c>
    </row>
    <row r="1289" spans="12:19" hidden="1">
      <c r="L1289" s="220" t="e">
        <f t="shared" si="120"/>
        <v>#VALUE!</v>
      </c>
      <c r="M1289" s="220" t="e">
        <f t="shared" si="121"/>
        <v>#VALUE!</v>
      </c>
      <c r="N1289" s="220" t="e">
        <f t="shared" si="122"/>
        <v>#VALUE!</v>
      </c>
      <c r="O1289" s="220" t="e">
        <f t="shared" si="123"/>
        <v>#VALUE!</v>
      </c>
      <c r="P1289" s="220" t="e">
        <f t="shared" si="124"/>
        <v>#VALUE!</v>
      </c>
      <c r="Q1289" s="220"/>
      <c r="R1289" s="220"/>
      <c r="S1289" s="220" t="e">
        <f t="shared" si="125"/>
        <v>#VALUE!</v>
      </c>
    </row>
    <row r="1290" spans="12:19" hidden="1">
      <c r="L1290" s="220" t="e">
        <f t="shared" si="120"/>
        <v>#VALUE!</v>
      </c>
      <c r="M1290" s="220" t="e">
        <f t="shared" si="121"/>
        <v>#VALUE!</v>
      </c>
      <c r="N1290" s="220" t="e">
        <f t="shared" si="122"/>
        <v>#VALUE!</v>
      </c>
      <c r="O1290" s="220" t="e">
        <f t="shared" si="123"/>
        <v>#VALUE!</v>
      </c>
      <c r="P1290" s="220" t="e">
        <f t="shared" si="124"/>
        <v>#VALUE!</v>
      </c>
      <c r="Q1290" s="220"/>
      <c r="R1290" s="220"/>
      <c r="S1290" s="220" t="e">
        <f t="shared" si="125"/>
        <v>#VALUE!</v>
      </c>
    </row>
    <row r="1291" spans="12:19" hidden="1">
      <c r="L1291" s="220" t="e">
        <f t="shared" si="120"/>
        <v>#VALUE!</v>
      </c>
      <c r="M1291" s="220" t="e">
        <f t="shared" si="121"/>
        <v>#VALUE!</v>
      </c>
      <c r="N1291" s="220" t="e">
        <f t="shared" si="122"/>
        <v>#VALUE!</v>
      </c>
      <c r="O1291" s="220" t="e">
        <f t="shared" si="123"/>
        <v>#VALUE!</v>
      </c>
      <c r="P1291" s="220" t="e">
        <f t="shared" si="124"/>
        <v>#VALUE!</v>
      </c>
      <c r="Q1291" s="220"/>
      <c r="R1291" s="220"/>
      <c r="S1291" s="220" t="e">
        <f t="shared" si="125"/>
        <v>#VALUE!</v>
      </c>
    </row>
    <row r="1292" spans="12:19" hidden="1">
      <c r="L1292" s="220" t="e">
        <f t="shared" si="120"/>
        <v>#VALUE!</v>
      </c>
      <c r="M1292" s="220" t="e">
        <f t="shared" si="121"/>
        <v>#VALUE!</v>
      </c>
      <c r="N1292" s="220" t="e">
        <f t="shared" si="122"/>
        <v>#VALUE!</v>
      </c>
      <c r="O1292" s="220" t="e">
        <f t="shared" si="123"/>
        <v>#VALUE!</v>
      </c>
      <c r="P1292" s="220" t="e">
        <f t="shared" si="124"/>
        <v>#VALUE!</v>
      </c>
      <c r="Q1292" s="220"/>
      <c r="R1292" s="220"/>
      <c r="S1292" s="220" t="e">
        <f t="shared" si="125"/>
        <v>#VALUE!</v>
      </c>
    </row>
    <row r="1293" spans="12:19" hidden="1">
      <c r="L1293" s="220" t="e">
        <f t="shared" si="120"/>
        <v>#VALUE!</v>
      </c>
      <c r="M1293" s="220" t="e">
        <f t="shared" si="121"/>
        <v>#VALUE!</v>
      </c>
      <c r="N1293" s="220" t="e">
        <f t="shared" si="122"/>
        <v>#VALUE!</v>
      </c>
      <c r="O1293" s="220" t="e">
        <f t="shared" si="123"/>
        <v>#VALUE!</v>
      </c>
      <c r="P1293" s="220" t="e">
        <f t="shared" si="124"/>
        <v>#VALUE!</v>
      </c>
      <c r="Q1293" s="220"/>
      <c r="R1293" s="220"/>
      <c r="S1293" s="220" t="e">
        <f t="shared" si="125"/>
        <v>#VALUE!</v>
      </c>
    </row>
    <row r="1294" spans="12:19" hidden="1">
      <c r="L1294" s="220" t="e">
        <f t="shared" si="120"/>
        <v>#VALUE!</v>
      </c>
      <c r="M1294" s="220" t="e">
        <f t="shared" si="121"/>
        <v>#VALUE!</v>
      </c>
      <c r="N1294" s="220" t="e">
        <f t="shared" si="122"/>
        <v>#VALUE!</v>
      </c>
      <c r="O1294" s="220" t="e">
        <f t="shared" si="123"/>
        <v>#VALUE!</v>
      </c>
      <c r="P1294" s="220" t="e">
        <f t="shared" si="124"/>
        <v>#VALUE!</v>
      </c>
      <c r="Q1294" s="220"/>
      <c r="R1294" s="220"/>
      <c r="S1294" s="220" t="e">
        <f t="shared" si="125"/>
        <v>#VALUE!</v>
      </c>
    </row>
    <row r="1295" spans="12:19" hidden="1">
      <c r="L1295" s="220" t="e">
        <f t="shared" si="120"/>
        <v>#VALUE!</v>
      </c>
      <c r="M1295" s="220" t="e">
        <f t="shared" si="121"/>
        <v>#VALUE!</v>
      </c>
      <c r="N1295" s="220" t="e">
        <f t="shared" si="122"/>
        <v>#VALUE!</v>
      </c>
      <c r="O1295" s="220" t="e">
        <f t="shared" si="123"/>
        <v>#VALUE!</v>
      </c>
      <c r="P1295" s="220" t="e">
        <f t="shared" si="124"/>
        <v>#VALUE!</v>
      </c>
      <c r="Q1295" s="220"/>
      <c r="R1295" s="220"/>
      <c r="S1295" s="220" t="e">
        <f t="shared" si="125"/>
        <v>#VALUE!</v>
      </c>
    </row>
    <row r="1296" spans="12:19" hidden="1">
      <c r="L1296" s="220" t="e">
        <f t="shared" si="120"/>
        <v>#VALUE!</v>
      </c>
      <c r="M1296" s="220" t="e">
        <f t="shared" si="121"/>
        <v>#VALUE!</v>
      </c>
      <c r="N1296" s="220" t="e">
        <f t="shared" si="122"/>
        <v>#VALUE!</v>
      </c>
      <c r="O1296" s="220" t="e">
        <f t="shared" si="123"/>
        <v>#VALUE!</v>
      </c>
      <c r="P1296" s="220" t="e">
        <f t="shared" si="124"/>
        <v>#VALUE!</v>
      </c>
      <c r="Q1296" s="220"/>
      <c r="R1296" s="220"/>
      <c r="S1296" s="220" t="e">
        <f t="shared" si="125"/>
        <v>#VALUE!</v>
      </c>
    </row>
    <row r="1297" spans="12:19" hidden="1">
      <c r="L1297" s="220" t="e">
        <f t="shared" si="120"/>
        <v>#VALUE!</v>
      </c>
      <c r="M1297" s="220" t="e">
        <f t="shared" si="121"/>
        <v>#VALUE!</v>
      </c>
      <c r="N1297" s="220" t="e">
        <f t="shared" si="122"/>
        <v>#VALUE!</v>
      </c>
      <c r="O1297" s="220" t="e">
        <f t="shared" si="123"/>
        <v>#VALUE!</v>
      </c>
      <c r="P1297" s="220" t="e">
        <f t="shared" si="124"/>
        <v>#VALUE!</v>
      </c>
      <c r="Q1297" s="220"/>
      <c r="R1297" s="220"/>
      <c r="S1297" s="220" t="e">
        <f t="shared" si="125"/>
        <v>#VALUE!</v>
      </c>
    </row>
    <row r="1298" spans="12:19" hidden="1">
      <c r="L1298" s="220" t="e">
        <f t="shared" si="120"/>
        <v>#VALUE!</v>
      </c>
      <c r="M1298" s="220" t="e">
        <f t="shared" si="121"/>
        <v>#VALUE!</v>
      </c>
      <c r="N1298" s="220" t="e">
        <f t="shared" si="122"/>
        <v>#VALUE!</v>
      </c>
      <c r="O1298" s="220" t="e">
        <f t="shared" si="123"/>
        <v>#VALUE!</v>
      </c>
      <c r="P1298" s="220" t="e">
        <f t="shared" si="124"/>
        <v>#VALUE!</v>
      </c>
      <c r="Q1298" s="220"/>
      <c r="R1298" s="220"/>
      <c r="S1298" s="220" t="e">
        <f t="shared" si="125"/>
        <v>#VALUE!</v>
      </c>
    </row>
    <row r="1299" spans="12:19" hidden="1">
      <c r="L1299" s="220" t="e">
        <f t="shared" si="120"/>
        <v>#VALUE!</v>
      </c>
      <c r="M1299" s="220" t="e">
        <f t="shared" si="121"/>
        <v>#VALUE!</v>
      </c>
      <c r="N1299" s="220" t="e">
        <f t="shared" si="122"/>
        <v>#VALUE!</v>
      </c>
      <c r="O1299" s="220" t="e">
        <f t="shared" si="123"/>
        <v>#VALUE!</v>
      </c>
      <c r="P1299" s="220" t="e">
        <f t="shared" si="124"/>
        <v>#VALUE!</v>
      </c>
      <c r="Q1299" s="220"/>
      <c r="R1299" s="220"/>
      <c r="S1299" s="220" t="e">
        <f t="shared" si="125"/>
        <v>#VALUE!</v>
      </c>
    </row>
    <row r="1300" spans="12:19" hidden="1">
      <c r="L1300" s="220" t="e">
        <f t="shared" si="120"/>
        <v>#VALUE!</v>
      </c>
      <c r="M1300" s="220" t="e">
        <f t="shared" si="121"/>
        <v>#VALUE!</v>
      </c>
      <c r="N1300" s="220" t="e">
        <f t="shared" si="122"/>
        <v>#VALUE!</v>
      </c>
      <c r="O1300" s="220" t="e">
        <f t="shared" si="123"/>
        <v>#VALUE!</v>
      </c>
      <c r="P1300" s="220" t="e">
        <f t="shared" si="124"/>
        <v>#VALUE!</v>
      </c>
      <c r="Q1300" s="220"/>
      <c r="R1300" s="220"/>
      <c r="S1300" s="220" t="e">
        <f t="shared" si="125"/>
        <v>#VALUE!</v>
      </c>
    </row>
    <row r="1301" spans="12:19" hidden="1">
      <c r="L1301" s="220" t="e">
        <f t="shared" si="120"/>
        <v>#VALUE!</v>
      </c>
      <c r="M1301" s="220" t="e">
        <f t="shared" si="121"/>
        <v>#VALUE!</v>
      </c>
      <c r="N1301" s="220" t="e">
        <f t="shared" si="122"/>
        <v>#VALUE!</v>
      </c>
      <c r="O1301" s="220" t="e">
        <f t="shared" si="123"/>
        <v>#VALUE!</v>
      </c>
      <c r="P1301" s="220" t="e">
        <f t="shared" si="124"/>
        <v>#VALUE!</v>
      </c>
      <c r="Q1301" s="220"/>
      <c r="R1301" s="220"/>
      <c r="S1301" s="220" t="e">
        <f t="shared" si="125"/>
        <v>#VALUE!</v>
      </c>
    </row>
    <row r="1302" spans="12:19" hidden="1">
      <c r="L1302" s="220" t="e">
        <f t="shared" si="120"/>
        <v>#VALUE!</v>
      </c>
      <c r="M1302" s="220" t="e">
        <f t="shared" si="121"/>
        <v>#VALUE!</v>
      </c>
      <c r="N1302" s="220" t="e">
        <f t="shared" si="122"/>
        <v>#VALUE!</v>
      </c>
      <c r="O1302" s="220" t="e">
        <f t="shared" si="123"/>
        <v>#VALUE!</v>
      </c>
      <c r="P1302" s="220" t="e">
        <f t="shared" si="124"/>
        <v>#VALUE!</v>
      </c>
      <c r="Q1302" s="220"/>
      <c r="R1302" s="220"/>
      <c r="S1302" s="220" t="e">
        <f t="shared" si="125"/>
        <v>#VALUE!</v>
      </c>
    </row>
    <row r="1303" spans="12:19" hidden="1">
      <c r="L1303" s="220" t="e">
        <f t="shared" si="120"/>
        <v>#VALUE!</v>
      </c>
      <c r="M1303" s="220" t="e">
        <f t="shared" si="121"/>
        <v>#VALUE!</v>
      </c>
      <c r="N1303" s="220" t="e">
        <f t="shared" si="122"/>
        <v>#VALUE!</v>
      </c>
      <c r="O1303" s="220" t="e">
        <f t="shared" si="123"/>
        <v>#VALUE!</v>
      </c>
      <c r="P1303" s="220" t="e">
        <f t="shared" si="124"/>
        <v>#VALUE!</v>
      </c>
      <c r="Q1303" s="220"/>
      <c r="R1303" s="220"/>
      <c r="S1303" s="220" t="e">
        <f t="shared" si="125"/>
        <v>#VALUE!</v>
      </c>
    </row>
    <row r="1304" spans="12:19" hidden="1">
      <c r="L1304" s="220" t="e">
        <f t="shared" si="120"/>
        <v>#VALUE!</v>
      </c>
      <c r="M1304" s="220" t="e">
        <f t="shared" si="121"/>
        <v>#VALUE!</v>
      </c>
      <c r="N1304" s="220" t="e">
        <f t="shared" si="122"/>
        <v>#VALUE!</v>
      </c>
      <c r="O1304" s="220" t="e">
        <f t="shared" si="123"/>
        <v>#VALUE!</v>
      </c>
      <c r="P1304" s="220" t="e">
        <f t="shared" si="124"/>
        <v>#VALUE!</v>
      </c>
      <c r="Q1304" s="220"/>
      <c r="R1304" s="220"/>
      <c r="S1304" s="220" t="e">
        <f t="shared" si="125"/>
        <v>#VALUE!</v>
      </c>
    </row>
    <row r="1305" spans="12:19" hidden="1">
      <c r="L1305" s="220" t="e">
        <f t="shared" si="120"/>
        <v>#VALUE!</v>
      </c>
      <c r="M1305" s="220" t="e">
        <f t="shared" si="121"/>
        <v>#VALUE!</v>
      </c>
      <c r="N1305" s="220" t="e">
        <f t="shared" si="122"/>
        <v>#VALUE!</v>
      </c>
      <c r="O1305" s="220" t="e">
        <f t="shared" si="123"/>
        <v>#VALUE!</v>
      </c>
      <c r="P1305" s="220" t="e">
        <f t="shared" si="124"/>
        <v>#VALUE!</v>
      </c>
      <c r="Q1305" s="220"/>
      <c r="R1305" s="220"/>
      <c r="S1305" s="220" t="e">
        <f t="shared" si="125"/>
        <v>#VALUE!</v>
      </c>
    </row>
    <row r="1306" spans="12:19" hidden="1">
      <c r="L1306" s="220" t="e">
        <f t="shared" si="120"/>
        <v>#VALUE!</v>
      </c>
      <c r="M1306" s="220" t="e">
        <f t="shared" si="121"/>
        <v>#VALUE!</v>
      </c>
      <c r="N1306" s="220" t="e">
        <f t="shared" si="122"/>
        <v>#VALUE!</v>
      </c>
      <c r="O1306" s="220" t="e">
        <f t="shared" si="123"/>
        <v>#VALUE!</v>
      </c>
      <c r="P1306" s="220" t="e">
        <f t="shared" si="124"/>
        <v>#VALUE!</v>
      </c>
      <c r="Q1306" s="220"/>
      <c r="R1306" s="220"/>
      <c r="S1306" s="220" t="e">
        <f t="shared" si="125"/>
        <v>#VALUE!</v>
      </c>
    </row>
    <row r="1307" spans="12:19" hidden="1">
      <c r="L1307" s="220" t="e">
        <f t="shared" si="120"/>
        <v>#VALUE!</v>
      </c>
      <c r="M1307" s="220" t="e">
        <f t="shared" si="121"/>
        <v>#VALUE!</v>
      </c>
      <c r="N1307" s="220" t="e">
        <f t="shared" si="122"/>
        <v>#VALUE!</v>
      </c>
      <c r="O1307" s="220" t="e">
        <f t="shared" si="123"/>
        <v>#VALUE!</v>
      </c>
      <c r="P1307" s="220" t="e">
        <f t="shared" si="124"/>
        <v>#VALUE!</v>
      </c>
      <c r="Q1307" s="220"/>
      <c r="R1307" s="220"/>
      <c r="S1307" s="220" t="e">
        <f t="shared" si="125"/>
        <v>#VALUE!</v>
      </c>
    </row>
    <row r="1308" spans="12:19" hidden="1">
      <c r="L1308" s="220" t="e">
        <f t="shared" si="120"/>
        <v>#VALUE!</v>
      </c>
      <c r="M1308" s="220" t="e">
        <f t="shared" si="121"/>
        <v>#VALUE!</v>
      </c>
      <c r="N1308" s="220" t="e">
        <f t="shared" si="122"/>
        <v>#VALUE!</v>
      </c>
      <c r="O1308" s="220" t="e">
        <f t="shared" si="123"/>
        <v>#VALUE!</v>
      </c>
      <c r="P1308" s="220" t="e">
        <f t="shared" si="124"/>
        <v>#VALUE!</v>
      </c>
      <c r="Q1308" s="220"/>
      <c r="R1308" s="220"/>
      <c r="S1308" s="220" t="e">
        <f t="shared" si="125"/>
        <v>#VALUE!</v>
      </c>
    </row>
    <row r="1309" spans="12:19" hidden="1">
      <c r="L1309" s="220" t="e">
        <f t="shared" si="120"/>
        <v>#VALUE!</v>
      </c>
      <c r="M1309" s="220" t="e">
        <f t="shared" si="121"/>
        <v>#VALUE!</v>
      </c>
      <c r="N1309" s="220" t="e">
        <f t="shared" si="122"/>
        <v>#VALUE!</v>
      </c>
      <c r="O1309" s="220" t="e">
        <f t="shared" si="123"/>
        <v>#VALUE!</v>
      </c>
      <c r="P1309" s="220" t="e">
        <f t="shared" si="124"/>
        <v>#VALUE!</v>
      </c>
      <c r="Q1309" s="220"/>
      <c r="R1309" s="220"/>
      <c r="S1309" s="220" t="e">
        <f t="shared" si="125"/>
        <v>#VALUE!</v>
      </c>
    </row>
    <row r="1310" spans="12:19" hidden="1">
      <c r="L1310" s="220" t="e">
        <f t="shared" si="120"/>
        <v>#VALUE!</v>
      </c>
      <c r="M1310" s="220" t="e">
        <f t="shared" si="121"/>
        <v>#VALUE!</v>
      </c>
      <c r="N1310" s="220" t="e">
        <f t="shared" si="122"/>
        <v>#VALUE!</v>
      </c>
      <c r="O1310" s="220" t="e">
        <f t="shared" si="123"/>
        <v>#VALUE!</v>
      </c>
      <c r="P1310" s="220" t="e">
        <f t="shared" si="124"/>
        <v>#VALUE!</v>
      </c>
      <c r="Q1310" s="220"/>
      <c r="R1310" s="220"/>
      <c r="S1310" s="220" t="e">
        <f t="shared" si="125"/>
        <v>#VALUE!</v>
      </c>
    </row>
    <row r="1311" spans="12:19" hidden="1">
      <c r="L1311" s="220" t="e">
        <f t="shared" si="120"/>
        <v>#VALUE!</v>
      </c>
      <c r="M1311" s="220" t="e">
        <f t="shared" si="121"/>
        <v>#VALUE!</v>
      </c>
      <c r="N1311" s="220" t="e">
        <f t="shared" si="122"/>
        <v>#VALUE!</v>
      </c>
      <c r="O1311" s="220" t="e">
        <f t="shared" si="123"/>
        <v>#VALUE!</v>
      </c>
      <c r="P1311" s="220" t="e">
        <f t="shared" si="124"/>
        <v>#VALUE!</v>
      </c>
      <c r="Q1311" s="220"/>
      <c r="R1311" s="220"/>
      <c r="S1311" s="220" t="e">
        <f t="shared" si="125"/>
        <v>#VALUE!</v>
      </c>
    </row>
    <row r="1312" spans="12:19" hidden="1">
      <c r="L1312" s="220" t="e">
        <f t="shared" si="120"/>
        <v>#VALUE!</v>
      </c>
      <c r="M1312" s="220" t="e">
        <f t="shared" si="121"/>
        <v>#VALUE!</v>
      </c>
      <c r="N1312" s="220" t="e">
        <f t="shared" si="122"/>
        <v>#VALUE!</v>
      </c>
      <c r="O1312" s="220" t="e">
        <f t="shared" si="123"/>
        <v>#VALUE!</v>
      </c>
      <c r="P1312" s="220" t="e">
        <f t="shared" si="124"/>
        <v>#VALUE!</v>
      </c>
      <c r="Q1312" s="220"/>
      <c r="R1312" s="220"/>
      <c r="S1312" s="220" t="e">
        <f t="shared" si="125"/>
        <v>#VALUE!</v>
      </c>
    </row>
    <row r="1313" spans="12:19" hidden="1">
      <c r="L1313" s="220" t="e">
        <f t="shared" si="120"/>
        <v>#VALUE!</v>
      </c>
      <c r="M1313" s="220" t="e">
        <f t="shared" si="121"/>
        <v>#VALUE!</v>
      </c>
      <c r="N1313" s="220" t="e">
        <f t="shared" si="122"/>
        <v>#VALUE!</v>
      </c>
      <c r="O1313" s="220" t="e">
        <f t="shared" si="123"/>
        <v>#VALUE!</v>
      </c>
      <c r="P1313" s="220" t="e">
        <f t="shared" si="124"/>
        <v>#VALUE!</v>
      </c>
      <c r="Q1313" s="220"/>
      <c r="R1313" s="220"/>
      <c r="S1313" s="220" t="e">
        <f t="shared" si="125"/>
        <v>#VALUE!</v>
      </c>
    </row>
    <row r="1314" spans="12:19" hidden="1">
      <c r="L1314" s="220" t="e">
        <f t="shared" si="120"/>
        <v>#VALUE!</v>
      </c>
      <c r="M1314" s="220" t="e">
        <f t="shared" si="121"/>
        <v>#VALUE!</v>
      </c>
      <c r="N1314" s="220" t="e">
        <f t="shared" si="122"/>
        <v>#VALUE!</v>
      </c>
      <c r="O1314" s="220" t="e">
        <f t="shared" si="123"/>
        <v>#VALUE!</v>
      </c>
      <c r="P1314" s="220" t="e">
        <f t="shared" si="124"/>
        <v>#VALUE!</v>
      </c>
      <c r="Q1314" s="220"/>
      <c r="R1314" s="220"/>
      <c r="S1314" s="220" t="e">
        <f t="shared" si="125"/>
        <v>#VALUE!</v>
      </c>
    </row>
    <row r="1315" spans="12:19" hidden="1">
      <c r="L1315" s="220" t="e">
        <f t="shared" si="120"/>
        <v>#VALUE!</v>
      </c>
      <c r="M1315" s="220" t="e">
        <f t="shared" si="121"/>
        <v>#VALUE!</v>
      </c>
      <c r="N1315" s="220" t="e">
        <f t="shared" si="122"/>
        <v>#VALUE!</v>
      </c>
      <c r="O1315" s="220" t="e">
        <f t="shared" si="123"/>
        <v>#VALUE!</v>
      </c>
      <c r="P1315" s="220" t="e">
        <f t="shared" si="124"/>
        <v>#VALUE!</v>
      </c>
      <c r="Q1315" s="220"/>
      <c r="R1315" s="220"/>
      <c r="S1315" s="220" t="e">
        <f t="shared" si="125"/>
        <v>#VALUE!</v>
      </c>
    </row>
    <row r="1316" spans="12:19" hidden="1">
      <c r="L1316" s="220" t="e">
        <f t="shared" si="120"/>
        <v>#VALUE!</v>
      </c>
      <c r="M1316" s="220" t="e">
        <f t="shared" si="121"/>
        <v>#VALUE!</v>
      </c>
      <c r="N1316" s="220" t="e">
        <f t="shared" si="122"/>
        <v>#VALUE!</v>
      </c>
      <c r="O1316" s="220" t="e">
        <f t="shared" si="123"/>
        <v>#VALUE!</v>
      </c>
      <c r="P1316" s="220" t="e">
        <f t="shared" si="124"/>
        <v>#VALUE!</v>
      </c>
      <c r="Q1316" s="220"/>
      <c r="R1316" s="220"/>
      <c r="S1316" s="220" t="e">
        <f t="shared" si="125"/>
        <v>#VALUE!</v>
      </c>
    </row>
    <row r="1317" spans="12:19" hidden="1">
      <c r="L1317" s="220" t="e">
        <f t="shared" si="120"/>
        <v>#VALUE!</v>
      </c>
      <c r="M1317" s="220" t="e">
        <f t="shared" si="121"/>
        <v>#VALUE!</v>
      </c>
      <c r="N1317" s="220" t="e">
        <f t="shared" si="122"/>
        <v>#VALUE!</v>
      </c>
      <c r="O1317" s="220" t="e">
        <f t="shared" si="123"/>
        <v>#VALUE!</v>
      </c>
      <c r="P1317" s="220" t="e">
        <f t="shared" si="124"/>
        <v>#VALUE!</v>
      </c>
      <c r="Q1317" s="220"/>
      <c r="R1317" s="220"/>
      <c r="S1317" s="220" t="e">
        <f t="shared" si="125"/>
        <v>#VALUE!</v>
      </c>
    </row>
    <row r="1318" spans="12:19" hidden="1">
      <c r="L1318" s="220" t="e">
        <f t="shared" si="120"/>
        <v>#VALUE!</v>
      </c>
      <c r="M1318" s="220" t="e">
        <f t="shared" si="121"/>
        <v>#VALUE!</v>
      </c>
      <c r="N1318" s="220" t="e">
        <f t="shared" si="122"/>
        <v>#VALUE!</v>
      </c>
      <c r="O1318" s="220" t="e">
        <f t="shared" si="123"/>
        <v>#VALUE!</v>
      </c>
      <c r="P1318" s="220" t="e">
        <f t="shared" si="124"/>
        <v>#VALUE!</v>
      </c>
      <c r="Q1318" s="220"/>
      <c r="R1318" s="220"/>
      <c r="S1318" s="220" t="e">
        <f t="shared" si="125"/>
        <v>#VALUE!</v>
      </c>
    </row>
    <row r="1319" spans="12:19" hidden="1">
      <c r="L1319" s="220" t="e">
        <f t="shared" si="120"/>
        <v>#VALUE!</v>
      </c>
      <c r="M1319" s="220" t="e">
        <f t="shared" si="121"/>
        <v>#VALUE!</v>
      </c>
      <c r="N1319" s="220" t="e">
        <f t="shared" si="122"/>
        <v>#VALUE!</v>
      </c>
      <c r="O1319" s="220" t="e">
        <f t="shared" si="123"/>
        <v>#VALUE!</v>
      </c>
      <c r="P1319" s="220" t="e">
        <f t="shared" si="124"/>
        <v>#VALUE!</v>
      </c>
      <c r="Q1319" s="220"/>
      <c r="R1319" s="220"/>
      <c r="S1319" s="220" t="e">
        <f t="shared" si="125"/>
        <v>#VALUE!</v>
      </c>
    </row>
    <row r="1320" spans="12:19" hidden="1">
      <c r="L1320" s="220" t="e">
        <f t="shared" si="120"/>
        <v>#VALUE!</v>
      </c>
      <c r="M1320" s="220" t="e">
        <f t="shared" si="121"/>
        <v>#VALUE!</v>
      </c>
      <c r="N1320" s="220" t="e">
        <f t="shared" si="122"/>
        <v>#VALUE!</v>
      </c>
      <c r="O1320" s="220" t="e">
        <f t="shared" si="123"/>
        <v>#VALUE!</v>
      </c>
      <c r="P1320" s="220" t="e">
        <f t="shared" si="124"/>
        <v>#VALUE!</v>
      </c>
      <c r="Q1320" s="220"/>
      <c r="R1320" s="220"/>
      <c r="S1320" s="220" t="e">
        <f t="shared" si="125"/>
        <v>#VALUE!</v>
      </c>
    </row>
    <row r="1321" spans="12:19" hidden="1">
      <c r="L1321" s="220" t="e">
        <f t="shared" si="120"/>
        <v>#VALUE!</v>
      </c>
      <c r="M1321" s="220" t="e">
        <f t="shared" si="121"/>
        <v>#VALUE!</v>
      </c>
      <c r="N1321" s="220" t="e">
        <f t="shared" si="122"/>
        <v>#VALUE!</v>
      </c>
      <c r="O1321" s="220" t="e">
        <f t="shared" si="123"/>
        <v>#VALUE!</v>
      </c>
      <c r="P1321" s="220" t="e">
        <f t="shared" si="124"/>
        <v>#VALUE!</v>
      </c>
      <c r="Q1321" s="220"/>
      <c r="R1321" s="220"/>
      <c r="S1321" s="220" t="e">
        <f t="shared" si="125"/>
        <v>#VALUE!</v>
      </c>
    </row>
    <row r="1322" spans="12:19" hidden="1">
      <c r="L1322" s="220" t="e">
        <f t="shared" si="120"/>
        <v>#VALUE!</v>
      </c>
      <c r="M1322" s="220" t="e">
        <f t="shared" si="121"/>
        <v>#VALUE!</v>
      </c>
      <c r="N1322" s="220" t="e">
        <f t="shared" si="122"/>
        <v>#VALUE!</v>
      </c>
      <c r="O1322" s="220" t="e">
        <f t="shared" si="123"/>
        <v>#VALUE!</v>
      </c>
      <c r="P1322" s="220" t="e">
        <f t="shared" si="124"/>
        <v>#VALUE!</v>
      </c>
      <c r="Q1322" s="220"/>
      <c r="R1322" s="220"/>
      <c r="S1322" s="220" t="e">
        <f t="shared" si="125"/>
        <v>#VALUE!</v>
      </c>
    </row>
    <row r="1323" spans="12:19" hidden="1">
      <c r="L1323" s="220" t="e">
        <f t="shared" si="120"/>
        <v>#VALUE!</v>
      </c>
      <c r="M1323" s="220" t="e">
        <f t="shared" si="121"/>
        <v>#VALUE!</v>
      </c>
      <c r="N1323" s="220" t="e">
        <f t="shared" si="122"/>
        <v>#VALUE!</v>
      </c>
      <c r="O1323" s="220" t="e">
        <f t="shared" si="123"/>
        <v>#VALUE!</v>
      </c>
      <c r="P1323" s="220" t="e">
        <f t="shared" si="124"/>
        <v>#VALUE!</v>
      </c>
      <c r="Q1323" s="220"/>
      <c r="R1323" s="220"/>
      <c r="S1323" s="220" t="e">
        <f t="shared" si="125"/>
        <v>#VALUE!</v>
      </c>
    </row>
    <row r="1324" spans="12:19" hidden="1">
      <c r="L1324" s="220" t="e">
        <f t="shared" si="120"/>
        <v>#VALUE!</v>
      </c>
      <c r="M1324" s="220" t="e">
        <f t="shared" si="121"/>
        <v>#VALUE!</v>
      </c>
      <c r="N1324" s="220" t="e">
        <f t="shared" si="122"/>
        <v>#VALUE!</v>
      </c>
      <c r="O1324" s="220" t="e">
        <f t="shared" si="123"/>
        <v>#VALUE!</v>
      </c>
      <c r="P1324" s="220" t="e">
        <f t="shared" si="124"/>
        <v>#VALUE!</v>
      </c>
      <c r="Q1324" s="220"/>
      <c r="R1324" s="220"/>
      <c r="S1324" s="220" t="e">
        <f t="shared" si="125"/>
        <v>#VALUE!</v>
      </c>
    </row>
    <row r="1325" spans="12:19" hidden="1">
      <c r="L1325" s="220" t="e">
        <f t="shared" si="120"/>
        <v>#VALUE!</v>
      </c>
      <c r="M1325" s="220" t="e">
        <f t="shared" si="121"/>
        <v>#VALUE!</v>
      </c>
      <c r="N1325" s="220" t="e">
        <f t="shared" si="122"/>
        <v>#VALUE!</v>
      </c>
      <c r="O1325" s="220" t="e">
        <f t="shared" si="123"/>
        <v>#VALUE!</v>
      </c>
      <c r="P1325" s="220" t="e">
        <f t="shared" si="124"/>
        <v>#VALUE!</v>
      </c>
      <c r="Q1325" s="220"/>
      <c r="R1325" s="220"/>
      <c r="S1325" s="220" t="e">
        <f t="shared" si="125"/>
        <v>#VALUE!</v>
      </c>
    </row>
    <row r="1326" spans="12:19" hidden="1">
      <c r="L1326" s="220" t="e">
        <f t="shared" si="120"/>
        <v>#VALUE!</v>
      </c>
      <c r="M1326" s="220" t="e">
        <f t="shared" si="121"/>
        <v>#VALUE!</v>
      </c>
      <c r="N1326" s="220" t="e">
        <f t="shared" si="122"/>
        <v>#VALUE!</v>
      </c>
      <c r="O1326" s="220" t="e">
        <f t="shared" si="123"/>
        <v>#VALUE!</v>
      </c>
      <c r="P1326" s="220" t="e">
        <f t="shared" si="124"/>
        <v>#VALUE!</v>
      </c>
      <c r="Q1326" s="220"/>
      <c r="R1326" s="220"/>
      <c r="S1326" s="220" t="e">
        <f t="shared" si="125"/>
        <v>#VALUE!</v>
      </c>
    </row>
    <row r="1327" spans="12:19" hidden="1">
      <c r="L1327" s="220" t="e">
        <f t="shared" si="120"/>
        <v>#VALUE!</v>
      </c>
      <c r="M1327" s="220" t="e">
        <f t="shared" si="121"/>
        <v>#VALUE!</v>
      </c>
      <c r="N1327" s="220" t="e">
        <f t="shared" si="122"/>
        <v>#VALUE!</v>
      </c>
      <c r="O1327" s="220" t="e">
        <f t="shared" si="123"/>
        <v>#VALUE!</v>
      </c>
      <c r="P1327" s="220" t="e">
        <f t="shared" si="124"/>
        <v>#VALUE!</v>
      </c>
      <c r="Q1327" s="220"/>
      <c r="R1327" s="220"/>
      <c r="S1327" s="220" t="e">
        <f t="shared" si="125"/>
        <v>#VALUE!</v>
      </c>
    </row>
    <row r="1328" spans="12:19" hidden="1">
      <c r="L1328" s="220" t="e">
        <f t="shared" si="120"/>
        <v>#VALUE!</v>
      </c>
      <c r="M1328" s="220" t="e">
        <f t="shared" si="121"/>
        <v>#VALUE!</v>
      </c>
      <c r="N1328" s="220" t="e">
        <f t="shared" si="122"/>
        <v>#VALUE!</v>
      </c>
      <c r="O1328" s="220" t="e">
        <f t="shared" si="123"/>
        <v>#VALUE!</v>
      </c>
      <c r="P1328" s="220" t="e">
        <f t="shared" si="124"/>
        <v>#VALUE!</v>
      </c>
      <c r="Q1328" s="220"/>
      <c r="R1328" s="220"/>
      <c r="S1328" s="220" t="e">
        <f t="shared" si="125"/>
        <v>#VALUE!</v>
      </c>
    </row>
    <row r="1329" spans="12:19" hidden="1">
      <c r="L1329" s="220" t="e">
        <f t="shared" si="120"/>
        <v>#VALUE!</v>
      </c>
      <c r="M1329" s="220" t="e">
        <f t="shared" si="121"/>
        <v>#VALUE!</v>
      </c>
      <c r="N1329" s="220" t="e">
        <f t="shared" si="122"/>
        <v>#VALUE!</v>
      </c>
      <c r="O1329" s="220" t="e">
        <f t="shared" si="123"/>
        <v>#VALUE!</v>
      </c>
      <c r="P1329" s="220" t="e">
        <f t="shared" si="124"/>
        <v>#VALUE!</v>
      </c>
      <c r="Q1329" s="220"/>
      <c r="R1329" s="220"/>
      <c r="S1329" s="220" t="e">
        <f t="shared" si="125"/>
        <v>#VALUE!</v>
      </c>
    </row>
    <row r="1330" spans="12:19" hidden="1">
      <c r="L1330" s="220" t="e">
        <f t="shared" si="120"/>
        <v>#VALUE!</v>
      </c>
      <c r="M1330" s="220" t="e">
        <f t="shared" si="121"/>
        <v>#VALUE!</v>
      </c>
      <c r="N1330" s="220" t="e">
        <f t="shared" si="122"/>
        <v>#VALUE!</v>
      </c>
      <c r="O1330" s="220" t="e">
        <f t="shared" si="123"/>
        <v>#VALUE!</v>
      </c>
      <c r="P1330" s="220" t="e">
        <f t="shared" si="124"/>
        <v>#VALUE!</v>
      </c>
      <c r="Q1330" s="220"/>
      <c r="R1330" s="220"/>
      <c r="S1330" s="220" t="e">
        <f t="shared" si="125"/>
        <v>#VALUE!</v>
      </c>
    </row>
    <row r="1331" spans="12:19" hidden="1">
      <c r="L1331" s="220" t="e">
        <f t="shared" si="120"/>
        <v>#VALUE!</v>
      </c>
      <c r="M1331" s="220" t="e">
        <f t="shared" si="121"/>
        <v>#VALUE!</v>
      </c>
      <c r="N1331" s="220" t="e">
        <f t="shared" si="122"/>
        <v>#VALUE!</v>
      </c>
      <c r="O1331" s="220" t="e">
        <f t="shared" si="123"/>
        <v>#VALUE!</v>
      </c>
      <c r="P1331" s="220" t="e">
        <f t="shared" si="124"/>
        <v>#VALUE!</v>
      </c>
      <c r="Q1331" s="220"/>
      <c r="R1331" s="220"/>
      <c r="S1331" s="220" t="e">
        <f t="shared" si="125"/>
        <v>#VALUE!</v>
      </c>
    </row>
    <row r="1332" spans="12:19" hidden="1">
      <c r="L1332" s="220" t="e">
        <f t="shared" si="120"/>
        <v>#VALUE!</v>
      </c>
      <c r="M1332" s="220" t="e">
        <f t="shared" si="121"/>
        <v>#VALUE!</v>
      </c>
      <c r="N1332" s="220" t="e">
        <f t="shared" si="122"/>
        <v>#VALUE!</v>
      </c>
      <c r="O1332" s="220" t="e">
        <f t="shared" si="123"/>
        <v>#VALUE!</v>
      </c>
      <c r="P1332" s="220" t="e">
        <f t="shared" si="124"/>
        <v>#VALUE!</v>
      </c>
      <c r="Q1332" s="220"/>
      <c r="R1332" s="220"/>
      <c r="S1332" s="220" t="e">
        <f t="shared" si="125"/>
        <v>#VALUE!</v>
      </c>
    </row>
    <row r="1333" spans="12:19" hidden="1">
      <c r="L1333" s="220" t="e">
        <f t="shared" si="120"/>
        <v>#VALUE!</v>
      </c>
      <c r="M1333" s="220" t="e">
        <f t="shared" si="121"/>
        <v>#VALUE!</v>
      </c>
      <c r="N1333" s="220" t="e">
        <f t="shared" si="122"/>
        <v>#VALUE!</v>
      </c>
      <c r="O1333" s="220" t="e">
        <f t="shared" si="123"/>
        <v>#VALUE!</v>
      </c>
      <c r="P1333" s="220" t="e">
        <f t="shared" si="124"/>
        <v>#VALUE!</v>
      </c>
      <c r="Q1333" s="220"/>
      <c r="R1333" s="220"/>
      <c r="S1333" s="220" t="e">
        <f t="shared" si="125"/>
        <v>#VALUE!</v>
      </c>
    </row>
    <row r="1334" spans="12:19" hidden="1">
      <c r="L1334" s="220" t="e">
        <f t="shared" si="120"/>
        <v>#VALUE!</v>
      </c>
      <c r="M1334" s="220" t="e">
        <f t="shared" si="121"/>
        <v>#VALUE!</v>
      </c>
      <c r="N1334" s="220" t="e">
        <f t="shared" si="122"/>
        <v>#VALUE!</v>
      </c>
      <c r="O1334" s="220" t="e">
        <f t="shared" si="123"/>
        <v>#VALUE!</v>
      </c>
      <c r="P1334" s="220" t="e">
        <f t="shared" si="124"/>
        <v>#VALUE!</v>
      </c>
      <c r="Q1334" s="220"/>
      <c r="R1334" s="220"/>
      <c r="S1334" s="220" t="e">
        <f t="shared" si="125"/>
        <v>#VALUE!</v>
      </c>
    </row>
    <row r="1335" spans="12:19" hidden="1">
      <c r="L1335" s="220" t="e">
        <f t="shared" si="120"/>
        <v>#VALUE!</v>
      </c>
      <c r="M1335" s="220" t="e">
        <f t="shared" si="121"/>
        <v>#VALUE!</v>
      </c>
      <c r="N1335" s="220" t="e">
        <f t="shared" si="122"/>
        <v>#VALUE!</v>
      </c>
      <c r="O1335" s="220" t="e">
        <f t="shared" si="123"/>
        <v>#VALUE!</v>
      </c>
      <c r="P1335" s="220" t="e">
        <f t="shared" si="124"/>
        <v>#VALUE!</v>
      </c>
      <c r="Q1335" s="220"/>
      <c r="R1335" s="220"/>
      <c r="S1335" s="220" t="e">
        <f t="shared" si="125"/>
        <v>#VALUE!</v>
      </c>
    </row>
    <row r="1336" spans="12:19" hidden="1">
      <c r="L1336" s="220" t="e">
        <f t="shared" si="120"/>
        <v>#VALUE!</v>
      </c>
      <c r="M1336" s="220" t="e">
        <f t="shared" si="121"/>
        <v>#VALUE!</v>
      </c>
      <c r="N1336" s="220" t="e">
        <f t="shared" si="122"/>
        <v>#VALUE!</v>
      </c>
      <c r="O1336" s="220" t="e">
        <f t="shared" si="123"/>
        <v>#VALUE!</v>
      </c>
      <c r="P1336" s="220" t="e">
        <f t="shared" si="124"/>
        <v>#VALUE!</v>
      </c>
      <c r="Q1336" s="220"/>
      <c r="R1336" s="220"/>
      <c r="S1336" s="220" t="e">
        <f t="shared" si="125"/>
        <v>#VALUE!</v>
      </c>
    </row>
    <row r="1337" spans="12:19" hidden="1">
      <c r="L1337" s="220" t="e">
        <f t="shared" si="120"/>
        <v>#VALUE!</v>
      </c>
      <c r="M1337" s="220" t="e">
        <f t="shared" si="121"/>
        <v>#VALUE!</v>
      </c>
      <c r="N1337" s="220" t="e">
        <f t="shared" si="122"/>
        <v>#VALUE!</v>
      </c>
      <c r="O1337" s="220" t="e">
        <f t="shared" si="123"/>
        <v>#VALUE!</v>
      </c>
      <c r="P1337" s="220" t="e">
        <f t="shared" si="124"/>
        <v>#VALUE!</v>
      </c>
      <c r="Q1337" s="220"/>
      <c r="R1337" s="220"/>
      <c r="S1337" s="220" t="e">
        <f t="shared" si="125"/>
        <v>#VALUE!</v>
      </c>
    </row>
    <row r="1338" spans="12:19" hidden="1">
      <c r="L1338" s="220" t="e">
        <f t="shared" si="120"/>
        <v>#VALUE!</v>
      </c>
      <c r="M1338" s="220" t="e">
        <f t="shared" si="121"/>
        <v>#VALUE!</v>
      </c>
      <c r="N1338" s="220" t="e">
        <f t="shared" si="122"/>
        <v>#VALUE!</v>
      </c>
      <c r="O1338" s="220" t="e">
        <f t="shared" si="123"/>
        <v>#VALUE!</v>
      </c>
      <c r="P1338" s="220" t="e">
        <f t="shared" si="124"/>
        <v>#VALUE!</v>
      </c>
      <c r="Q1338" s="220"/>
      <c r="R1338" s="220"/>
      <c r="S1338" s="220" t="e">
        <f t="shared" si="125"/>
        <v>#VALUE!</v>
      </c>
    </row>
    <row r="1339" spans="12:19" hidden="1">
      <c r="L1339" s="220" t="e">
        <f t="shared" si="120"/>
        <v>#VALUE!</v>
      </c>
      <c r="M1339" s="220" t="e">
        <f t="shared" si="121"/>
        <v>#VALUE!</v>
      </c>
      <c r="N1339" s="220" t="e">
        <f t="shared" si="122"/>
        <v>#VALUE!</v>
      </c>
      <c r="O1339" s="220" t="e">
        <f t="shared" si="123"/>
        <v>#VALUE!</v>
      </c>
      <c r="P1339" s="220" t="e">
        <f t="shared" si="124"/>
        <v>#VALUE!</v>
      </c>
      <c r="Q1339" s="220"/>
      <c r="R1339" s="220"/>
      <c r="S1339" s="220" t="e">
        <f t="shared" si="125"/>
        <v>#VALUE!</v>
      </c>
    </row>
    <row r="1340" spans="12:19" hidden="1">
      <c r="L1340" s="220" t="e">
        <f t="shared" si="120"/>
        <v>#VALUE!</v>
      </c>
      <c r="M1340" s="220" t="e">
        <f t="shared" si="121"/>
        <v>#VALUE!</v>
      </c>
      <c r="N1340" s="220" t="e">
        <f t="shared" si="122"/>
        <v>#VALUE!</v>
      </c>
      <c r="O1340" s="220" t="e">
        <f t="shared" si="123"/>
        <v>#VALUE!</v>
      </c>
      <c r="P1340" s="220" t="e">
        <f t="shared" si="124"/>
        <v>#VALUE!</v>
      </c>
      <c r="Q1340" s="220"/>
      <c r="R1340" s="220"/>
      <c r="S1340" s="220" t="e">
        <f t="shared" si="125"/>
        <v>#VALUE!</v>
      </c>
    </row>
    <row r="1341" spans="12:19" hidden="1">
      <c r="L1341" s="220" t="e">
        <f t="shared" si="120"/>
        <v>#VALUE!</v>
      </c>
      <c r="M1341" s="220" t="e">
        <f t="shared" si="121"/>
        <v>#VALUE!</v>
      </c>
      <c r="N1341" s="220" t="e">
        <f t="shared" si="122"/>
        <v>#VALUE!</v>
      </c>
      <c r="O1341" s="220" t="e">
        <f t="shared" si="123"/>
        <v>#VALUE!</v>
      </c>
      <c r="P1341" s="220" t="e">
        <f t="shared" si="124"/>
        <v>#VALUE!</v>
      </c>
      <c r="Q1341" s="220"/>
      <c r="R1341" s="220"/>
      <c r="S1341" s="220" t="e">
        <f t="shared" si="125"/>
        <v>#VALUE!</v>
      </c>
    </row>
    <row r="1342" spans="12:19" hidden="1">
      <c r="L1342" s="220" t="e">
        <f t="shared" si="120"/>
        <v>#VALUE!</v>
      </c>
      <c r="M1342" s="220" t="e">
        <f t="shared" si="121"/>
        <v>#VALUE!</v>
      </c>
      <c r="N1342" s="220" t="e">
        <f t="shared" si="122"/>
        <v>#VALUE!</v>
      </c>
      <c r="O1342" s="220" t="e">
        <f t="shared" si="123"/>
        <v>#VALUE!</v>
      </c>
      <c r="P1342" s="220" t="e">
        <f t="shared" si="124"/>
        <v>#VALUE!</v>
      </c>
      <c r="Q1342" s="220"/>
      <c r="R1342" s="220"/>
      <c r="S1342" s="220" t="e">
        <f t="shared" si="125"/>
        <v>#VALUE!</v>
      </c>
    </row>
    <row r="1343" spans="12:19" hidden="1">
      <c r="L1343" s="220" t="e">
        <f t="shared" si="120"/>
        <v>#VALUE!</v>
      </c>
      <c r="M1343" s="220" t="e">
        <f t="shared" si="121"/>
        <v>#VALUE!</v>
      </c>
      <c r="N1343" s="220" t="e">
        <f t="shared" si="122"/>
        <v>#VALUE!</v>
      </c>
      <c r="O1343" s="220" t="e">
        <f t="shared" si="123"/>
        <v>#VALUE!</v>
      </c>
      <c r="P1343" s="220" t="e">
        <f t="shared" si="124"/>
        <v>#VALUE!</v>
      </c>
      <c r="Q1343" s="220"/>
      <c r="R1343" s="220"/>
      <c r="S1343" s="220" t="e">
        <f t="shared" si="125"/>
        <v>#VALUE!</v>
      </c>
    </row>
    <row r="1344" spans="12:19" hidden="1">
      <c r="L1344" s="220" t="e">
        <f t="shared" si="120"/>
        <v>#VALUE!</v>
      </c>
      <c r="M1344" s="220" t="e">
        <f t="shared" si="121"/>
        <v>#VALUE!</v>
      </c>
      <c r="N1344" s="220" t="e">
        <f t="shared" si="122"/>
        <v>#VALUE!</v>
      </c>
      <c r="O1344" s="220" t="e">
        <f t="shared" si="123"/>
        <v>#VALUE!</v>
      </c>
      <c r="P1344" s="220" t="e">
        <f t="shared" si="124"/>
        <v>#VALUE!</v>
      </c>
      <c r="Q1344" s="220"/>
      <c r="R1344" s="220"/>
      <c r="S1344" s="220" t="e">
        <f t="shared" si="125"/>
        <v>#VALUE!</v>
      </c>
    </row>
    <row r="1345" spans="12:19" hidden="1">
      <c r="L1345" s="220" t="e">
        <f t="shared" si="120"/>
        <v>#VALUE!</v>
      </c>
      <c r="M1345" s="220" t="e">
        <f t="shared" si="121"/>
        <v>#VALUE!</v>
      </c>
      <c r="N1345" s="220" t="e">
        <f t="shared" si="122"/>
        <v>#VALUE!</v>
      </c>
      <c r="O1345" s="220" t="e">
        <f t="shared" si="123"/>
        <v>#VALUE!</v>
      </c>
      <c r="P1345" s="220" t="e">
        <f t="shared" si="124"/>
        <v>#VALUE!</v>
      </c>
      <c r="Q1345" s="220"/>
      <c r="R1345" s="220"/>
      <c r="S1345" s="220" t="e">
        <f t="shared" si="125"/>
        <v>#VALUE!</v>
      </c>
    </row>
    <row r="1346" spans="12:19" hidden="1">
      <c r="L1346" s="220" t="e">
        <f t="shared" si="120"/>
        <v>#VALUE!</v>
      </c>
      <c r="M1346" s="220" t="e">
        <f t="shared" si="121"/>
        <v>#VALUE!</v>
      </c>
      <c r="N1346" s="220" t="e">
        <f t="shared" si="122"/>
        <v>#VALUE!</v>
      </c>
      <c r="O1346" s="220" t="e">
        <f t="shared" si="123"/>
        <v>#VALUE!</v>
      </c>
      <c r="P1346" s="220" t="e">
        <f t="shared" si="124"/>
        <v>#VALUE!</v>
      </c>
      <c r="Q1346" s="220"/>
      <c r="R1346" s="220"/>
      <c r="S1346" s="220" t="e">
        <f t="shared" si="125"/>
        <v>#VALUE!</v>
      </c>
    </row>
    <row r="1347" spans="12:19" hidden="1">
      <c r="L1347" s="220" t="e">
        <f t="shared" si="120"/>
        <v>#VALUE!</v>
      </c>
      <c r="M1347" s="220" t="e">
        <f t="shared" si="121"/>
        <v>#VALUE!</v>
      </c>
      <c r="N1347" s="220" t="e">
        <f t="shared" si="122"/>
        <v>#VALUE!</v>
      </c>
      <c r="O1347" s="220" t="e">
        <f t="shared" si="123"/>
        <v>#VALUE!</v>
      </c>
      <c r="P1347" s="220" t="e">
        <f t="shared" si="124"/>
        <v>#VALUE!</v>
      </c>
      <c r="Q1347" s="220"/>
      <c r="R1347" s="220"/>
      <c r="S1347" s="220" t="e">
        <f t="shared" si="125"/>
        <v>#VALUE!</v>
      </c>
    </row>
    <row r="1348" spans="12:19" hidden="1">
      <c r="L1348" s="220" t="e">
        <f t="shared" si="120"/>
        <v>#VALUE!</v>
      </c>
      <c r="M1348" s="220" t="e">
        <f t="shared" si="121"/>
        <v>#VALUE!</v>
      </c>
      <c r="N1348" s="220" t="e">
        <f t="shared" si="122"/>
        <v>#VALUE!</v>
      </c>
      <c r="O1348" s="220" t="e">
        <f t="shared" si="123"/>
        <v>#VALUE!</v>
      </c>
      <c r="P1348" s="220" t="e">
        <f t="shared" si="124"/>
        <v>#VALUE!</v>
      </c>
      <c r="Q1348" s="220"/>
      <c r="R1348" s="220"/>
      <c r="S1348" s="220" t="e">
        <f t="shared" si="125"/>
        <v>#VALUE!</v>
      </c>
    </row>
    <row r="1349" spans="12:19" hidden="1">
      <c r="L1349" s="220" t="e">
        <f t="shared" ref="L1349:L1412" si="126">LEFT(A1349,2)*1</f>
        <v>#VALUE!</v>
      </c>
      <c r="M1349" s="220" t="e">
        <f t="shared" ref="M1349:M1412" si="127">LEFT(B1349,2)*1</f>
        <v>#VALUE!</v>
      </c>
      <c r="N1349" s="220" t="e">
        <f t="shared" ref="N1349:N1412" si="128">LEFT(C1349,4)*1</f>
        <v>#VALUE!</v>
      </c>
      <c r="O1349" s="220" t="e">
        <f t="shared" ref="O1349:O1412" si="129">LEFT(D1349,4)*1</f>
        <v>#VALUE!</v>
      </c>
      <c r="P1349" s="220" t="e">
        <f t="shared" ref="P1349:P1412" si="130">N1349/1000*1</f>
        <v>#VALUE!</v>
      </c>
      <c r="Q1349" s="220"/>
      <c r="R1349" s="220"/>
      <c r="S1349" s="220" t="e">
        <f t="shared" ref="S1349:S1412" si="131">RIGHT(O1349,3)*1</f>
        <v>#VALUE!</v>
      </c>
    </row>
    <row r="1350" spans="12:19" hidden="1">
      <c r="L1350" s="220" t="e">
        <f t="shared" si="126"/>
        <v>#VALUE!</v>
      </c>
      <c r="M1350" s="220" t="e">
        <f t="shared" si="127"/>
        <v>#VALUE!</v>
      </c>
      <c r="N1350" s="220" t="e">
        <f t="shared" si="128"/>
        <v>#VALUE!</v>
      </c>
      <c r="O1350" s="220" t="e">
        <f t="shared" si="129"/>
        <v>#VALUE!</v>
      </c>
      <c r="P1350" s="220" t="e">
        <f t="shared" si="130"/>
        <v>#VALUE!</v>
      </c>
      <c r="Q1350" s="220"/>
      <c r="R1350" s="220"/>
      <c r="S1350" s="220" t="e">
        <f t="shared" si="131"/>
        <v>#VALUE!</v>
      </c>
    </row>
    <row r="1351" spans="12:19" hidden="1">
      <c r="L1351" s="220" t="e">
        <f t="shared" si="126"/>
        <v>#VALUE!</v>
      </c>
      <c r="M1351" s="220" t="e">
        <f t="shared" si="127"/>
        <v>#VALUE!</v>
      </c>
      <c r="N1351" s="220" t="e">
        <f t="shared" si="128"/>
        <v>#VALUE!</v>
      </c>
      <c r="O1351" s="220" t="e">
        <f t="shared" si="129"/>
        <v>#VALUE!</v>
      </c>
      <c r="P1351" s="220" t="e">
        <f t="shared" si="130"/>
        <v>#VALUE!</v>
      </c>
      <c r="Q1351" s="220"/>
      <c r="R1351" s="220"/>
      <c r="S1351" s="220" t="e">
        <f t="shared" si="131"/>
        <v>#VALUE!</v>
      </c>
    </row>
    <row r="1352" spans="12:19" hidden="1">
      <c r="L1352" s="220" t="e">
        <f t="shared" si="126"/>
        <v>#VALUE!</v>
      </c>
      <c r="M1352" s="220" t="e">
        <f t="shared" si="127"/>
        <v>#VALUE!</v>
      </c>
      <c r="N1352" s="220" t="e">
        <f t="shared" si="128"/>
        <v>#VALUE!</v>
      </c>
      <c r="O1352" s="220" t="e">
        <f t="shared" si="129"/>
        <v>#VALUE!</v>
      </c>
      <c r="P1352" s="220" t="e">
        <f t="shared" si="130"/>
        <v>#VALUE!</v>
      </c>
      <c r="Q1352" s="220"/>
      <c r="R1352" s="220"/>
      <c r="S1352" s="220" t="e">
        <f t="shared" si="131"/>
        <v>#VALUE!</v>
      </c>
    </row>
    <row r="1353" spans="12:19" hidden="1">
      <c r="L1353" s="220" t="e">
        <f t="shared" si="126"/>
        <v>#VALUE!</v>
      </c>
      <c r="M1353" s="220" t="e">
        <f t="shared" si="127"/>
        <v>#VALUE!</v>
      </c>
      <c r="N1353" s="220" t="e">
        <f t="shared" si="128"/>
        <v>#VALUE!</v>
      </c>
      <c r="O1353" s="220" t="e">
        <f t="shared" si="129"/>
        <v>#VALUE!</v>
      </c>
      <c r="P1353" s="220" t="e">
        <f t="shared" si="130"/>
        <v>#VALUE!</v>
      </c>
      <c r="Q1353" s="220"/>
      <c r="R1353" s="220"/>
      <c r="S1353" s="220" t="e">
        <f t="shared" si="131"/>
        <v>#VALUE!</v>
      </c>
    </row>
    <row r="1354" spans="12:19" hidden="1">
      <c r="L1354" s="220" t="e">
        <f t="shared" si="126"/>
        <v>#VALUE!</v>
      </c>
      <c r="M1354" s="220" t="e">
        <f t="shared" si="127"/>
        <v>#VALUE!</v>
      </c>
      <c r="N1354" s="220" t="e">
        <f t="shared" si="128"/>
        <v>#VALUE!</v>
      </c>
      <c r="O1354" s="220" t="e">
        <f t="shared" si="129"/>
        <v>#VALUE!</v>
      </c>
      <c r="P1354" s="220" t="e">
        <f t="shared" si="130"/>
        <v>#VALUE!</v>
      </c>
      <c r="Q1354" s="220"/>
      <c r="R1354" s="220"/>
      <c r="S1354" s="220" t="e">
        <f t="shared" si="131"/>
        <v>#VALUE!</v>
      </c>
    </row>
    <row r="1355" spans="12:19" hidden="1">
      <c r="L1355" s="220" t="e">
        <f t="shared" si="126"/>
        <v>#VALUE!</v>
      </c>
      <c r="M1355" s="220" t="e">
        <f t="shared" si="127"/>
        <v>#VALUE!</v>
      </c>
      <c r="N1355" s="220" t="e">
        <f t="shared" si="128"/>
        <v>#VALUE!</v>
      </c>
      <c r="O1355" s="220" t="e">
        <f t="shared" si="129"/>
        <v>#VALUE!</v>
      </c>
      <c r="P1355" s="220" t="e">
        <f t="shared" si="130"/>
        <v>#VALUE!</v>
      </c>
      <c r="Q1355" s="220"/>
      <c r="R1355" s="220"/>
      <c r="S1355" s="220" t="e">
        <f t="shared" si="131"/>
        <v>#VALUE!</v>
      </c>
    </row>
    <row r="1356" spans="12:19" hidden="1">
      <c r="L1356" s="220" t="e">
        <f t="shared" si="126"/>
        <v>#VALUE!</v>
      </c>
      <c r="M1356" s="220" t="e">
        <f t="shared" si="127"/>
        <v>#VALUE!</v>
      </c>
      <c r="N1356" s="220" t="e">
        <f t="shared" si="128"/>
        <v>#VALUE!</v>
      </c>
      <c r="O1356" s="220" t="e">
        <f t="shared" si="129"/>
        <v>#VALUE!</v>
      </c>
      <c r="P1356" s="220" t="e">
        <f t="shared" si="130"/>
        <v>#VALUE!</v>
      </c>
      <c r="Q1356" s="220"/>
      <c r="R1356" s="220"/>
      <c r="S1356" s="220" t="e">
        <f t="shared" si="131"/>
        <v>#VALUE!</v>
      </c>
    </row>
    <row r="1357" spans="12:19" hidden="1">
      <c r="L1357" s="220" t="e">
        <f t="shared" si="126"/>
        <v>#VALUE!</v>
      </c>
      <c r="M1357" s="220" t="e">
        <f t="shared" si="127"/>
        <v>#VALUE!</v>
      </c>
      <c r="N1357" s="220" t="e">
        <f t="shared" si="128"/>
        <v>#VALUE!</v>
      </c>
      <c r="O1357" s="220" t="e">
        <f t="shared" si="129"/>
        <v>#VALUE!</v>
      </c>
      <c r="P1357" s="220" t="e">
        <f t="shared" si="130"/>
        <v>#VALUE!</v>
      </c>
      <c r="Q1357" s="220"/>
      <c r="R1357" s="220"/>
      <c r="S1357" s="220" t="e">
        <f t="shared" si="131"/>
        <v>#VALUE!</v>
      </c>
    </row>
    <row r="1358" spans="12:19" hidden="1">
      <c r="L1358" s="220" t="e">
        <f t="shared" si="126"/>
        <v>#VALUE!</v>
      </c>
      <c r="M1358" s="220" t="e">
        <f t="shared" si="127"/>
        <v>#VALUE!</v>
      </c>
      <c r="N1358" s="220" t="e">
        <f t="shared" si="128"/>
        <v>#VALUE!</v>
      </c>
      <c r="O1358" s="220" t="e">
        <f t="shared" si="129"/>
        <v>#VALUE!</v>
      </c>
      <c r="P1358" s="220" t="e">
        <f t="shared" si="130"/>
        <v>#VALUE!</v>
      </c>
      <c r="Q1358" s="220"/>
      <c r="R1358" s="220"/>
      <c r="S1358" s="220" t="e">
        <f t="shared" si="131"/>
        <v>#VALUE!</v>
      </c>
    </row>
    <row r="1359" spans="12:19" hidden="1">
      <c r="L1359" s="220" t="e">
        <f t="shared" si="126"/>
        <v>#VALUE!</v>
      </c>
      <c r="M1359" s="220" t="e">
        <f t="shared" si="127"/>
        <v>#VALUE!</v>
      </c>
      <c r="N1359" s="220" t="e">
        <f t="shared" si="128"/>
        <v>#VALUE!</v>
      </c>
      <c r="O1359" s="220" t="e">
        <f t="shared" si="129"/>
        <v>#VALUE!</v>
      </c>
      <c r="P1359" s="220" t="e">
        <f t="shared" si="130"/>
        <v>#VALUE!</v>
      </c>
      <c r="Q1359" s="220"/>
      <c r="R1359" s="220"/>
      <c r="S1359" s="220" t="e">
        <f t="shared" si="131"/>
        <v>#VALUE!</v>
      </c>
    </row>
    <row r="1360" spans="12:19" hidden="1">
      <c r="L1360" s="220" t="e">
        <f t="shared" si="126"/>
        <v>#VALUE!</v>
      </c>
      <c r="M1360" s="220" t="e">
        <f t="shared" si="127"/>
        <v>#VALUE!</v>
      </c>
      <c r="N1360" s="220" t="e">
        <f t="shared" si="128"/>
        <v>#VALUE!</v>
      </c>
      <c r="O1360" s="220" t="e">
        <f t="shared" si="129"/>
        <v>#VALUE!</v>
      </c>
      <c r="P1360" s="220" t="e">
        <f t="shared" si="130"/>
        <v>#VALUE!</v>
      </c>
      <c r="Q1360" s="220"/>
      <c r="R1360" s="220"/>
      <c r="S1360" s="220" t="e">
        <f t="shared" si="131"/>
        <v>#VALUE!</v>
      </c>
    </row>
    <row r="1361" spans="12:19" hidden="1">
      <c r="L1361" s="220" t="e">
        <f t="shared" si="126"/>
        <v>#VALUE!</v>
      </c>
      <c r="M1361" s="220" t="e">
        <f t="shared" si="127"/>
        <v>#VALUE!</v>
      </c>
      <c r="N1361" s="220" t="e">
        <f t="shared" si="128"/>
        <v>#VALUE!</v>
      </c>
      <c r="O1361" s="220" t="e">
        <f t="shared" si="129"/>
        <v>#VALUE!</v>
      </c>
      <c r="P1361" s="220" t="e">
        <f t="shared" si="130"/>
        <v>#VALUE!</v>
      </c>
      <c r="Q1361" s="220"/>
      <c r="R1361" s="220"/>
      <c r="S1361" s="220" t="e">
        <f t="shared" si="131"/>
        <v>#VALUE!</v>
      </c>
    </row>
    <row r="1362" spans="12:19" hidden="1">
      <c r="L1362" s="220" t="e">
        <f t="shared" si="126"/>
        <v>#VALUE!</v>
      </c>
      <c r="M1362" s="220" t="e">
        <f t="shared" si="127"/>
        <v>#VALUE!</v>
      </c>
      <c r="N1362" s="220" t="e">
        <f t="shared" si="128"/>
        <v>#VALUE!</v>
      </c>
      <c r="O1362" s="220" t="e">
        <f t="shared" si="129"/>
        <v>#VALUE!</v>
      </c>
      <c r="P1362" s="220" t="e">
        <f t="shared" si="130"/>
        <v>#VALUE!</v>
      </c>
      <c r="Q1362" s="220"/>
      <c r="R1362" s="220"/>
      <c r="S1362" s="220" t="e">
        <f t="shared" si="131"/>
        <v>#VALUE!</v>
      </c>
    </row>
    <row r="1363" spans="12:19" hidden="1">
      <c r="L1363" s="220" t="e">
        <f t="shared" si="126"/>
        <v>#VALUE!</v>
      </c>
      <c r="M1363" s="220" t="e">
        <f t="shared" si="127"/>
        <v>#VALUE!</v>
      </c>
      <c r="N1363" s="220" t="e">
        <f t="shared" si="128"/>
        <v>#VALUE!</v>
      </c>
      <c r="O1363" s="220" t="e">
        <f t="shared" si="129"/>
        <v>#VALUE!</v>
      </c>
      <c r="P1363" s="220" t="e">
        <f t="shared" si="130"/>
        <v>#VALUE!</v>
      </c>
      <c r="Q1363" s="220"/>
      <c r="R1363" s="220"/>
      <c r="S1363" s="220" t="e">
        <f t="shared" si="131"/>
        <v>#VALUE!</v>
      </c>
    </row>
    <row r="1364" spans="12:19" hidden="1">
      <c r="L1364" s="220" t="e">
        <f t="shared" si="126"/>
        <v>#VALUE!</v>
      </c>
      <c r="M1364" s="220" t="e">
        <f t="shared" si="127"/>
        <v>#VALUE!</v>
      </c>
      <c r="N1364" s="220" t="e">
        <f t="shared" si="128"/>
        <v>#VALUE!</v>
      </c>
      <c r="O1364" s="220" t="e">
        <f t="shared" si="129"/>
        <v>#VALUE!</v>
      </c>
      <c r="P1364" s="220" t="e">
        <f t="shared" si="130"/>
        <v>#VALUE!</v>
      </c>
      <c r="Q1364" s="220"/>
      <c r="R1364" s="220"/>
      <c r="S1364" s="220" t="e">
        <f t="shared" si="131"/>
        <v>#VALUE!</v>
      </c>
    </row>
    <row r="1365" spans="12:19" hidden="1">
      <c r="L1365" s="220" t="e">
        <f t="shared" si="126"/>
        <v>#VALUE!</v>
      </c>
      <c r="M1365" s="220" t="e">
        <f t="shared" si="127"/>
        <v>#VALUE!</v>
      </c>
      <c r="N1365" s="220" t="e">
        <f t="shared" si="128"/>
        <v>#VALUE!</v>
      </c>
      <c r="O1365" s="220" t="e">
        <f t="shared" si="129"/>
        <v>#VALUE!</v>
      </c>
      <c r="P1365" s="220" t="e">
        <f t="shared" si="130"/>
        <v>#VALUE!</v>
      </c>
      <c r="Q1365" s="220"/>
      <c r="R1365" s="220"/>
      <c r="S1365" s="220" t="e">
        <f t="shared" si="131"/>
        <v>#VALUE!</v>
      </c>
    </row>
    <row r="1366" spans="12:19" hidden="1">
      <c r="L1366" s="220" t="e">
        <f t="shared" si="126"/>
        <v>#VALUE!</v>
      </c>
      <c r="M1366" s="220" t="e">
        <f t="shared" si="127"/>
        <v>#VALUE!</v>
      </c>
      <c r="N1366" s="220" t="e">
        <f t="shared" si="128"/>
        <v>#VALUE!</v>
      </c>
      <c r="O1366" s="220" t="e">
        <f t="shared" si="129"/>
        <v>#VALUE!</v>
      </c>
      <c r="P1366" s="220" t="e">
        <f t="shared" si="130"/>
        <v>#VALUE!</v>
      </c>
      <c r="Q1366" s="220"/>
      <c r="R1366" s="220"/>
      <c r="S1366" s="220" t="e">
        <f t="shared" si="131"/>
        <v>#VALUE!</v>
      </c>
    </row>
    <row r="1367" spans="12:19" hidden="1">
      <c r="L1367" s="220" t="e">
        <f t="shared" si="126"/>
        <v>#VALUE!</v>
      </c>
      <c r="M1367" s="220" t="e">
        <f t="shared" si="127"/>
        <v>#VALUE!</v>
      </c>
      <c r="N1367" s="220" t="e">
        <f t="shared" si="128"/>
        <v>#VALUE!</v>
      </c>
      <c r="O1367" s="220" t="e">
        <f t="shared" si="129"/>
        <v>#VALUE!</v>
      </c>
      <c r="P1367" s="220" t="e">
        <f t="shared" si="130"/>
        <v>#VALUE!</v>
      </c>
      <c r="Q1367" s="220"/>
      <c r="R1367" s="220"/>
      <c r="S1367" s="220" t="e">
        <f t="shared" si="131"/>
        <v>#VALUE!</v>
      </c>
    </row>
    <row r="1368" spans="12:19" hidden="1">
      <c r="L1368" s="220" t="e">
        <f t="shared" si="126"/>
        <v>#VALUE!</v>
      </c>
      <c r="M1368" s="220" t="e">
        <f t="shared" si="127"/>
        <v>#VALUE!</v>
      </c>
      <c r="N1368" s="220" t="e">
        <f t="shared" si="128"/>
        <v>#VALUE!</v>
      </c>
      <c r="O1368" s="220" t="e">
        <f t="shared" si="129"/>
        <v>#VALUE!</v>
      </c>
      <c r="P1368" s="220" t="e">
        <f t="shared" si="130"/>
        <v>#VALUE!</v>
      </c>
      <c r="Q1368" s="220"/>
      <c r="R1368" s="220"/>
      <c r="S1368" s="220" t="e">
        <f t="shared" si="131"/>
        <v>#VALUE!</v>
      </c>
    </row>
    <row r="1369" spans="12:19" hidden="1">
      <c r="L1369" s="220" t="e">
        <f t="shared" si="126"/>
        <v>#VALUE!</v>
      </c>
      <c r="M1369" s="220" t="e">
        <f t="shared" si="127"/>
        <v>#VALUE!</v>
      </c>
      <c r="N1369" s="220" t="e">
        <f t="shared" si="128"/>
        <v>#VALUE!</v>
      </c>
      <c r="O1369" s="220" t="e">
        <f t="shared" si="129"/>
        <v>#VALUE!</v>
      </c>
      <c r="P1369" s="220" t="e">
        <f t="shared" si="130"/>
        <v>#VALUE!</v>
      </c>
      <c r="Q1369" s="220"/>
      <c r="R1369" s="220"/>
      <c r="S1369" s="220" t="e">
        <f t="shared" si="131"/>
        <v>#VALUE!</v>
      </c>
    </row>
    <row r="1370" spans="12:19" hidden="1">
      <c r="L1370" s="220" t="e">
        <f t="shared" si="126"/>
        <v>#VALUE!</v>
      </c>
      <c r="M1370" s="220" t="e">
        <f t="shared" si="127"/>
        <v>#VALUE!</v>
      </c>
      <c r="N1370" s="220" t="e">
        <f t="shared" si="128"/>
        <v>#VALUE!</v>
      </c>
      <c r="O1370" s="220" t="e">
        <f t="shared" si="129"/>
        <v>#VALUE!</v>
      </c>
      <c r="P1370" s="220" t="e">
        <f t="shared" si="130"/>
        <v>#VALUE!</v>
      </c>
      <c r="Q1370" s="220"/>
      <c r="R1370" s="220"/>
      <c r="S1370" s="220" t="e">
        <f t="shared" si="131"/>
        <v>#VALUE!</v>
      </c>
    </row>
    <row r="1371" spans="12:19" hidden="1">
      <c r="L1371" s="220" t="e">
        <f t="shared" si="126"/>
        <v>#VALUE!</v>
      </c>
      <c r="M1371" s="220" t="e">
        <f t="shared" si="127"/>
        <v>#VALUE!</v>
      </c>
      <c r="N1371" s="220" t="e">
        <f t="shared" si="128"/>
        <v>#VALUE!</v>
      </c>
      <c r="O1371" s="220" t="e">
        <f t="shared" si="129"/>
        <v>#VALUE!</v>
      </c>
      <c r="P1371" s="220" t="e">
        <f t="shared" si="130"/>
        <v>#VALUE!</v>
      </c>
      <c r="Q1371" s="220"/>
      <c r="R1371" s="220"/>
      <c r="S1371" s="220" t="e">
        <f t="shared" si="131"/>
        <v>#VALUE!</v>
      </c>
    </row>
    <row r="1372" spans="12:19" hidden="1">
      <c r="L1372" s="220" t="e">
        <f t="shared" si="126"/>
        <v>#VALUE!</v>
      </c>
      <c r="M1372" s="220" t="e">
        <f t="shared" si="127"/>
        <v>#VALUE!</v>
      </c>
      <c r="N1372" s="220" t="e">
        <f t="shared" si="128"/>
        <v>#VALUE!</v>
      </c>
      <c r="O1372" s="220" t="e">
        <f t="shared" si="129"/>
        <v>#VALUE!</v>
      </c>
      <c r="P1372" s="220" t="e">
        <f t="shared" si="130"/>
        <v>#VALUE!</v>
      </c>
      <c r="Q1372" s="220"/>
      <c r="R1372" s="220"/>
      <c r="S1372" s="220" t="e">
        <f t="shared" si="131"/>
        <v>#VALUE!</v>
      </c>
    </row>
    <row r="1373" spans="12:19" hidden="1">
      <c r="L1373" s="220" t="e">
        <f t="shared" si="126"/>
        <v>#VALUE!</v>
      </c>
      <c r="M1373" s="220" t="e">
        <f t="shared" si="127"/>
        <v>#VALUE!</v>
      </c>
      <c r="N1373" s="220" t="e">
        <f t="shared" si="128"/>
        <v>#VALUE!</v>
      </c>
      <c r="O1373" s="220" t="e">
        <f t="shared" si="129"/>
        <v>#VALUE!</v>
      </c>
      <c r="P1373" s="220" t="e">
        <f t="shared" si="130"/>
        <v>#VALUE!</v>
      </c>
      <c r="Q1373" s="220"/>
      <c r="R1373" s="220"/>
      <c r="S1373" s="220" t="e">
        <f t="shared" si="131"/>
        <v>#VALUE!</v>
      </c>
    </row>
    <row r="1374" spans="12:19" hidden="1">
      <c r="L1374" s="220" t="e">
        <f t="shared" si="126"/>
        <v>#VALUE!</v>
      </c>
      <c r="M1374" s="220" t="e">
        <f t="shared" si="127"/>
        <v>#VALUE!</v>
      </c>
      <c r="N1374" s="220" t="e">
        <f t="shared" si="128"/>
        <v>#VALUE!</v>
      </c>
      <c r="O1374" s="220" t="e">
        <f t="shared" si="129"/>
        <v>#VALUE!</v>
      </c>
      <c r="P1374" s="220" t="e">
        <f t="shared" si="130"/>
        <v>#VALUE!</v>
      </c>
      <c r="Q1374" s="220"/>
      <c r="R1374" s="220"/>
      <c r="S1374" s="220" t="e">
        <f t="shared" si="131"/>
        <v>#VALUE!</v>
      </c>
    </row>
    <row r="1375" spans="12:19" hidden="1">
      <c r="L1375" s="220" t="e">
        <f t="shared" si="126"/>
        <v>#VALUE!</v>
      </c>
      <c r="M1375" s="220" t="e">
        <f t="shared" si="127"/>
        <v>#VALUE!</v>
      </c>
      <c r="N1375" s="220" t="e">
        <f t="shared" si="128"/>
        <v>#VALUE!</v>
      </c>
      <c r="O1375" s="220" t="e">
        <f t="shared" si="129"/>
        <v>#VALUE!</v>
      </c>
      <c r="P1375" s="220" t="e">
        <f t="shared" si="130"/>
        <v>#VALUE!</v>
      </c>
      <c r="Q1375" s="220"/>
      <c r="R1375" s="220"/>
      <c r="S1375" s="220" t="e">
        <f t="shared" si="131"/>
        <v>#VALUE!</v>
      </c>
    </row>
    <row r="1376" spans="12:19" hidden="1">
      <c r="L1376" s="220" t="e">
        <f t="shared" si="126"/>
        <v>#VALUE!</v>
      </c>
      <c r="M1376" s="220" t="e">
        <f t="shared" si="127"/>
        <v>#VALUE!</v>
      </c>
      <c r="N1376" s="220" t="e">
        <f t="shared" si="128"/>
        <v>#VALUE!</v>
      </c>
      <c r="O1376" s="220" t="e">
        <f t="shared" si="129"/>
        <v>#VALUE!</v>
      </c>
      <c r="P1376" s="220" t="e">
        <f t="shared" si="130"/>
        <v>#VALUE!</v>
      </c>
      <c r="Q1376" s="220"/>
      <c r="R1376" s="220"/>
      <c r="S1376" s="220" t="e">
        <f t="shared" si="131"/>
        <v>#VALUE!</v>
      </c>
    </row>
    <row r="1377" spans="12:19" hidden="1">
      <c r="L1377" s="220" t="e">
        <f t="shared" si="126"/>
        <v>#VALUE!</v>
      </c>
      <c r="M1377" s="220" t="e">
        <f t="shared" si="127"/>
        <v>#VALUE!</v>
      </c>
      <c r="N1377" s="220" t="e">
        <f t="shared" si="128"/>
        <v>#VALUE!</v>
      </c>
      <c r="O1377" s="220" t="e">
        <f t="shared" si="129"/>
        <v>#VALUE!</v>
      </c>
      <c r="P1377" s="220" t="e">
        <f t="shared" si="130"/>
        <v>#VALUE!</v>
      </c>
      <c r="Q1377" s="220"/>
      <c r="R1377" s="220"/>
      <c r="S1377" s="220" t="e">
        <f t="shared" si="131"/>
        <v>#VALUE!</v>
      </c>
    </row>
    <row r="1378" spans="12:19" hidden="1">
      <c r="L1378" s="220" t="e">
        <f t="shared" si="126"/>
        <v>#VALUE!</v>
      </c>
      <c r="M1378" s="220" t="e">
        <f t="shared" si="127"/>
        <v>#VALUE!</v>
      </c>
      <c r="N1378" s="220" t="e">
        <f t="shared" si="128"/>
        <v>#VALUE!</v>
      </c>
      <c r="O1378" s="220" t="e">
        <f t="shared" si="129"/>
        <v>#VALUE!</v>
      </c>
      <c r="P1378" s="220" t="e">
        <f t="shared" si="130"/>
        <v>#VALUE!</v>
      </c>
      <c r="Q1378" s="220"/>
      <c r="R1378" s="220"/>
      <c r="S1378" s="220" t="e">
        <f t="shared" si="131"/>
        <v>#VALUE!</v>
      </c>
    </row>
    <row r="1379" spans="12:19" hidden="1">
      <c r="L1379" s="220" t="e">
        <f t="shared" si="126"/>
        <v>#VALUE!</v>
      </c>
      <c r="M1379" s="220" t="e">
        <f t="shared" si="127"/>
        <v>#VALUE!</v>
      </c>
      <c r="N1379" s="220" t="e">
        <f t="shared" si="128"/>
        <v>#VALUE!</v>
      </c>
      <c r="O1379" s="220" t="e">
        <f t="shared" si="129"/>
        <v>#VALUE!</v>
      </c>
      <c r="P1379" s="220" t="e">
        <f t="shared" si="130"/>
        <v>#VALUE!</v>
      </c>
      <c r="Q1379" s="220"/>
      <c r="R1379" s="220"/>
      <c r="S1379" s="220" t="e">
        <f t="shared" si="131"/>
        <v>#VALUE!</v>
      </c>
    </row>
    <row r="1380" spans="12:19" hidden="1">
      <c r="L1380" s="220" t="e">
        <f t="shared" si="126"/>
        <v>#VALUE!</v>
      </c>
      <c r="M1380" s="220" t="e">
        <f t="shared" si="127"/>
        <v>#VALUE!</v>
      </c>
      <c r="N1380" s="220" t="e">
        <f t="shared" si="128"/>
        <v>#VALUE!</v>
      </c>
      <c r="O1380" s="220" t="e">
        <f t="shared" si="129"/>
        <v>#VALUE!</v>
      </c>
      <c r="P1380" s="220" t="e">
        <f t="shared" si="130"/>
        <v>#VALUE!</v>
      </c>
      <c r="Q1380" s="220"/>
      <c r="R1380" s="220"/>
      <c r="S1380" s="220" t="e">
        <f t="shared" si="131"/>
        <v>#VALUE!</v>
      </c>
    </row>
    <row r="1381" spans="12:19" hidden="1">
      <c r="L1381" s="220" t="e">
        <f t="shared" si="126"/>
        <v>#VALUE!</v>
      </c>
      <c r="M1381" s="220" t="e">
        <f t="shared" si="127"/>
        <v>#VALUE!</v>
      </c>
      <c r="N1381" s="220" t="e">
        <f t="shared" si="128"/>
        <v>#VALUE!</v>
      </c>
      <c r="O1381" s="220" t="e">
        <f t="shared" si="129"/>
        <v>#VALUE!</v>
      </c>
      <c r="P1381" s="220" t="e">
        <f t="shared" si="130"/>
        <v>#VALUE!</v>
      </c>
      <c r="Q1381" s="220"/>
      <c r="R1381" s="220"/>
      <c r="S1381" s="220" t="e">
        <f t="shared" si="131"/>
        <v>#VALUE!</v>
      </c>
    </row>
    <row r="1382" spans="12:19" hidden="1">
      <c r="L1382" s="220" t="e">
        <f t="shared" si="126"/>
        <v>#VALUE!</v>
      </c>
      <c r="M1382" s="220" t="e">
        <f t="shared" si="127"/>
        <v>#VALUE!</v>
      </c>
      <c r="N1382" s="220" t="e">
        <f t="shared" si="128"/>
        <v>#VALUE!</v>
      </c>
      <c r="O1382" s="220" t="e">
        <f t="shared" si="129"/>
        <v>#VALUE!</v>
      </c>
      <c r="P1382" s="220" t="e">
        <f t="shared" si="130"/>
        <v>#VALUE!</v>
      </c>
      <c r="Q1382" s="220"/>
      <c r="R1382" s="220"/>
      <c r="S1382" s="220" t="e">
        <f t="shared" si="131"/>
        <v>#VALUE!</v>
      </c>
    </row>
    <row r="1383" spans="12:19" hidden="1">
      <c r="L1383" s="220" t="e">
        <f t="shared" si="126"/>
        <v>#VALUE!</v>
      </c>
      <c r="M1383" s="220" t="e">
        <f t="shared" si="127"/>
        <v>#VALUE!</v>
      </c>
      <c r="N1383" s="220" t="e">
        <f t="shared" si="128"/>
        <v>#VALUE!</v>
      </c>
      <c r="O1383" s="220" t="e">
        <f t="shared" si="129"/>
        <v>#VALUE!</v>
      </c>
      <c r="P1383" s="220" t="e">
        <f t="shared" si="130"/>
        <v>#VALUE!</v>
      </c>
      <c r="Q1383" s="220"/>
      <c r="R1383" s="220"/>
      <c r="S1383" s="220" t="e">
        <f t="shared" si="131"/>
        <v>#VALUE!</v>
      </c>
    </row>
    <row r="1384" spans="12:19" hidden="1">
      <c r="L1384" s="220" t="e">
        <f t="shared" si="126"/>
        <v>#VALUE!</v>
      </c>
      <c r="M1384" s="220" t="e">
        <f t="shared" si="127"/>
        <v>#VALUE!</v>
      </c>
      <c r="N1384" s="220" t="e">
        <f t="shared" si="128"/>
        <v>#VALUE!</v>
      </c>
      <c r="O1384" s="220" t="e">
        <f t="shared" si="129"/>
        <v>#VALUE!</v>
      </c>
      <c r="P1384" s="220" t="e">
        <f t="shared" si="130"/>
        <v>#VALUE!</v>
      </c>
      <c r="Q1384" s="220"/>
      <c r="R1384" s="220"/>
      <c r="S1384" s="220" t="e">
        <f t="shared" si="131"/>
        <v>#VALUE!</v>
      </c>
    </row>
    <row r="1385" spans="12:19" hidden="1">
      <c r="L1385" s="220" t="e">
        <f t="shared" si="126"/>
        <v>#VALUE!</v>
      </c>
      <c r="M1385" s="220" t="e">
        <f t="shared" si="127"/>
        <v>#VALUE!</v>
      </c>
      <c r="N1385" s="220" t="e">
        <f t="shared" si="128"/>
        <v>#VALUE!</v>
      </c>
      <c r="O1385" s="220" t="e">
        <f t="shared" si="129"/>
        <v>#VALUE!</v>
      </c>
      <c r="P1385" s="220" t="e">
        <f t="shared" si="130"/>
        <v>#VALUE!</v>
      </c>
      <c r="Q1385" s="220"/>
      <c r="R1385" s="220"/>
      <c r="S1385" s="220" t="e">
        <f t="shared" si="131"/>
        <v>#VALUE!</v>
      </c>
    </row>
    <row r="1386" spans="12:19" hidden="1">
      <c r="L1386" s="220" t="e">
        <f t="shared" si="126"/>
        <v>#VALUE!</v>
      </c>
      <c r="M1386" s="220" t="e">
        <f t="shared" si="127"/>
        <v>#VALUE!</v>
      </c>
      <c r="N1386" s="220" t="e">
        <f t="shared" si="128"/>
        <v>#VALUE!</v>
      </c>
      <c r="O1386" s="220" t="e">
        <f t="shared" si="129"/>
        <v>#VALUE!</v>
      </c>
      <c r="P1386" s="220" t="e">
        <f t="shared" si="130"/>
        <v>#VALUE!</v>
      </c>
      <c r="Q1386" s="220"/>
      <c r="R1386" s="220"/>
      <c r="S1386" s="220" t="e">
        <f t="shared" si="131"/>
        <v>#VALUE!</v>
      </c>
    </row>
    <row r="1387" spans="12:19" hidden="1">
      <c r="L1387" s="220" t="e">
        <f t="shared" si="126"/>
        <v>#VALUE!</v>
      </c>
      <c r="M1387" s="220" t="e">
        <f t="shared" si="127"/>
        <v>#VALUE!</v>
      </c>
      <c r="N1387" s="220" t="e">
        <f t="shared" si="128"/>
        <v>#VALUE!</v>
      </c>
      <c r="O1387" s="220" t="e">
        <f t="shared" si="129"/>
        <v>#VALUE!</v>
      </c>
      <c r="P1387" s="220" t="e">
        <f t="shared" si="130"/>
        <v>#VALUE!</v>
      </c>
      <c r="Q1387" s="220"/>
      <c r="R1387" s="220"/>
      <c r="S1387" s="220" t="e">
        <f t="shared" si="131"/>
        <v>#VALUE!</v>
      </c>
    </row>
    <row r="1388" spans="12:19" hidden="1">
      <c r="L1388" s="220" t="e">
        <f t="shared" si="126"/>
        <v>#VALUE!</v>
      </c>
      <c r="M1388" s="220" t="e">
        <f t="shared" si="127"/>
        <v>#VALUE!</v>
      </c>
      <c r="N1388" s="220" t="e">
        <f t="shared" si="128"/>
        <v>#VALUE!</v>
      </c>
      <c r="O1388" s="220" t="e">
        <f t="shared" si="129"/>
        <v>#VALUE!</v>
      </c>
      <c r="P1388" s="220" t="e">
        <f t="shared" si="130"/>
        <v>#VALUE!</v>
      </c>
      <c r="Q1388" s="220"/>
      <c r="R1388" s="220"/>
      <c r="S1388" s="220" t="e">
        <f t="shared" si="131"/>
        <v>#VALUE!</v>
      </c>
    </row>
    <row r="1389" spans="12:19" hidden="1">
      <c r="L1389" s="220" t="e">
        <f t="shared" si="126"/>
        <v>#VALUE!</v>
      </c>
      <c r="M1389" s="220" t="e">
        <f t="shared" si="127"/>
        <v>#VALUE!</v>
      </c>
      <c r="N1389" s="220" t="e">
        <f t="shared" si="128"/>
        <v>#VALUE!</v>
      </c>
      <c r="O1389" s="220" t="e">
        <f t="shared" si="129"/>
        <v>#VALUE!</v>
      </c>
      <c r="P1389" s="220" t="e">
        <f t="shared" si="130"/>
        <v>#VALUE!</v>
      </c>
      <c r="Q1389" s="220"/>
      <c r="R1389" s="220"/>
      <c r="S1389" s="220" t="e">
        <f t="shared" si="131"/>
        <v>#VALUE!</v>
      </c>
    </row>
    <row r="1390" spans="12:19" hidden="1">
      <c r="L1390" s="220" t="e">
        <f t="shared" si="126"/>
        <v>#VALUE!</v>
      </c>
      <c r="M1390" s="220" t="e">
        <f t="shared" si="127"/>
        <v>#VALUE!</v>
      </c>
      <c r="N1390" s="220" t="e">
        <f t="shared" si="128"/>
        <v>#VALUE!</v>
      </c>
      <c r="O1390" s="220" t="e">
        <f t="shared" si="129"/>
        <v>#VALUE!</v>
      </c>
      <c r="P1390" s="220" t="e">
        <f t="shared" si="130"/>
        <v>#VALUE!</v>
      </c>
      <c r="Q1390" s="220"/>
      <c r="R1390" s="220"/>
      <c r="S1390" s="220" t="e">
        <f t="shared" si="131"/>
        <v>#VALUE!</v>
      </c>
    </row>
    <row r="1391" spans="12:19" hidden="1">
      <c r="L1391" s="220" t="e">
        <f t="shared" si="126"/>
        <v>#VALUE!</v>
      </c>
      <c r="M1391" s="220" t="e">
        <f t="shared" si="127"/>
        <v>#VALUE!</v>
      </c>
      <c r="N1391" s="220" t="e">
        <f t="shared" si="128"/>
        <v>#VALUE!</v>
      </c>
      <c r="O1391" s="220" t="e">
        <f t="shared" si="129"/>
        <v>#VALUE!</v>
      </c>
      <c r="P1391" s="220" t="e">
        <f t="shared" si="130"/>
        <v>#VALUE!</v>
      </c>
      <c r="Q1391" s="220"/>
      <c r="R1391" s="220"/>
      <c r="S1391" s="220" t="e">
        <f t="shared" si="131"/>
        <v>#VALUE!</v>
      </c>
    </row>
    <row r="1392" spans="12:19" hidden="1">
      <c r="L1392" s="220" t="e">
        <f t="shared" si="126"/>
        <v>#VALUE!</v>
      </c>
      <c r="M1392" s="220" t="e">
        <f t="shared" si="127"/>
        <v>#VALUE!</v>
      </c>
      <c r="N1392" s="220" t="e">
        <f t="shared" si="128"/>
        <v>#VALUE!</v>
      </c>
      <c r="O1392" s="220" t="e">
        <f t="shared" si="129"/>
        <v>#VALUE!</v>
      </c>
      <c r="P1392" s="220" t="e">
        <f t="shared" si="130"/>
        <v>#VALUE!</v>
      </c>
      <c r="Q1392" s="220"/>
      <c r="R1392" s="220"/>
      <c r="S1392" s="220" t="e">
        <f t="shared" si="131"/>
        <v>#VALUE!</v>
      </c>
    </row>
    <row r="1393" spans="12:19" hidden="1">
      <c r="L1393" s="220" t="e">
        <f t="shared" si="126"/>
        <v>#VALUE!</v>
      </c>
      <c r="M1393" s="220" t="e">
        <f t="shared" si="127"/>
        <v>#VALUE!</v>
      </c>
      <c r="N1393" s="220" t="e">
        <f t="shared" si="128"/>
        <v>#VALUE!</v>
      </c>
      <c r="O1393" s="220" t="e">
        <f t="shared" si="129"/>
        <v>#VALUE!</v>
      </c>
      <c r="P1393" s="220" t="e">
        <f t="shared" si="130"/>
        <v>#VALUE!</v>
      </c>
      <c r="Q1393" s="220"/>
      <c r="R1393" s="220"/>
      <c r="S1393" s="220" t="e">
        <f t="shared" si="131"/>
        <v>#VALUE!</v>
      </c>
    </row>
    <row r="1394" spans="12:19" hidden="1">
      <c r="L1394" s="220" t="e">
        <f t="shared" si="126"/>
        <v>#VALUE!</v>
      </c>
      <c r="M1394" s="220" t="e">
        <f t="shared" si="127"/>
        <v>#VALUE!</v>
      </c>
      <c r="N1394" s="220" t="e">
        <f t="shared" si="128"/>
        <v>#VALUE!</v>
      </c>
      <c r="O1394" s="220" t="e">
        <f t="shared" si="129"/>
        <v>#VALUE!</v>
      </c>
      <c r="P1394" s="220" t="e">
        <f t="shared" si="130"/>
        <v>#VALUE!</v>
      </c>
      <c r="Q1394" s="220"/>
      <c r="R1394" s="220"/>
      <c r="S1394" s="220" t="e">
        <f t="shared" si="131"/>
        <v>#VALUE!</v>
      </c>
    </row>
    <row r="1395" spans="12:19" hidden="1">
      <c r="L1395" s="220" t="e">
        <f t="shared" si="126"/>
        <v>#VALUE!</v>
      </c>
      <c r="M1395" s="220" t="e">
        <f t="shared" si="127"/>
        <v>#VALUE!</v>
      </c>
      <c r="N1395" s="220" t="e">
        <f t="shared" si="128"/>
        <v>#VALUE!</v>
      </c>
      <c r="O1395" s="220" t="e">
        <f t="shared" si="129"/>
        <v>#VALUE!</v>
      </c>
      <c r="P1395" s="220" t="e">
        <f t="shared" si="130"/>
        <v>#VALUE!</v>
      </c>
      <c r="Q1395" s="220"/>
      <c r="R1395" s="220"/>
      <c r="S1395" s="220" t="e">
        <f t="shared" si="131"/>
        <v>#VALUE!</v>
      </c>
    </row>
    <row r="1396" spans="12:19" hidden="1">
      <c r="L1396" s="220" t="e">
        <f t="shared" si="126"/>
        <v>#VALUE!</v>
      </c>
      <c r="M1396" s="220" t="e">
        <f t="shared" si="127"/>
        <v>#VALUE!</v>
      </c>
      <c r="N1396" s="220" t="e">
        <f t="shared" si="128"/>
        <v>#VALUE!</v>
      </c>
      <c r="O1396" s="220" t="e">
        <f t="shared" si="129"/>
        <v>#VALUE!</v>
      </c>
      <c r="P1396" s="220" t="e">
        <f t="shared" si="130"/>
        <v>#VALUE!</v>
      </c>
      <c r="Q1396" s="220"/>
      <c r="R1396" s="220"/>
      <c r="S1396" s="220" t="e">
        <f t="shared" si="131"/>
        <v>#VALUE!</v>
      </c>
    </row>
    <row r="1397" spans="12:19" hidden="1">
      <c r="L1397" s="220" t="e">
        <f t="shared" si="126"/>
        <v>#VALUE!</v>
      </c>
      <c r="M1397" s="220" t="e">
        <f t="shared" si="127"/>
        <v>#VALUE!</v>
      </c>
      <c r="N1397" s="220" t="e">
        <f t="shared" si="128"/>
        <v>#VALUE!</v>
      </c>
      <c r="O1397" s="220" t="e">
        <f t="shared" si="129"/>
        <v>#VALUE!</v>
      </c>
      <c r="P1397" s="220" t="e">
        <f t="shared" si="130"/>
        <v>#VALUE!</v>
      </c>
      <c r="Q1397" s="220"/>
      <c r="R1397" s="220"/>
      <c r="S1397" s="220" t="e">
        <f t="shared" si="131"/>
        <v>#VALUE!</v>
      </c>
    </row>
    <row r="1398" spans="12:19" hidden="1">
      <c r="L1398" s="220" t="e">
        <f t="shared" si="126"/>
        <v>#VALUE!</v>
      </c>
      <c r="M1398" s="220" t="e">
        <f t="shared" si="127"/>
        <v>#VALUE!</v>
      </c>
      <c r="N1398" s="220" t="e">
        <f t="shared" si="128"/>
        <v>#VALUE!</v>
      </c>
      <c r="O1398" s="220" t="e">
        <f t="shared" si="129"/>
        <v>#VALUE!</v>
      </c>
      <c r="P1398" s="220" t="e">
        <f t="shared" si="130"/>
        <v>#VALUE!</v>
      </c>
      <c r="Q1398" s="220"/>
      <c r="R1398" s="220"/>
      <c r="S1398" s="220" t="e">
        <f t="shared" si="131"/>
        <v>#VALUE!</v>
      </c>
    </row>
    <row r="1399" spans="12:19" hidden="1">
      <c r="L1399" s="220" t="e">
        <f t="shared" si="126"/>
        <v>#VALUE!</v>
      </c>
      <c r="M1399" s="220" t="e">
        <f t="shared" si="127"/>
        <v>#VALUE!</v>
      </c>
      <c r="N1399" s="220" t="e">
        <f t="shared" si="128"/>
        <v>#VALUE!</v>
      </c>
      <c r="O1399" s="220" t="e">
        <f t="shared" si="129"/>
        <v>#VALUE!</v>
      </c>
      <c r="P1399" s="220" t="e">
        <f t="shared" si="130"/>
        <v>#VALUE!</v>
      </c>
      <c r="Q1399" s="220"/>
      <c r="R1399" s="220"/>
      <c r="S1399" s="220" t="e">
        <f t="shared" si="131"/>
        <v>#VALUE!</v>
      </c>
    </row>
    <row r="1400" spans="12:19" hidden="1">
      <c r="L1400" s="220" t="e">
        <f t="shared" si="126"/>
        <v>#VALUE!</v>
      </c>
      <c r="M1400" s="220" t="e">
        <f t="shared" si="127"/>
        <v>#VALUE!</v>
      </c>
      <c r="N1400" s="220" t="e">
        <f t="shared" si="128"/>
        <v>#VALUE!</v>
      </c>
      <c r="O1400" s="220" t="e">
        <f t="shared" si="129"/>
        <v>#VALUE!</v>
      </c>
      <c r="P1400" s="220" t="e">
        <f t="shared" si="130"/>
        <v>#VALUE!</v>
      </c>
      <c r="Q1400" s="220"/>
      <c r="R1400" s="220"/>
      <c r="S1400" s="220" t="e">
        <f t="shared" si="131"/>
        <v>#VALUE!</v>
      </c>
    </row>
    <row r="1401" spans="12:19" hidden="1">
      <c r="L1401" s="220" t="e">
        <f t="shared" si="126"/>
        <v>#VALUE!</v>
      </c>
      <c r="M1401" s="220" t="e">
        <f t="shared" si="127"/>
        <v>#VALUE!</v>
      </c>
      <c r="N1401" s="220" t="e">
        <f t="shared" si="128"/>
        <v>#VALUE!</v>
      </c>
      <c r="O1401" s="220" t="e">
        <f t="shared" si="129"/>
        <v>#VALUE!</v>
      </c>
      <c r="P1401" s="220" t="e">
        <f t="shared" si="130"/>
        <v>#VALUE!</v>
      </c>
      <c r="Q1401" s="220"/>
      <c r="R1401" s="220"/>
      <c r="S1401" s="220" t="e">
        <f t="shared" si="131"/>
        <v>#VALUE!</v>
      </c>
    </row>
    <row r="1402" spans="12:19" hidden="1">
      <c r="L1402" s="220" t="e">
        <f t="shared" si="126"/>
        <v>#VALUE!</v>
      </c>
      <c r="M1402" s="220" t="e">
        <f t="shared" si="127"/>
        <v>#VALUE!</v>
      </c>
      <c r="N1402" s="220" t="e">
        <f t="shared" si="128"/>
        <v>#VALUE!</v>
      </c>
      <c r="O1402" s="220" t="e">
        <f t="shared" si="129"/>
        <v>#VALUE!</v>
      </c>
      <c r="P1402" s="220" t="e">
        <f t="shared" si="130"/>
        <v>#VALUE!</v>
      </c>
      <c r="Q1402" s="220"/>
      <c r="R1402" s="220"/>
      <c r="S1402" s="220" t="e">
        <f t="shared" si="131"/>
        <v>#VALUE!</v>
      </c>
    </row>
    <row r="1403" spans="12:19" hidden="1">
      <c r="L1403" s="220" t="e">
        <f t="shared" si="126"/>
        <v>#VALUE!</v>
      </c>
      <c r="M1403" s="220" t="e">
        <f t="shared" si="127"/>
        <v>#VALUE!</v>
      </c>
      <c r="N1403" s="220" t="e">
        <f t="shared" si="128"/>
        <v>#VALUE!</v>
      </c>
      <c r="O1403" s="220" t="e">
        <f t="shared" si="129"/>
        <v>#VALUE!</v>
      </c>
      <c r="P1403" s="220" t="e">
        <f t="shared" si="130"/>
        <v>#VALUE!</v>
      </c>
      <c r="Q1403" s="220"/>
      <c r="R1403" s="220"/>
      <c r="S1403" s="220" t="e">
        <f t="shared" si="131"/>
        <v>#VALUE!</v>
      </c>
    </row>
    <row r="1404" spans="12:19" hidden="1">
      <c r="L1404" s="220" t="e">
        <f t="shared" si="126"/>
        <v>#VALUE!</v>
      </c>
      <c r="M1404" s="220" t="e">
        <f t="shared" si="127"/>
        <v>#VALUE!</v>
      </c>
      <c r="N1404" s="220" t="e">
        <f t="shared" si="128"/>
        <v>#VALUE!</v>
      </c>
      <c r="O1404" s="220" t="e">
        <f t="shared" si="129"/>
        <v>#VALUE!</v>
      </c>
      <c r="P1404" s="220" t="e">
        <f t="shared" si="130"/>
        <v>#VALUE!</v>
      </c>
      <c r="Q1404" s="220"/>
      <c r="R1404" s="220"/>
      <c r="S1404" s="220" t="e">
        <f t="shared" si="131"/>
        <v>#VALUE!</v>
      </c>
    </row>
    <row r="1405" spans="12:19" hidden="1">
      <c r="L1405" s="220" t="e">
        <f t="shared" si="126"/>
        <v>#VALUE!</v>
      </c>
      <c r="M1405" s="220" t="e">
        <f t="shared" si="127"/>
        <v>#VALUE!</v>
      </c>
      <c r="N1405" s="220" t="e">
        <f t="shared" si="128"/>
        <v>#VALUE!</v>
      </c>
      <c r="O1405" s="220" t="e">
        <f t="shared" si="129"/>
        <v>#VALUE!</v>
      </c>
      <c r="P1405" s="220" t="e">
        <f t="shared" si="130"/>
        <v>#VALUE!</v>
      </c>
      <c r="Q1405" s="220"/>
      <c r="R1405" s="220"/>
      <c r="S1405" s="220" t="e">
        <f t="shared" si="131"/>
        <v>#VALUE!</v>
      </c>
    </row>
    <row r="1406" spans="12:19" hidden="1">
      <c r="L1406" s="220" t="e">
        <f t="shared" si="126"/>
        <v>#VALUE!</v>
      </c>
      <c r="M1406" s="220" t="e">
        <f t="shared" si="127"/>
        <v>#VALUE!</v>
      </c>
      <c r="N1406" s="220" t="e">
        <f t="shared" si="128"/>
        <v>#VALUE!</v>
      </c>
      <c r="O1406" s="220" t="e">
        <f t="shared" si="129"/>
        <v>#VALUE!</v>
      </c>
      <c r="P1406" s="220" t="e">
        <f t="shared" si="130"/>
        <v>#VALUE!</v>
      </c>
      <c r="Q1406" s="220"/>
      <c r="R1406" s="220"/>
      <c r="S1406" s="220" t="e">
        <f t="shared" si="131"/>
        <v>#VALUE!</v>
      </c>
    </row>
    <row r="1407" spans="12:19" hidden="1">
      <c r="L1407" s="220" t="e">
        <f t="shared" si="126"/>
        <v>#VALUE!</v>
      </c>
      <c r="M1407" s="220" t="e">
        <f t="shared" si="127"/>
        <v>#VALUE!</v>
      </c>
      <c r="N1407" s="220" t="e">
        <f t="shared" si="128"/>
        <v>#VALUE!</v>
      </c>
      <c r="O1407" s="220" t="e">
        <f t="shared" si="129"/>
        <v>#VALUE!</v>
      </c>
      <c r="P1407" s="220" t="e">
        <f t="shared" si="130"/>
        <v>#VALUE!</v>
      </c>
      <c r="Q1407" s="220"/>
      <c r="R1407" s="220"/>
      <c r="S1407" s="220" t="e">
        <f t="shared" si="131"/>
        <v>#VALUE!</v>
      </c>
    </row>
    <row r="1408" spans="12:19" hidden="1">
      <c r="L1408" s="220" t="e">
        <f t="shared" si="126"/>
        <v>#VALUE!</v>
      </c>
      <c r="M1408" s="220" t="e">
        <f t="shared" si="127"/>
        <v>#VALUE!</v>
      </c>
      <c r="N1408" s="220" t="e">
        <f t="shared" si="128"/>
        <v>#VALUE!</v>
      </c>
      <c r="O1408" s="220" t="e">
        <f t="shared" si="129"/>
        <v>#VALUE!</v>
      </c>
      <c r="P1408" s="220" t="e">
        <f t="shared" si="130"/>
        <v>#VALUE!</v>
      </c>
      <c r="Q1408" s="220"/>
      <c r="R1408" s="220"/>
      <c r="S1408" s="220" t="e">
        <f t="shared" si="131"/>
        <v>#VALUE!</v>
      </c>
    </row>
    <row r="1409" spans="12:19" hidden="1">
      <c r="L1409" s="220" t="e">
        <f t="shared" si="126"/>
        <v>#VALUE!</v>
      </c>
      <c r="M1409" s="220" t="e">
        <f t="shared" si="127"/>
        <v>#VALUE!</v>
      </c>
      <c r="N1409" s="220" t="e">
        <f t="shared" si="128"/>
        <v>#VALUE!</v>
      </c>
      <c r="O1409" s="220" t="e">
        <f t="shared" si="129"/>
        <v>#VALUE!</v>
      </c>
      <c r="P1409" s="220" t="e">
        <f t="shared" si="130"/>
        <v>#VALUE!</v>
      </c>
      <c r="Q1409" s="220"/>
      <c r="R1409" s="220"/>
      <c r="S1409" s="220" t="e">
        <f t="shared" si="131"/>
        <v>#VALUE!</v>
      </c>
    </row>
    <row r="1410" spans="12:19" hidden="1">
      <c r="L1410" s="220" t="e">
        <f t="shared" si="126"/>
        <v>#VALUE!</v>
      </c>
      <c r="M1410" s="220" t="e">
        <f t="shared" si="127"/>
        <v>#VALUE!</v>
      </c>
      <c r="N1410" s="220" t="e">
        <f t="shared" si="128"/>
        <v>#VALUE!</v>
      </c>
      <c r="O1410" s="220" t="e">
        <f t="shared" si="129"/>
        <v>#VALUE!</v>
      </c>
      <c r="P1410" s="220" t="e">
        <f t="shared" si="130"/>
        <v>#VALUE!</v>
      </c>
      <c r="Q1410" s="220"/>
      <c r="R1410" s="220"/>
      <c r="S1410" s="220" t="e">
        <f t="shared" si="131"/>
        <v>#VALUE!</v>
      </c>
    </row>
    <row r="1411" spans="12:19" hidden="1">
      <c r="L1411" s="220" t="e">
        <f t="shared" si="126"/>
        <v>#VALUE!</v>
      </c>
      <c r="M1411" s="220" t="e">
        <f t="shared" si="127"/>
        <v>#VALUE!</v>
      </c>
      <c r="N1411" s="220" t="e">
        <f t="shared" si="128"/>
        <v>#VALUE!</v>
      </c>
      <c r="O1411" s="220" t="e">
        <f t="shared" si="129"/>
        <v>#VALUE!</v>
      </c>
      <c r="P1411" s="220" t="e">
        <f t="shared" si="130"/>
        <v>#VALUE!</v>
      </c>
      <c r="Q1411" s="220"/>
      <c r="R1411" s="220"/>
      <c r="S1411" s="220" t="e">
        <f t="shared" si="131"/>
        <v>#VALUE!</v>
      </c>
    </row>
    <row r="1412" spans="12:19" hidden="1">
      <c r="L1412" s="220" t="e">
        <f t="shared" si="126"/>
        <v>#VALUE!</v>
      </c>
      <c r="M1412" s="220" t="e">
        <f t="shared" si="127"/>
        <v>#VALUE!</v>
      </c>
      <c r="N1412" s="220" t="e">
        <f t="shared" si="128"/>
        <v>#VALUE!</v>
      </c>
      <c r="O1412" s="220" t="e">
        <f t="shared" si="129"/>
        <v>#VALUE!</v>
      </c>
      <c r="P1412" s="220" t="e">
        <f t="shared" si="130"/>
        <v>#VALUE!</v>
      </c>
      <c r="Q1412" s="220"/>
      <c r="R1412" s="220"/>
      <c r="S1412" s="220" t="e">
        <f t="shared" si="131"/>
        <v>#VALUE!</v>
      </c>
    </row>
    <row r="1413" spans="12:19" hidden="1">
      <c r="L1413" s="220" t="e">
        <f t="shared" ref="L1413:L1476" si="132">LEFT(A1413,2)*1</f>
        <v>#VALUE!</v>
      </c>
      <c r="M1413" s="220" t="e">
        <f t="shared" ref="M1413:M1476" si="133">LEFT(B1413,2)*1</f>
        <v>#VALUE!</v>
      </c>
      <c r="N1413" s="220" t="e">
        <f t="shared" ref="N1413:N1476" si="134">LEFT(C1413,4)*1</f>
        <v>#VALUE!</v>
      </c>
      <c r="O1413" s="220" t="e">
        <f t="shared" ref="O1413:O1476" si="135">LEFT(D1413,4)*1</f>
        <v>#VALUE!</v>
      </c>
      <c r="P1413" s="220" t="e">
        <f t="shared" ref="P1413:P1476" si="136">N1413/1000*1</f>
        <v>#VALUE!</v>
      </c>
      <c r="Q1413" s="220"/>
      <c r="R1413" s="220"/>
      <c r="S1413" s="220" t="e">
        <f t="shared" ref="S1413:S1476" si="137">RIGHT(O1413,3)*1</f>
        <v>#VALUE!</v>
      </c>
    </row>
    <row r="1414" spans="12:19" hidden="1">
      <c r="L1414" s="220" t="e">
        <f t="shared" si="132"/>
        <v>#VALUE!</v>
      </c>
      <c r="M1414" s="220" t="e">
        <f t="shared" si="133"/>
        <v>#VALUE!</v>
      </c>
      <c r="N1414" s="220" t="e">
        <f t="shared" si="134"/>
        <v>#VALUE!</v>
      </c>
      <c r="O1414" s="220" t="e">
        <f t="shared" si="135"/>
        <v>#VALUE!</v>
      </c>
      <c r="P1414" s="220" t="e">
        <f t="shared" si="136"/>
        <v>#VALUE!</v>
      </c>
      <c r="Q1414" s="220"/>
      <c r="R1414" s="220"/>
      <c r="S1414" s="220" t="e">
        <f t="shared" si="137"/>
        <v>#VALUE!</v>
      </c>
    </row>
    <row r="1415" spans="12:19" hidden="1">
      <c r="L1415" s="220" t="e">
        <f t="shared" si="132"/>
        <v>#VALUE!</v>
      </c>
      <c r="M1415" s="220" t="e">
        <f t="shared" si="133"/>
        <v>#VALUE!</v>
      </c>
      <c r="N1415" s="220" t="e">
        <f t="shared" si="134"/>
        <v>#VALUE!</v>
      </c>
      <c r="O1415" s="220" t="e">
        <f t="shared" si="135"/>
        <v>#VALUE!</v>
      </c>
      <c r="P1415" s="220" t="e">
        <f t="shared" si="136"/>
        <v>#VALUE!</v>
      </c>
      <c r="Q1415" s="220"/>
      <c r="R1415" s="220"/>
      <c r="S1415" s="220" t="e">
        <f t="shared" si="137"/>
        <v>#VALUE!</v>
      </c>
    </row>
    <row r="1416" spans="12:19" hidden="1">
      <c r="L1416" s="220" t="e">
        <f t="shared" si="132"/>
        <v>#VALUE!</v>
      </c>
      <c r="M1416" s="220" t="e">
        <f t="shared" si="133"/>
        <v>#VALUE!</v>
      </c>
      <c r="N1416" s="220" t="e">
        <f t="shared" si="134"/>
        <v>#VALUE!</v>
      </c>
      <c r="O1416" s="220" t="e">
        <f t="shared" si="135"/>
        <v>#VALUE!</v>
      </c>
      <c r="P1416" s="220" t="e">
        <f t="shared" si="136"/>
        <v>#VALUE!</v>
      </c>
      <c r="Q1416" s="220"/>
      <c r="R1416" s="220"/>
      <c r="S1416" s="220" t="e">
        <f t="shared" si="137"/>
        <v>#VALUE!</v>
      </c>
    </row>
    <row r="1417" spans="12:19" hidden="1">
      <c r="L1417" s="220" t="e">
        <f t="shared" si="132"/>
        <v>#VALUE!</v>
      </c>
      <c r="M1417" s="220" t="e">
        <f t="shared" si="133"/>
        <v>#VALUE!</v>
      </c>
      <c r="N1417" s="220" t="e">
        <f t="shared" si="134"/>
        <v>#VALUE!</v>
      </c>
      <c r="O1417" s="220" t="e">
        <f t="shared" si="135"/>
        <v>#VALUE!</v>
      </c>
      <c r="P1417" s="220" t="e">
        <f t="shared" si="136"/>
        <v>#VALUE!</v>
      </c>
      <c r="Q1417" s="220"/>
      <c r="R1417" s="220"/>
      <c r="S1417" s="220" t="e">
        <f t="shared" si="137"/>
        <v>#VALUE!</v>
      </c>
    </row>
    <row r="1418" spans="12:19" hidden="1">
      <c r="L1418" s="220" t="e">
        <f t="shared" si="132"/>
        <v>#VALUE!</v>
      </c>
      <c r="M1418" s="220" t="e">
        <f t="shared" si="133"/>
        <v>#VALUE!</v>
      </c>
      <c r="N1418" s="220" t="e">
        <f t="shared" si="134"/>
        <v>#VALUE!</v>
      </c>
      <c r="O1418" s="220" t="e">
        <f t="shared" si="135"/>
        <v>#VALUE!</v>
      </c>
      <c r="P1418" s="220" t="e">
        <f t="shared" si="136"/>
        <v>#VALUE!</v>
      </c>
      <c r="Q1418" s="220"/>
      <c r="R1418" s="220"/>
      <c r="S1418" s="220" t="e">
        <f t="shared" si="137"/>
        <v>#VALUE!</v>
      </c>
    </row>
    <row r="1419" spans="12:19" hidden="1">
      <c r="L1419" s="220" t="e">
        <f t="shared" si="132"/>
        <v>#VALUE!</v>
      </c>
      <c r="M1419" s="220" t="e">
        <f t="shared" si="133"/>
        <v>#VALUE!</v>
      </c>
      <c r="N1419" s="220" t="e">
        <f t="shared" si="134"/>
        <v>#VALUE!</v>
      </c>
      <c r="O1419" s="220" t="e">
        <f t="shared" si="135"/>
        <v>#VALUE!</v>
      </c>
      <c r="P1419" s="220" t="e">
        <f t="shared" si="136"/>
        <v>#VALUE!</v>
      </c>
      <c r="Q1419" s="220"/>
      <c r="R1419" s="220"/>
      <c r="S1419" s="220" t="e">
        <f t="shared" si="137"/>
        <v>#VALUE!</v>
      </c>
    </row>
    <row r="1420" spans="12:19" hidden="1">
      <c r="L1420" s="220" t="e">
        <f t="shared" si="132"/>
        <v>#VALUE!</v>
      </c>
      <c r="M1420" s="220" t="e">
        <f t="shared" si="133"/>
        <v>#VALUE!</v>
      </c>
      <c r="N1420" s="220" t="e">
        <f t="shared" si="134"/>
        <v>#VALUE!</v>
      </c>
      <c r="O1420" s="220" t="e">
        <f t="shared" si="135"/>
        <v>#VALUE!</v>
      </c>
      <c r="P1420" s="220" t="e">
        <f t="shared" si="136"/>
        <v>#VALUE!</v>
      </c>
      <c r="Q1420" s="220"/>
      <c r="R1420" s="220"/>
      <c r="S1420" s="220" t="e">
        <f t="shared" si="137"/>
        <v>#VALUE!</v>
      </c>
    </row>
    <row r="1421" spans="12:19" hidden="1">
      <c r="L1421" s="220" t="e">
        <f t="shared" si="132"/>
        <v>#VALUE!</v>
      </c>
      <c r="M1421" s="220" t="e">
        <f t="shared" si="133"/>
        <v>#VALUE!</v>
      </c>
      <c r="N1421" s="220" t="e">
        <f t="shared" si="134"/>
        <v>#VALUE!</v>
      </c>
      <c r="O1421" s="220" t="e">
        <f t="shared" si="135"/>
        <v>#VALUE!</v>
      </c>
      <c r="P1421" s="220" t="e">
        <f t="shared" si="136"/>
        <v>#VALUE!</v>
      </c>
      <c r="Q1421" s="220"/>
      <c r="R1421" s="220"/>
      <c r="S1421" s="220" t="e">
        <f t="shared" si="137"/>
        <v>#VALUE!</v>
      </c>
    </row>
    <row r="1422" spans="12:19" hidden="1">
      <c r="L1422" s="220" t="e">
        <f t="shared" si="132"/>
        <v>#VALUE!</v>
      </c>
      <c r="M1422" s="220" t="e">
        <f t="shared" si="133"/>
        <v>#VALUE!</v>
      </c>
      <c r="N1422" s="220" t="e">
        <f t="shared" si="134"/>
        <v>#VALUE!</v>
      </c>
      <c r="O1422" s="220" t="e">
        <f t="shared" si="135"/>
        <v>#VALUE!</v>
      </c>
      <c r="P1422" s="220" t="e">
        <f t="shared" si="136"/>
        <v>#VALUE!</v>
      </c>
      <c r="Q1422" s="220"/>
      <c r="R1422" s="220"/>
      <c r="S1422" s="220" t="e">
        <f t="shared" si="137"/>
        <v>#VALUE!</v>
      </c>
    </row>
    <row r="1423" spans="12:19" hidden="1">
      <c r="L1423" s="220" t="e">
        <f t="shared" si="132"/>
        <v>#VALUE!</v>
      </c>
      <c r="M1423" s="220" t="e">
        <f t="shared" si="133"/>
        <v>#VALUE!</v>
      </c>
      <c r="N1423" s="220" t="e">
        <f t="shared" si="134"/>
        <v>#VALUE!</v>
      </c>
      <c r="O1423" s="220" t="e">
        <f t="shared" si="135"/>
        <v>#VALUE!</v>
      </c>
      <c r="P1423" s="220" t="e">
        <f t="shared" si="136"/>
        <v>#VALUE!</v>
      </c>
      <c r="Q1423" s="220"/>
      <c r="R1423" s="220"/>
      <c r="S1423" s="220" t="e">
        <f t="shared" si="137"/>
        <v>#VALUE!</v>
      </c>
    </row>
    <row r="1424" spans="12:19" hidden="1">
      <c r="L1424" s="220" t="e">
        <f t="shared" si="132"/>
        <v>#VALUE!</v>
      </c>
      <c r="M1424" s="220" t="e">
        <f t="shared" si="133"/>
        <v>#VALUE!</v>
      </c>
      <c r="N1424" s="220" t="e">
        <f t="shared" si="134"/>
        <v>#VALUE!</v>
      </c>
      <c r="O1424" s="220" t="e">
        <f t="shared" si="135"/>
        <v>#VALUE!</v>
      </c>
      <c r="P1424" s="220" t="e">
        <f t="shared" si="136"/>
        <v>#VALUE!</v>
      </c>
      <c r="Q1424" s="220"/>
      <c r="R1424" s="220"/>
      <c r="S1424" s="220" t="e">
        <f t="shared" si="137"/>
        <v>#VALUE!</v>
      </c>
    </row>
    <row r="1425" spans="12:19" hidden="1">
      <c r="L1425" s="220" t="e">
        <f t="shared" si="132"/>
        <v>#VALUE!</v>
      </c>
      <c r="M1425" s="220" t="e">
        <f t="shared" si="133"/>
        <v>#VALUE!</v>
      </c>
      <c r="N1425" s="220" t="e">
        <f t="shared" si="134"/>
        <v>#VALUE!</v>
      </c>
      <c r="O1425" s="220" t="e">
        <f t="shared" si="135"/>
        <v>#VALUE!</v>
      </c>
      <c r="P1425" s="220" t="e">
        <f t="shared" si="136"/>
        <v>#VALUE!</v>
      </c>
      <c r="Q1425" s="220"/>
      <c r="R1425" s="220"/>
      <c r="S1425" s="220" t="e">
        <f t="shared" si="137"/>
        <v>#VALUE!</v>
      </c>
    </row>
    <row r="1426" spans="12:19" hidden="1">
      <c r="L1426" s="220" t="e">
        <f t="shared" si="132"/>
        <v>#VALUE!</v>
      </c>
      <c r="M1426" s="220" t="e">
        <f t="shared" si="133"/>
        <v>#VALUE!</v>
      </c>
      <c r="N1426" s="220" t="e">
        <f t="shared" si="134"/>
        <v>#VALUE!</v>
      </c>
      <c r="O1426" s="220" t="e">
        <f t="shared" si="135"/>
        <v>#VALUE!</v>
      </c>
      <c r="P1426" s="220" t="e">
        <f t="shared" si="136"/>
        <v>#VALUE!</v>
      </c>
      <c r="Q1426" s="220"/>
      <c r="R1426" s="220"/>
      <c r="S1426" s="220" t="e">
        <f t="shared" si="137"/>
        <v>#VALUE!</v>
      </c>
    </row>
    <row r="1427" spans="12:19" hidden="1">
      <c r="L1427" s="220" t="e">
        <f t="shared" si="132"/>
        <v>#VALUE!</v>
      </c>
      <c r="M1427" s="220" t="e">
        <f t="shared" si="133"/>
        <v>#VALUE!</v>
      </c>
      <c r="N1427" s="220" t="e">
        <f t="shared" si="134"/>
        <v>#VALUE!</v>
      </c>
      <c r="O1427" s="220" t="e">
        <f t="shared" si="135"/>
        <v>#VALUE!</v>
      </c>
      <c r="P1427" s="220" t="e">
        <f t="shared" si="136"/>
        <v>#VALUE!</v>
      </c>
      <c r="Q1427" s="220"/>
      <c r="R1427" s="220"/>
      <c r="S1427" s="220" t="e">
        <f t="shared" si="137"/>
        <v>#VALUE!</v>
      </c>
    </row>
    <row r="1428" spans="12:19" hidden="1">
      <c r="L1428" s="220" t="e">
        <f t="shared" si="132"/>
        <v>#VALUE!</v>
      </c>
      <c r="M1428" s="220" t="e">
        <f t="shared" si="133"/>
        <v>#VALUE!</v>
      </c>
      <c r="N1428" s="220" t="e">
        <f t="shared" si="134"/>
        <v>#VALUE!</v>
      </c>
      <c r="O1428" s="220" t="e">
        <f t="shared" si="135"/>
        <v>#VALUE!</v>
      </c>
      <c r="P1428" s="220" t="e">
        <f t="shared" si="136"/>
        <v>#VALUE!</v>
      </c>
      <c r="Q1428" s="220"/>
      <c r="R1428" s="220"/>
      <c r="S1428" s="220" t="e">
        <f t="shared" si="137"/>
        <v>#VALUE!</v>
      </c>
    </row>
    <row r="1429" spans="12:19" hidden="1">
      <c r="L1429" s="220" t="e">
        <f t="shared" si="132"/>
        <v>#VALUE!</v>
      </c>
      <c r="M1429" s="220" t="e">
        <f t="shared" si="133"/>
        <v>#VALUE!</v>
      </c>
      <c r="N1429" s="220" t="e">
        <f t="shared" si="134"/>
        <v>#VALUE!</v>
      </c>
      <c r="O1429" s="220" t="e">
        <f t="shared" si="135"/>
        <v>#VALUE!</v>
      </c>
      <c r="P1429" s="220" t="e">
        <f t="shared" si="136"/>
        <v>#VALUE!</v>
      </c>
      <c r="Q1429" s="220"/>
      <c r="R1429" s="220"/>
      <c r="S1429" s="220" t="e">
        <f t="shared" si="137"/>
        <v>#VALUE!</v>
      </c>
    </row>
    <row r="1430" spans="12:19" hidden="1">
      <c r="L1430" s="220" t="e">
        <f t="shared" si="132"/>
        <v>#VALUE!</v>
      </c>
      <c r="M1430" s="220" t="e">
        <f t="shared" si="133"/>
        <v>#VALUE!</v>
      </c>
      <c r="N1430" s="220" t="e">
        <f t="shared" si="134"/>
        <v>#VALUE!</v>
      </c>
      <c r="O1430" s="220" t="e">
        <f t="shared" si="135"/>
        <v>#VALUE!</v>
      </c>
      <c r="P1430" s="220" t="e">
        <f t="shared" si="136"/>
        <v>#VALUE!</v>
      </c>
      <c r="Q1430" s="220"/>
      <c r="R1430" s="220"/>
      <c r="S1430" s="220" t="e">
        <f t="shared" si="137"/>
        <v>#VALUE!</v>
      </c>
    </row>
    <row r="1431" spans="12:19" hidden="1">
      <c r="L1431" s="220" t="e">
        <f t="shared" si="132"/>
        <v>#VALUE!</v>
      </c>
      <c r="M1431" s="220" t="e">
        <f t="shared" si="133"/>
        <v>#VALUE!</v>
      </c>
      <c r="N1431" s="220" t="e">
        <f t="shared" si="134"/>
        <v>#VALUE!</v>
      </c>
      <c r="O1431" s="220" t="e">
        <f t="shared" si="135"/>
        <v>#VALUE!</v>
      </c>
      <c r="P1431" s="220" t="e">
        <f t="shared" si="136"/>
        <v>#VALUE!</v>
      </c>
      <c r="Q1431" s="220"/>
      <c r="R1431" s="220"/>
      <c r="S1431" s="220" t="e">
        <f t="shared" si="137"/>
        <v>#VALUE!</v>
      </c>
    </row>
    <row r="1432" spans="12:19" hidden="1">
      <c r="L1432" s="220" t="e">
        <f t="shared" si="132"/>
        <v>#VALUE!</v>
      </c>
      <c r="M1432" s="220" t="e">
        <f t="shared" si="133"/>
        <v>#VALUE!</v>
      </c>
      <c r="N1432" s="220" t="e">
        <f t="shared" si="134"/>
        <v>#VALUE!</v>
      </c>
      <c r="O1432" s="220" t="e">
        <f t="shared" si="135"/>
        <v>#VALUE!</v>
      </c>
      <c r="P1432" s="220" t="e">
        <f t="shared" si="136"/>
        <v>#VALUE!</v>
      </c>
      <c r="Q1432" s="220"/>
      <c r="R1432" s="220"/>
      <c r="S1432" s="220" t="e">
        <f t="shared" si="137"/>
        <v>#VALUE!</v>
      </c>
    </row>
    <row r="1433" spans="12:19" hidden="1">
      <c r="L1433" s="220" t="e">
        <f t="shared" si="132"/>
        <v>#VALUE!</v>
      </c>
      <c r="M1433" s="220" t="e">
        <f t="shared" si="133"/>
        <v>#VALUE!</v>
      </c>
      <c r="N1433" s="220" t="e">
        <f t="shared" si="134"/>
        <v>#VALUE!</v>
      </c>
      <c r="O1433" s="220" t="e">
        <f t="shared" si="135"/>
        <v>#VALUE!</v>
      </c>
      <c r="P1433" s="220" t="e">
        <f t="shared" si="136"/>
        <v>#VALUE!</v>
      </c>
      <c r="Q1433" s="220"/>
      <c r="R1433" s="220"/>
      <c r="S1433" s="220" t="e">
        <f t="shared" si="137"/>
        <v>#VALUE!</v>
      </c>
    </row>
    <row r="1434" spans="12:19" hidden="1">
      <c r="L1434" s="220" t="e">
        <f t="shared" si="132"/>
        <v>#VALUE!</v>
      </c>
      <c r="M1434" s="220" t="e">
        <f t="shared" si="133"/>
        <v>#VALUE!</v>
      </c>
      <c r="N1434" s="220" t="e">
        <f t="shared" si="134"/>
        <v>#VALUE!</v>
      </c>
      <c r="O1434" s="220" t="e">
        <f t="shared" si="135"/>
        <v>#VALUE!</v>
      </c>
      <c r="P1434" s="220" t="e">
        <f t="shared" si="136"/>
        <v>#VALUE!</v>
      </c>
      <c r="Q1434" s="220"/>
      <c r="R1434" s="220"/>
      <c r="S1434" s="220" t="e">
        <f t="shared" si="137"/>
        <v>#VALUE!</v>
      </c>
    </row>
    <row r="1435" spans="12:19" hidden="1">
      <c r="L1435" s="220" t="e">
        <f t="shared" si="132"/>
        <v>#VALUE!</v>
      </c>
      <c r="M1435" s="220" t="e">
        <f t="shared" si="133"/>
        <v>#VALUE!</v>
      </c>
      <c r="N1435" s="220" t="e">
        <f t="shared" si="134"/>
        <v>#VALUE!</v>
      </c>
      <c r="O1435" s="220" t="e">
        <f t="shared" si="135"/>
        <v>#VALUE!</v>
      </c>
      <c r="P1435" s="220" t="e">
        <f t="shared" si="136"/>
        <v>#VALUE!</v>
      </c>
      <c r="Q1435" s="220"/>
      <c r="R1435" s="220"/>
      <c r="S1435" s="220" t="e">
        <f t="shared" si="137"/>
        <v>#VALUE!</v>
      </c>
    </row>
    <row r="1436" spans="12:19" hidden="1">
      <c r="L1436" s="220" t="e">
        <f t="shared" si="132"/>
        <v>#VALUE!</v>
      </c>
      <c r="M1436" s="220" t="e">
        <f t="shared" si="133"/>
        <v>#VALUE!</v>
      </c>
      <c r="N1436" s="220" t="e">
        <f t="shared" si="134"/>
        <v>#VALUE!</v>
      </c>
      <c r="O1436" s="220" t="e">
        <f t="shared" si="135"/>
        <v>#VALUE!</v>
      </c>
      <c r="P1436" s="220" t="e">
        <f t="shared" si="136"/>
        <v>#VALUE!</v>
      </c>
      <c r="Q1436" s="220"/>
      <c r="R1436" s="220"/>
      <c r="S1436" s="220" t="e">
        <f t="shared" si="137"/>
        <v>#VALUE!</v>
      </c>
    </row>
    <row r="1437" spans="12:19" hidden="1">
      <c r="L1437" s="220" t="e">
        <f t="shared" si="132"/>
        <v>#VALUE!</v>
      </c>
      <c r="M1437" s="220" t="e">
        <f t="shared" si="133"/>
        <v>#VALUE!</v>
      </c>
      <c r="N1437" s="220" t="e">
        <f t="shared" si="134"/>
        <v>#VALUE!</v>
      </c>
      <c r="O1437" s="220" t="e">
        <f t="shared" si="135"/>
        <v>#VALUE!</v>
      </c>
      <c r="P1437" s="220" t="e">
        <f t="shared" si="136"/>
        <v>#VALUE!</v>
      </c>
      <c r="Q1437" s="220"/>
      <c r="R1437" s="220"/>
      <c r="S1437" s="220" t="e">
        <f t="shared" si="137"/>
        <v>#VALUE!</v>
      </c>
    </row>
    <row r="1438" spans="12:19" hidden="1">
      <c r="L1438" s="220" t="e">
        <f t="shared" si="132"/>
        <v>#VALUE!</v>
      </c>
      <c r="M1438" s="220" t="e">
        <f t="shared" si="133"/>
        <v>#VALUE!</v>
      </c>
      <c r="N1438" s="220" t="e">
        <f t="shared" si="134"/>
        <v>#VALUE!</v>
      </c>
      <c r="O1438" s="220" t="e">
        <f t="shared" si="135"/>
        <v>#VALUE!</v>
      </c>
      <c r="P1438" s="220" t="e">
        <f t="shared" si="136"/>
        <v>#VALUE!</v>
      </c>
      <c r="Q1438" s="220"/>
      <c r="R1438" s="220"/>
      <c r="S1438" s="220" t="e">
        <f t="shared" si="137"/>
        <v>#VALUE!</v>
      </c>
    </row>
    <row r="1439" spans="12:19" hidden="1">
      <c r="L1439" s="220" t="e">
        <f t="shared" si="132"/>
        <v>#VALUE!</v>
      </c>
      <c r="M1439" s="220" t="e">
        <f t="shared" si="133"/>
        <v>#VALUE!</v>
      </c>
      <c r="N1439" s="220" t="e">
        <f t="shared" si="134"/>
        <v>#VALUE!</v>
      </c>
      <c r="O1439" s="220" t="e">
        <f t="shared" si="135"/>
        <v>#VALUE!</v>
      </c>
      <c r="P1439" s="220" t="e">
        <f t="shared" si="136"/>
        <v>#VALUE!</v>
      </c>
      <c r="Q1439" s="220"/>
      <c r="R1439" s="220"/>
      <c r="S1439" s="220" t="e">
        <f t="shared" si="137"/>
        <v>#VALUE!</v>
      </c>
    </row>
    <row r="1440" spans="12:19" hidden="1">
      <c r="L1440" s="220" t="e">
        <f t="shared" si="132"/>
        <v>#VALUE!</v>
      </c>
      <c r="M1440" s="220" t="e">
        <f t="shared" si="133"/>
        <v>#VALUE!</v>
      </c>
      <c r="N1440" s="220" t="e">
        <f t="shared" si="134"/>
        <v>#VALUE!</v>
      </c>
      <c r="O1440" s="220" t="e">
        <f t="shared" si="135"/>
        <v>#VALUE!</v>
      </c>
      <c r="P1440" s="220" t="e">
        <f t="shared" si="136"/>
        <v>#VALUE!</v>
      </c>
      <c r="Q1440" s="220"/>
      <c r="R1440" s="220"/>
      <c r="S1440" s="220" t="e">
        <f t="shared" si="137"/>
        <v>#VALUE!</v>
      </c>
    </row>
    <row r="1441" spans="12:19" hidden="1">
      <c r="L1441" s="220" t="e">
        <f t="shared" si="132"/>
        <v>#VALUE!</v>
      </c>
      <c r="M1441" s="220" t="e">
        <f t="shared" si="133"/>
        <v>#VALUE!</v>
      </c>
      <c r="N1441" s="220" t="e">
        <f t="shared" si="134"/>
        <v>#VALUE!</v>
      </c>
      <c r="O1441" s="220" t="e">
        <f t="shared" si="135"/>
        <v>#VALUE!</v>
      </c>
      <c r="P1441" s="220" t="e">
        <f t="shared" si="136"/>
        <v>#VALUE!</v>
      </c>
      <c r="Q1441" s="220"/>
      <c r="R1441" s="220"/>
      <c r="S1441" s="220" t="e">
        <f t="shared" si="137"/>
        <v>#VALUE!</v>
      </c>
    </row>
    <row r="1442" spans="12:19" hidden="1">
      <c r="L1442" s="220" t="e">
        <f t="shared" si="132"/>
        <v>#VALUE!</v>
      </c>
      <c r="M1442" s="220" t="e">
        <f t="shared" si="133"/>
        <v>#VALUE!</v>
      </c>
      <c r="N1442" s="220" t="e">
        <f t="shared" si="134"/>
        <v>#VALUE!</v>
      </c>
      <c r="O1442" s="220" t="e">
        <f t="shared" si="135"/>
        <v>#VALUE!</v>
      </c>
      <c r="P1442" s="220" t="e">
        <f t="shared" si="136"/>
        <v>#VALUE!</v>
      </c>
      <c r="Q1442" s="220"/>
      <c r="R1442" s="220"/>
      <c r="S1442" s="220" t="e">
        <f t="shared" si="137"/>
        <v>#VALUE!</v>
      </c>
    </row>
    <row r="1443" spans="12:19" hidden="1">
      <c r="L1443" s="220" t="e">
        <f t="shared" si="132"/>
        <v>#VALUE!</v>
      </c>
      <c r="M1443" s="220" t="e">
        <f t="shared" si="133"/>
        <v>#VALUE!</v>
      </c>
      <c r="N1443" s="220" t="e">
        <f t="shared" si="134"/>
        <v>#VALUE!</v>
      </c>
      <c r="O1443" s="220" t="e">
        <f t="shared" si="135"/>
        <v>#VALUE!</v>
      </c>
      <c r="P1443" s="220" t="e">
        <f t="shared" si="136"/>
        <v>#VALUE!</v>
      </c>
      <c r="Q1443" s="220"/>
      <c r="R1443" s="220"/>
      <c r="S1443" s="220" t="e">
        <f t="shared" si="137"/>
        <v>#VALUE!</v>
      </c>
    </row>
    <row r="1444" spans="12:19" hidden="1">
      <c r="L1444" s="220" t="e">
        <f t="shared" si="132"/>
        <v>#VALUE!</v>
      </c>
      <c r="M1444" s="220" t="e">
        <f t="shared" si="133"/>
        <v>#VALUE!</v>
      </c>
      <c r="N1444" s="220" t="e">
        <f t="shared" si="134"/>
        <v>#VALUE!</v>
      </c>
      <c r="O1444" s="220" t="e">
        <f t="shared" si="135"/>
        <v>#VALUE!</v>
      </c>
      <c r="P1444" s="220" t="e">
        <f t="shared" si="136"/>
        <v>#VALUE!</v>
      </c>
      <c r="Q1444" s="220"/>
      <c r="R1444" s="220"/>
      <c r="S1444" s="220" t="e">
        <f t="shared" si="137"/>
        <v>#VALUE!</v>
      </c>
    </row>
    <row r="1445" spans="12:19" hidden="1">
      <c r="L1445" s="220" t="e">
        <f t="shared" si="132"/>
        <v>#VALUE!</v>
      </c>
      <c r="M1445" s="220" t="e">
        <f t="shared" si="133"/>
        <v>#VALUE!</v>
      </c>
      <c r="N1445" s="220" t="e">
        <f t="shared" si="134"/>
        <v>#VALUE!</v>
      </c>
      <c r="O1445" s="220" t="e">
        <f t="shared" si="135"/>
        <v>#VALUE!</v>
      </c>
      <c r="P1445" s="220" t="e">
        <f t="shared" si="136"/>
        <v>#VALUE!</v>
      </c>
      <c r="Q1445" s="220"/>
      <c r="R1445" s="220"/>
      <c r="S1445" s="220" t="e">
        <f t="shared" si="137"/>
        <v>#VALUE!</v>
      </c>
    </row>
    <row r="1446" spans="12:19" hidden="1">
      <c r="L1446" s="220" t="e">
        <f t="shared" si="132"/>
        <v>#VALUE!</v>
      </c>
      <c r="M1446" s="220" t="e">
        <f t="shared" si="133"/>
        <v>#VALUE!</v>
      </c>
      <c r="N1446" s="220" t="e">
        <f t="shared" si="134"/>
        <v>#VALUE!</v>
      </c>
      <c r="O1446" s="220" t="e">
        <f t="shared" si="135"/>
        <v>#VALUE!</v>
      </c>
      <c r="P1446" s="220" t="e">
        <f t="shared" si="136"/>
        <v>#VALUE!</v>
      </c>
      <c r="Q1446" s="220"/>
      <c r="R1446" s="220"/>
      <c r="S1446" s="220" t="e">
        <f t="shared" si="137"/>
        <v>#VALUE!</v>
      </c>
    </row>
    <row r="1447" spans="12:19" hidden="1">
      <c r="L1447" s="220" t="e">
        <f t="shared" si="132"/>
        <v>#VALUE!</v>
      </c>
      <c r="M1447" s="220" t="e">
        <f t="shared" si="133"/>
        <v>#VALUE!</v>
      </c>
      <c r="N1447" s="220" t="e">
        <f t="shared" si="134"/>
        <v>#VALUE!</v>
      </c>
      <c r="O1447" s="220" t="e">
        <f t="shared" si="135"/>
        <v>#VALUE!</v>
      </c>
      <c r="P1447" s="220" t="e">
        <f t="shared" si="136"/>
        <v>#VALUE!</v>
      </c>
      <c r="Q1447" s="220"/>
      <c r="R1447" s="220"/>
      <c r="S1447" s="220" t="e">
        <f t="shared" si="137"/>
        <v>#VALUE!</v>
      </c>
    </row>
    <row r="1448" spans="12:19" hidden="1">
      <c r="L1448" s="220" t="e">
        <f t="shared" si="132"/>
        <v>#VALUE!</v>
      </c>
      <c r="M1448" s="220" t="e">
        <f t="shared" si="133"/>
        <v>#VALUE!</v>
      </c>
      <c r="N1448" s="220" t="e">
        <f t="shared" si="134"/>
        <v>#VALUE!</v>
      </c>
      <c r="O1448" s="220" t="e">
        <f t="shared" si="135"/>
        <v>#VALUE!</v>
      </c>
      <c r="P1448" s="220" t="e">
        <f t="shared" si="136"/>
        <v>#VALUE!</v>
      </c>
      <c r="Q1448" s="220"/>
      <c r="R1448" s="220"/>
      <c r="S1448" s="220" t="e">
        <f t="shared" si="137"/>
        <v>#VALUE!</v>
      </c>
    </row>
    <row r="1449" spans="12:19" hidden="1">
      <c r="L1449" s="220" t="e">
        <f t="shared" si="132"/>
        <v>#VALUE!</v>
      </c>
      <c r="M1449" s="220" t="e">
        <f t="shared" si="133"/>
        <v>#VALUE!</v>
      </c>
      <c r="N1449" s="220" t="e">
        <f t="shared" si="134"/>
        <v>#VALUE!</v>
      </c>
      <c r="O1449" s="220" t="e">
        <f t="shared" si="135"/>
        <v>#VALUE!</v>
      </c>
      <c r="P1449" s="220" t="e">
        <f t="shared" si="136"/>
        <v>#VALUE!</v>
      </c>
      <c r="Q1449" s="220"/>
      <c r="R1449" s="220"/>
      <c r="S1449" s="220" t="e">
        <f t="shared" si="137"/>
        <v>#VALUE!</v>
      </c>
    </row>
    <row r="1450" spans="12:19" hidden="1">
      <c r="L1450" s="220" t="e">
        <f t="shared" si="132"/>
        <v>#VALUE!</v>
      </c>
      <c r="M1450" s="220" t="e">
        <f t="shared" si="133"/>
        <v>#VALUE!</v>
      </c>
      <c r="N1450" s="220" t="e">
        <f t="shared" si="134"/>
        <v>#VALUE!</v>
      </c>
      <c r="O1450" s="220" t="e">
        <f t="shared" si="135"/>
        <v>#VALUE!</v>
      </c>
      <c r="P1450" s="220" t="e">
        <f t="shared" si="136"/>
        <v>#VALUE!</v>
      </c>
      <c r="Q1450" s="220"/>
      <c r="R1450" s="220"/>
      <c r="S1450" s="220" t="e">
        <f t="shared" si="137"/>
        <v>#VALUE!</v>
      </c>
    </row>
    <row r="1451" spans="12:19" hidden="1">
      <c r="L1451" s="220" t="e">
        <f t="shared" si="132"/>
        <v>#VALUE!</v>
      </c>
      <c r="M1451" s="220" t="e">
        <f t="shared" si="133"/>
        <v>#VALUE!</v>
      </c>
      <c r="N1451" s="220" t="e">
        <f t="shared" si="134"/>
        <v>#VALUE!</v>
      </c>
      <c r="O1451" s="220" t="e">
        <f t="shared" si="135"/>
        <v>#VALUE!</v>
      </c>
      <c r="P1451" s="220" t="e">
        <f t="shared" si="136"/>
        <v>#VALUE!</v>
      </c>
      <c r="Q1451" s="220"/>
      <c r="R1451" s="220"/>
      <c r="S1451" s="220" t="e">
        <f t="shared" si="137"/>
        <v>#VALUE!</v>
      </c>
    </row>
    <row r="1452" spans="12:19" hidden="1">
      <c r="L1452" s="220" t="e">
        <f t="shared" si="132"/>
        <v>#VALUE!</v>
      </c>
      <c r="M1452" s="220" t="e">
        <f t="shared" si="133"/>
        <v>#VALUE!</v>
      </c>
      <c r="N1452" s="220" t="e">
        <f t="shared" si="134"/>
        <v>#VALUE!</v>
      </c>
      <c r="O1452" s="220" t="e">
        <f t="shared" si="135"/>
        <v>#VALUE!</v>
      </c>
      <c r="P1452" s="220" t="e">
        <f t="shared" si="136"/>
        <v>#VALUE!</v>
      </c>
      <c r="Q1452" s="220"/>
      <c r="R1452" s="220"/>
      <c r="S1452" s="220" t="e">
        <f t="shared" si="137"/>
        <v>#VALUE!</v>
      </c>
    </row>
    <row r="1453" spans="12:19" hidden="1">
      <c r="L1453" s="220" t="e">
        <f t="shared" si="132"/>
        <v>#VALUE!</v>
      </c>
      <c r="M1453" s="220" t="e">
        <f t="shared" si="133"/>
        <v>#VALUE!</v>
      </c>
      <c r="N1453" s="220" t="e">
        <f t="shared" si="134"/>
        <v>#VALUE!</v>
      </c>
      <c r="O1453" s="220" t="e">
        <f t="shared" si="135"/>
        <v>#VALUE!</v>
      </c>
      <c r="P1453" s="220" t="e">
        <f t="shared" si="136"/>
        <v>#VALUE!</v>
      </c>
      <c r="Q1453" s="220"/>
      <c r="R1453" s="220"/>
      <c r="S1453" s="220" t="e">
        <f t="shared" si="137"/>
        <v>#VALUE!</v>
      </c>
    </row>
    <row r="1454" spans="12:19" hidden="1">
      <c r="L1454" s="220" t="e">
        <f t="shared" si="132"/>
        <v>#VALUE!</v>
      </c>
      <c r="M1454" s="220" t="e">
        <f t="shared" si="133"/>
        <v>#VALUE!</v>
      </c>
      <c r="N1454" s="220" t="e">
        <f t="shared" si="134"/>
        <v>#VALUE!</v>
      </c>
      <c r="O1454" s="220" t="e">
        <f t="shared" si="135"/>
        <v>#VALUE!</v>
      </c>
      <c r="P1454" s="220" t="e">
        <f t="shared" si="136"/>
        <v>#VALUE!</v>
      </c>
      <c r="Q1454" s="220"/>
      <c r="R1454" s="220"/>
      <c r="S1454" s="220" t="e">
        <f t="shared" si="137"/>
        <v>#VALUE!</v>
      </c>
    </row>
    <row r="1455" spans="12:19" hidden="1">
      <c r="L1455" s="220" t="e">
        <f t="shared" si="132"/>
        <v>#VALUE!</v>
      </c>
      <c r="M1455" s="220" t="e">
        <f t="shared" si="133"/>
        <v>#VALUE!</v>
      </c>
      <c r="N1455" s="220" t="e">
        <f t="shared" si="134"/>
        <v>#VALUE!</v>
      </c>
      <c r="O1455" s="220" t="e">
        <f t="shared" si="135"/>
        <v>#VALUE!</v>
      </c>
      <c r="P1455" s="220" t="e">
        <f t="shared" si="136"/>
        <v>#VALUE!</v>
      </c>
      <c r="Q1455" s="220"/>
      <c r="R1455" s="220"/>
      <c r="S1455" s="220" t="e">
        <f t="shared" si="137"/>
        <v>#VALUE!</v>
      </c>
    </row>
    <row r="1456" spans="12:19" hidden="1">
      <c r="L1456" s="220" t="e">
        <f t="shared" si="132"/>
        <v>#VALUE!</v>
      </c>
      <c r="M1456" s="220" t="e">
        <f t="shared" si="133"/>
        <v>#VALUE!</v>
      </c>
      <c r="N1456" s="220" t="e">
        <f t="shared" si="134"/>
        <v>#VALUE!</v>
      </c>
      <c r="O1456" s="220" t="e">
        <f t="shared" si="135"/>
        <v>#VALUE!</v>
      </c>
      <c r="P1456" s="220" t="e">
        <f t="shared" si="136"/>
        <v>#VALUE!</v>
      </c>
      <c r="Q1456" s="220"/>
      <c r="R1456" s="220"/>
      <c r="S1456" s="220" t="e">
        <f t="shared" si="137"/>
        <v>#VALUE!</v>
      </c>
    </row>
    <row r="1457" spans="12:19" hidden="1">
      <c r="L1457" s="220" t="e">
        <f t="shared" si="132"/>
        <v>#VALUE!</v>
      </c>
      <c r="M1457" s="220" t="e">
        <f t="shared" si="133"/>
        <v>#VALUE!</v>
      </c>
      <c r="N1457" s="220" t="e">
        <f t="shared" si="134"/>
        <v>#VALUE!</v>
      </c>
      <c r="O1457" s="220" t="e">
        <f t="shared" si="135"/>
        <v>#VALUE!</v>
      </c>
      <c r="P1457" s="220" t="e">
        <f t="shared" si="136"/>
        <v>#VALUE!</v>
      </c>
      <c r="Q1457" s="220"/>
      <c r="R1457" s="220"/>
      <c r="S1457" s="220" t="e">
        <f t="shared" si="137"/>
        <v>#VALUE!</v>
      </c>
    </row>
    <row r="1458" spans="12:19" hidden="1">
      <c r="L1458" s="220" t="e">
        <f t="shared" si="132"/>
        <v>#VALUE!</v>
      </c>
      <c r="M1458" s="220" t="e">
        <f t="shared" si="133"/>
        <v>#VALUE!</v>
      </c>
      <c r="N1458" s="220" t="e">
        <f t="shared" si="134"/>
        <v>#VALUE!</v>
      </c>
      <c r="O1458" s="220" t="e">
        <f t="shared" si="135"/>
        <v>#VALUE!</v>
      </c>
      <c r="P1458" s="220" t="e">
        <f t="shared" si="136"/>
        <v>#VALUE!</v>
      </c>
      <c r="Q1458" s="220"/>
      <c r="R1458" s="220"/>
      <c r="S1458" s="220" t="e">
        <f t="shared" si="137"/>
        <v>#VALUE!</v>
      </c>
    </row>
    <row r="1459" spans="12:19" hidden="1">
      <c r="L1459" s="220" t="e">
        <f t="shared" si="132"/>
        <v>#VALUE!</v>
      </c>
      <c r="M1459" s="220" t="e">
        <f t="shared" si="133"/>
        <v>#VALUE!</v>
      </c>
      <c r="N1459" s="220" t="e">
        <f t="shared" si="134"/>
        <v>#VALUE!</v>
      </c>
      <c r="O1459" s="220" t="e">
        <f t="shared" si="135"/>
        <v>#VALUE!</v>
      </c>
      <c r="P1459" s="220" t="e">
        <f t="shared" si="136"/>
        <v>#VALUE!</v>
      </c>
      <c r="Q1459" s="220"/>
      <c r="R1459" s="220"/>
      <c r="S1459" s="220" t="e">
        <f t="shared" si="137"/>
        <v>#VALUE!</v>
      </c>
    </row>
    <row r="1460" spans="12:19" hidden="1">
      <c r="L1460" s="220" t="e">
        <f t="shared" si="132"/>
        <v>#VALUE!</v>
      </c>
      <c r="M1460" s="220" t="e">
        <f t="shared" si="133"/>
        <v>#VALUE!</v>
      </c>
      <c r="N1460" s="220" t="e">
        <f t="shared" si="134"/>
        <v>#VALUE!</v>
      </c>
      <c r="O1460" s="220" t="e">
        <f t="shared" si="135"/>
        <v>#VALUE!</v>
      </c>
      <c r="P1460" s="220" t="e">
        <f t="shared" si="136"/>
        <v>#VALUE!</v>
      </c>
      <c r="Q1460" s="220"/>
      <c r="R1460" s="220"/>
      <c r="S1460" s="220" t="e">
        <f t="shared" si="137"/>
        <v>#VALUE!</v>
      </c>
    </row>
    <row r="1461" spans="12:19" hidden="1">
      <c r="L1461" s="220" t="e">
        <f t="shared" si="132"/>
        <v>#VALUE!</v>
      </c>
      <c r="M1461" s="220" t="e">
        <f t="shared" si="133"/>
        <v>#VALUE!</v>
      </c>
      <c r="N1461" s="220" t="e">
        <f t="shared" si="134"/>
        <v>#VALUE!</v>
      </c>
      <c r="O1461" s="220" t="e">
        <f t="shared" si="135"/>
        <v>#VALUE!</v>
      </c>
      <c r="P1461" s="220" t="e">
        <f t="shared" si="136"/>
        <v>#VALUE!</v>
      </c>
      <c r="Q1461" s="220"/>
      <c r="R1461" s="220"/>
      <c r="S1461" s="220" t="e">
        <f t="shared" si="137"/>
        <v>#VALUE!</v>
      </c>
    </row>
    <row r="1462" spans="12:19" hidden="1">
      <c r="L1462" s="220" t="e">
        <f t="shared" si="132"/>
        <v>#VALUE!</v>
      </c>
      <c r="M1462" s="220" t="e">
        <f t="shared" si="133"/>
        <v>#VALUE!</v>
      </c>
      <c r="N1462" s="220" t="e">
        <f t="shared" si="134"/>
        <v>#VALUE!</v>
      </c>
      <c r="O1462" s="220" t="e">
        <f t="shared" si="135"/>
        <v>#VALUE!</v>
      </c>
      <c r="P1462" s="220" t="e">
        <f t="shared" si="136"/>
        <v>#VALUE!</v>
      </c>
      <c r="Q1462" s="220"/>
      <c r="R1462" s="220"/>
      <c r="S1462" s="220" t="e">
        <f t="shared" si="137"/>
        <v>#VALUE!</v>
      </c>
    </row>
    <row r="1463" spans="12:19" hidden="1">
      <c r="L1463" s="220" t="e">
        <f t="shared" si="132"/>
        <v>#VALUE!</v>
      </c>
      <c r="M1463" s="220" t="e">
        <f t="shared" si="133"/>
        <v>#VALUE!</v>
      </c>
      <c r="N1463" s="220" t="e">
        <f t="shared" si="134"/>
        <v>#VALUE!</v>
      </c>
      <c r="O1463" s="220" t="e">
        <f t="shared" si="135"/>
        <v>#VALUE!</v>
      </c>
      <c r="P1463" s="220" t="e">
        <f t="shared" si="136"/>
        <v>#VALUE!</v>
      </c>
      <c r="Q1463" s="220"/>
      <c r="R1463" s="220"/>
      <c r="S1463" s="220" t="e">
        <f t="shared" si="137"/>
        <v>#VALUE!</v>
      </c>
    </row>
    <row r="1464" spans="12:19" hidden="1">
      <c r="L1464" s="220" t="e">
        <f t="shared" si="132"/>
        <v>#VALUE!</v>
      </c>
      <c r="M1464" s="220" t="e">
        <f t="shared" si="133"/>
        <v>#VALUE!</v>
      </c>
      <c r="N1464" s="220" t="e">
        <f t="shared" si="134"/>
        <v>#VALUE!</v>
      </c>
      <c r="O1464" s="220" t="e">
        <f t="shared" si="135"/>
        <v>#VALUE!</v>
      </c>
      <c r="P1464" s="220" t="e">
        <f t="shared" si="136"/>
        <v>#VALUE!</v>
      </c>
      <c r="Q1464" s="220"/>
      <c r="R1464" s="220"/>
      <c r="S1464" s="220" t="e">
        <f t="shared" si="137"/>
        <v>#VALUE!</v>
      </c>
    </row>
    <row r="1465" spans="12:19" hidden="1">
      <c r="L1465" s="220" t="e">
        <f t="shared" si="132"/>
        <v>#VALUE!</v>
      </c>
      <c r="M1465" s="220" t="e">
        <f t="shared" si="133"/>
        <v>#VALUE!</v>
      </c>
      <c r="N1465" s="220" t="e">
        <f t="shared" si="134"/>
        <v>#VALUE!</v>
      </c>
      <c r="O1465" s="220" t="e">
        <f t="shared" si="135"/>
        <v>#VALUE!</v>
      </c>
      <c r="P1465" s="220" t="e">
        <f t="shared" si="136"/>
        <v>#VALUE!</v>
      </c>
      <c r="Q1465" s="220"/>
      <c r="R1465" s="220"/>
      <c r="S1465" s="220" t="e">
        <f t="shared" si="137"/>
        <v>#VALUE!</v>
      </c>
    </row>
    <row r="1466" spans="12:19" hidden="1">
      <c r="L1466" s="220" t="e">
        <f t="shared" si="132"/>
        <v>#VALUE!</v>
      </c>
      <c r="M1466" s="220" t="e">
        <f t="shared" si="133"/>
        <v>#VALUE!</v>
      </c>
      <c r="N1466" s="220" t="e">
        <f t="shared" si="134"/>
        <v>#VALUE!</v>
      </c>
      <c r="O1466" s="220" t="e">
        <f t="shared" si="135"/>
        <v>#VALUE!</v>
      </c>
      <c r="P1466" s="220" t="e">
        <f t="shared" si="136"/>
        <v>#VALUE!</v>
      </c>
      <c r="Q1466" s="220"/>
      <c r="R1466" s="220"/>
      <c r="S1466" s="220" t="e">
        <f t="shared" si="137"/>
        <v>#VALUE!</v>
      </c>
    </row>
    <row r="1467" spans="12:19" hidden="1">
      <c r="L1467" s="220" t="e">
        <f t="shared" si="132"/>
        <v>#VALUE!</v>
      </c>
      <c r="M1467" s="220" t="e">
        <f t="shared" si="133"/>
        <v>#VALUE!</v>
      </c>
      <c r="N1467" s="220" t="e">
        <f t="shared" si="134"/>
        <v>#VALUE!</v>
      </c>
      <c r="O1467" s="220" t="e">
        <f t="shared" si="135"/>
        <v>#VALUE!</v>
      </c>
      <c r="P1467" s="220" t="e">
        <f t="shared" si="136"/>
        <v>#VALUE!</v>
      </c>
      <c r="Q1467" s="220"/>
      <c r="R1467" s="220"/>
      <c r="S1467" s="220" t="e">
        <f t="shared" si="137"/>
        <v>#VALUE!</v>
      </c>
    </row>
    <row r="1468" spans="12:19" hidden="1">
      <c r="L1468" s="220" t="e">
        <f t="shared" si="132"/>
        <v>#VALUE!</v>
      </c>
      <c r="M1468" s="220" t="e">
        <f t="shared" si="133"/>
        <v>#VALUE!</v>
      </c>
      <c r="N1468" s="220" t="e">
        <f t="shared" si="134"/>
        <v>#VALUE!</v>
      </c>
      <c r="O1468" s="220" t="e">
        <f t="shared" si="135"/>
        <v>#VALUE!</v>
      </c>
      <c r="P1468" s="220" t="e">
        <f t="shared" si="136"/>
        <v>#VALUE!</v>
      </c>
      <c r="Q1468" s="220"/>
      <c r="R1468" s="220"/>
      <c r="S1468" s="220" t="e">
        <f t="shared" si="137"/>
        <v>#VALUE!</v>
      </c>
    </row>
    <row r="1469" spans="12:19" hidden="1">
      <c r="L1469" s="220" t="e">
        <f t="shared" si="132"/>
        <v>#VALUE!</v>
      </c>
      <c r="M1469" s="220" t="e">
        <f t="shared" si="133"/>
        <v>#VALUE!</v>
      </c>
      <c r="N1469" s="220" t="e">
        <f t="shared" si="134"/>
        <v>#VALUE!</v>
      </c>
      <c r="O1469" s="220" t="e">
        <f t="shared" si="135"/>
        <v>#VALUE!</v>
      </c>
      <c r="P1469" s="220" t="e">
        <f t="shared" si="136"/>
        <v>#VALUE!</v>
      </c>
      <c r="Q1469" s="220"/>
      <c r="R1469" s="220"/>
      <c r="S1469" s="220" t="e">
        <f t="shared" si="137"/>
        <v>#VALUE!</v>
      </c>
    </row>
    <row r="1470" spans="12:19" hidden="1">
      <c r="L1470" s="220" t="e">
        <f t="shared" si="132"/>
        <v>#VALUE!</v>
      </c>
      <c r="M1470" s="220" t="e">
        <f t="shared" si="133"/>
        <v>#VALUE!</v>
      </c>
      <c r="N1470" s="220" t="e">
        <f t="shared" si="134"/>
        <v>#VALUE!</v>
      </c>
      <c r="O1470" s="220" t="e">
        <f t="shared" si="135"/>
        <v>#VALUE!</v>
      </c>
      <c r="P1470" s="220" t="e">
        <f t="shared" si="136"/>
        <v>#VALUE!</v>
      </c>
      <c r="Q1470" s="220"/>
      <c r="R1470" s="220"/>
      <c r="S1470" s="220" t="e">
        <f t="shared" si="137"/>
        <v>#VALUE!</v>
      </c>
    </row>
    <row r="1471" spans="12:19" hidden="1">
      <c r="L1471" s="220" t="e">
        <f t="shared" si="132"/>
        <v>#VALUE!</v>
      </c>
      <c r="M1471" s="220" t="e">
        <f t="shared" si="133"/>
        <v>#VALUE!</v>
      </c>
      <c r="N1471" s="220" t="e">
        <f t="shared" si="134"/>
        <v>#VALUE!</v>
      </c>
      <c r="O1471" s="220" t="e">
        <f t="shared" si="135"/>
        <v>#VALUE!</v>
      </c>
      <c r="P1471" s="220" t="e">
        <f t="shared" si="136"/>
        <v>#VALUE!</v>
      </c>
      <c r="Q1471" s="220"/>
      <c r="R1471" s="220"/>
      <c r="S1471" s="220" t="e">
        <f t="shared" si="137"/>
        <v>#VALUE!</v>
      </c>
    </row>
    <row r="1472" spans="12:19" hidden="1">
      <c r="L1472" s="220" t="e">
        <f t="shared" si="132"/>
        <v>#VALUE!</v>
      </c>
      <c r="M1472" s="220" t="e">
        <f t="shared" si="133"/>
        <v>#VALUE!</v>
      </c>
      <c r="N1472" s="220" t="e">
        <f t="shared" si="134"/>
        <v>#VALUE!</v>
      </c>
      <c r="O1472" s="220" t="e">
        <f t="shared" si="135"/>
        <v>#VALUE!</v>
      </c>
      <c r="P1472" s="220" t="e">
        <f t="shared" si="136"/>
        <v>#VALUE!</v>
      </c>
      <c r="Q1472" s="220"/>
      <c r="R1472" s="220"/>
      <c r="S1472" s="220" t="e">
        <f t="shared" si="137"/>
        <v>#VALUE!</v>
      </c>
    </row>
    <row r="1473" spans="12:19" hidden="1">
      <c r="L1473" s="220" t="e">
        <f t="shared" si="132"/>
        <v>#VALUE!</v>
      </c>
      <c r="M1473" s="220" t="e">
        <f t="shared" si="133"/>
        <v>#VALUE!</v>
      </c>
      <c r="N1473" s="220" t="e">
        <f t="shared" si="134"/>
        <v>#VALUE!</v>
      </c>
      <c r="O1473" s="220" t="e">
        <f t="shared" si="135"/>
        <v>#VALUE!</v>
      </c>
      <c r="P1473" s="220" t="e">
        <f t="shared" si="136"/>
        <v>#VALUE!</v>
      </c>
      <c r="Q1473" s="220"/>
      <c r="R1473" s="220"/>
      <c r="S1473" s="220" t="e">
        <f t="shared" si="137"/>
        <v>#VALUE!</v>
      </c>
    </row>
    <row r="1474" spans="12:19" hidden="1">
      <c r="L1474" s="220" t="e">
        <f t="shared" si="132"/>
        <v>#VALUE!</v>
      </c>
      <c r="M1474" s="220" t="e">
        <f t="shared" si="133"/>
        <v>#VALUE!</v>
      </c>
      <c r="N1474" s="220" t="e">
        <f t="shared" si="134"/>
        <v>#VALUE!</v>
      </c>
      <c r="O1474" s="220" t="e">
        <f t="shared" si="135"/>
        <v>#VALUE!</v>
      </c>
      <c r="P1474" s="220" t="e">
        <f t="shared" si="136"/>
        <v>#VALUE!</v>
      </c>
      <c r="Q1474" s="220"/>
      <c r="R1474" s="220"/>
      <c r="S1474" s="220" t="e">
        <f t="shared" si="137"/>
        <v>#VALUE!</v>
      </c>
    </row>
    <row r="1475" spans="12:19" hidden="1">
      <c r="L1475" s="220" t="e">
        <f t="shared" si="132"/>
        <v>#VALUE!</v>
      </c>
      <c r="M1475" s="220" t="e">
        <f t="shared" si="133"/>
        <v>#VALUE!</v>
      </c>
      <c r="N1475" s="220" t="e">
        <f t="shared" si="134"/>
        <v>#VALUE!</v>
      </c>
      <c r="O1475" s="220" t="e">
        <f t="shared" si="135"/>
        <v>#VALUE!</v>
      </c>
      <c r="P1475" s="220" t="e">
        <f t="shared" si="136"/>
        <v>#VALUE!</v>
      </c>
      <c r="Q1475" s="220"/>
      <c r="R1475" s="220"/>
      <c r="S1475" s="220" t="e">
        <f t="shared" si="137"/>
        <v>#VALUE!</v>
      </c>
    </row>
    <row r="1476" spans="12:19" hidden="1">
      <c r="L1476" s="220" t="e">
        <f t="shared" si="132"/>
        <v>#VALUE!</v>
      </c>
      <c r="M1476" s="220" t="e">
        <f t="shared" si="133"/>
        <v>#VALUE!</v>
      </c>
      <c r="N1476" s="220" t="e">
        <f t="shared" si="134"/>
        <v>#VALUE!</v>
      </c>
      <c r="O1476" s="220" t="e">
        <f t="shared" si="135"/>
        <v>#VALUE!</v>
      </c>
      <c r="P1476" s="220" t="e">
        <f t="shared" si="136"/>
        <v>#VALUE!</v>
      </c>
      <c r="Q1476" s="220"/>
      <c r="R1476" s="220"/>
      <c r="S1476" s="220" t="e">
        <f t="shared" si="137"/>
        <v>#VALUE!</v>
      </c>
    </row>
    <row r="1477" spans="12:19" hidden="1">
      <c r="L1477" s="220" t="e">
        <f t="shared" ref="L1477:L1540" si="138">LEFT(A1477,2)*1</f>
        <v>#VALUE!</v>
      </c>
      <c r="M1477" s="220" t="e">
        <f t="shared" ref="M1477:M1540" si="139">LEFT(B1477,2)*1</f>
        <v>#VALUE!</v>
      </c>
      <c r="N1477" s="220" t="e">
        <f t="shared" ref="N1477:N1540" si="140">LEFT(C1477,4)*1</f>
        <v>#VALUE!</v>
      </c>
      <c r="O1477" s="220" t="e">
        <f t="shared" ref="O1477:O1540" si="141">LEFT(D1477,4)*1</f>
        <v>#VALUE!</v>
      </c>
      <c r="P1477" s="220" t="e">
        <f t="shared" ref="P1477:P1540" si="142">N1477/1000*1</f>
        <v>#VALUE!</v>
      </c>
      <c r="Q1477" s="220"/>
      <c r="R1477" s="220"/>
      <c r="S1477" s="220" t="e">
        <f t="shared" ref="S1477:S1540" si="143">RIGHT(O1477,3)*1</f>
        <v>#VALUE!</v>
      </c>
    </row>
    <row r="1478" spans="12:19" hidden="1">
      <c r="L1478" s="220" t="e">
        <f t="shared" si="138"/>
        <v>#VALUE!</v>
      </c>
      <c r="M1478" s="220" t="e">
        <f t="shared" si="139"/>
        <v>#VALUE!</v>
      </c>
      <c r="N1478" s="220" t="e">
        <f t="shared" si="140"/>
        <v>#VALUE!</v>
      </c>
      <c r="O1478" s="220" t="e">
        <f t="shared" si="141"/>
        <v>#VALUE!</v>
      </c>
      <c r="P1478" s="220" t="e">
        <f t="shared" si="142"/>
        <v>#VALUE!</v>
      </c>
      <c r="Q1478" s="220"/>
      <c r="R1478" s="220"/>
      <c r="S1478" s="220" t="e">
        <f t="shared" si="143"/>
        <v>#VALUE!</v>
      </c>
    </row>
    <row r="1479" spans="12:19" hidden="1">
      <c r="L1479" s="220" t="e">
        <f t="shared" si="138"/>
        <v>#VALUE!</v>
      </c>
      <c r="M1479" s="220" t="e">
        <f t="shared" si="139"/>
        <v>#VALUE!</v>
      </c>
      <c r="N1479" s="220" t="e">
        <f t="shared" si="140"/>
        <v>#VALUE!</v>
      </c>
      <c r="O1479" s="220" t="e">
        <f t="shared" si="141"/>
        <v>#VALUE!</v>
      </c>
      <c r="P1479" s="220" t="e">
        <f t="shared" si="142"/>
        <v>#VALUE!</v>
      </c>
      <c r="Q1479" s="220"/>
      <c r="R1479" s="220"/>
      <c r="S1479" s="220" t="e">
        <f t="shared" si="143"/>
        <v>#VALUE!</v>
      </c>
    </row>
    <row r="1480" spans="12:19" hidden="1">
      <c r="L1480" s="220" t="e">
        <f t="shared" si="138"/>
        <v>#VALUE!</v>
      </c>
      <c r="M1480" s="220" t="e">
        <f t="shared" si="139"/>
        <v>#VALUE!</v>
      </c>
      <c r="N1480" s="220" t="e">
        <f t="shared" si="140"/>
        <v>#VALUE!</v>
      </c>
      <c r="O1480" s="220" t="e">
        <f t="shared" si="141"/>
        <v>#VALUE!</v>
      </c>
      <c r="P1480" s="220" t="e">
        <f t="shared" si="142"/>
        <v>#VALUE!</v>
      </c>
      <c r="Q1480" s="220"/>
      <c r="R1480" s="220"/>
      <c r="S1480" s="220" t="e">
        <f t="shared" si="143"/>
        <v>#VALUE!</v>
      </c>
    </row>
    <row r="1481" spans="12:19" hidden="1">
      <c r="L1481" s="220" t="e">
        <f t="shared" si="138"/>
        <v>#VALUE!</v>
      </c>
      <c r="M1481" s="220" t="e">
        <f t="shared" si="139"/>
        <v>#VALUE!</v>
      </c>
      <c r="N1481" s="220" t="e">
        <f t="shared" si="140"/>
        <v>#VALUE!</v>
      </c>
      <c r="O1481" s="220" t="e">
        <f t="shared" si="141"/>
        <v>#VALUE!</v>
      </c>
      <c r="P1481" s="220" t="e">
        <f t="shared" si="142"/>
        <v>#VALUE!</v>
      </c>
      <c r="Q1481" s="220"/>
      <c r="R1481" s="220"/>
      <c r="S1481" s="220" t="e">
        <f t="shared" si="143"/>
        <v>#VALUE!</v>
      </c>
    </row>
    <row r="1482" spans="12:19" hidden="1">
      <c r="L1482" s="220" t="e">
        <f t="shared" si="138"/>
        <v>#VALUE!</v>
      </c>
      <c r="M1482" s="220" t="e">
        <f t="shared" si="139"/>
        <v>#VALUE!</v>
      </c>
      <c r="N1482" s="220" t="e">
        <f t="shared" si="140"/>
        <v>#VALUE!</v>
      </c>
      <c r="O1482" s="220" t="e">
        <f t="shared" si="141"/>
        <v>#VALUE!</v>
      </c>
      <c r="P1482" s="220" t="e">
        <f t="shared" si="142"/>
        <v>#VALUE!</v>
      </c>
      <c r="Q1482" s="220"/>
      <c r="R1482" s="220"/>
      <c r="S1482" s="220" t="e">
        <f t="shared" si="143"/>
        <v>#VALUE!</v>
      </c>
    </row>
    <row r="1483" spans="12:19" hidden="1">
      <c r="L1483" s="220" t="e">
        <f t="shared" si="138"/>
        <v>#VALUE!</v>
      </c>
      <c r="M1483" s="220" t="e">
        <f t="shared" si="139"/>
        <v>#VALUE!</v>
      </c>
      <c r="N1483" s="220" t="e">
        <f t="shared" si="140"/>
        <v>#VALUE!</v>
      </c>
      <c r="O1483" s="220" t="e">
        <f t="shared" si="141"/>
        <v>#VALUE!</v>
      </c>
      <c r="P1483" s="220" t="e">
        <f t="shared" si="142"/>
        <v>#VALUE!</v>
      </c>
      <c r="Q1483" s="220"/>
      <c r="R1483" s="220"/>
      <c r="S1483" s="220" t="e">
        <f t="shared" si="143"/>
        <v>#VALUE!</v>
      </c>
    </row>
    <row r="1484" spans="12:19" hidden="1">
      <c r="L1484" s="220" t="e">
        <f t="shared" si="138"/>
        <v>#VALUE!</v>
      </c>
      <c r="M1484" s="220" t="e">
        <f t="shared" si="139"/>
        <v>#VALUE!</v>
      </c>
      <c r="N1484" s="220" t="e">
        <f t="shared" si="140"/>
        <v>#VALUE!</v>
      </c>
      <c r="O1484" s="220" t="e">
        <f t="shared" si="141"/>
        <v>#VALUE!</v>
      </c>
      <c r="P1484" s="220" t="e">
        <f t="shared" si="142"/>
        <v>#VALUE!</v>
      </c>
      <c r="Q1484" s="220"/>
      <c r="R1484" s="220"/>
      <c r="S1484" s="220" t="e">
        <f t="shared" si="143"/>
        <v>#VALUE!</v>
      </c>
    </row>
    <row r="1485" spans="12:19" hidden="1">
      <c r="L1485" s="220" t="e">
        <f t="shared" si="138"/>
        <v>#VALUE!</v>
      </c>
      <c r="M1485" s="220" t="e">
        <f t="shared" si="139"/>
        <v>#VALUE!</v>
      </c>
      <c r="N1485" s="220" t="e">
        <f t="shared" si="140"/>
        <v>#VALUE!</v>
      </c>
      <c r="O1485" s="220" t="e">
        <f t="shared" si="141"/>
        <v>#VALUE!</v>
      </c>
      <c r="P1485" s="220" t="e">
        <f t="shared" si="142"/>
        <v>#VALUE!</v>
      </c>
      <c r="Q1485" s="220"/>
      <c r="R1485" s="220"/>
      <c r="S1485" s="220" t="e">
        <f t="shared" si="143"/>
        <v>#VALUE!</v>
      </c>
    </row>
    <row r="1486" spans="12:19" hidden="1">
      <c r="L1486" s="220" t="e">
        <f t="shared" si="138"/>
        <v>#VALUE!</v>
      </c>
      <c r="M1486" s="220" t="e">
        <f t="shared" si="139"/>
        <v>#VALUE!</v>
      </c>
      <c r="N1486" s="220" t="e">
        <f t="shared" si="140"/>
        <v>#VALUE!</v>
      </c>
      <c r="O1486" s="220" t="e">
        <f t="shared" si="141"/>
        <v>#VALUE!</v>
      </c>
      <c r="P1486" s="220" t="e">
        <f t="shared" si="142"/>
        <v>#VALUE!</v>
      </c>
      <c r="Q1486" s="220"/>
      <c r="R1486" s="220"/>
      <c r="S1486" s="220" t="e">
        <f t="shared" si="143"/>
        <v>#VALUE!</v>
      </c>
    </row>
    <row r="1487" spans="12:19" hidden="1">
      <c r="L1487" s="220" t="e">
        <f t="shared" si="138"/>
        <v>#VALUE!</v>
      </c>
      <c r="M1487" s="220" t="e">
        <f t="shared" si="139"/>
        <v>#VALUE!</v>
      </c>
      <c r="N1487" s="220" t="e">
        <f t="shared" si="140"/>
        <v>#VALUE!</v>
      </c>
      <c r="O1487" s="220" t="e">
        <f t="shared" si="141"/>
        <v>#VALUE!</v>
      </c>
      <c r="P1487" s="220" t="e">
        <f t="shared" si="142"/>
        <v>#VALUE!</v>
      </c>
      <c r="Q1487" s="220"/>
      <c r="R1487" s="220"/>
      <c r="S1487" s="220" t="e">
        <f t="shared" si="143"/>
        <v>#VALUE!</v>
      </c>
    </row>
    <row r="1488" spans="12:19" hidden="1">
      <c r="L1488" s="220" t="e">
        <f t="shared" si="138"/>
        <v>#VALUE!</v>
      </c>
      <c r="M1488" s="220" t="e">
        <f t="shared" si="139"/>
        <v>#VALUE!</v>
      </c>
      <c r="N1488" s="220" t="e">
        <f t="shared" si="140"/>
        <v>#VALUE!</v>
      </c>
      <c r="O1488" s="220" t="e">
        <f t="shared" si="141"/>
        <v>#VALUE!</v>
      </c>
      <c r="P1488" s="220" t="e">
        <f t="shared" si="142"/>
        <v>#VALUE!</v>
      </c>
      <c r="Q1488" s="220"/>
      <c r="R1488" s="220"/>
      <c r="S1488" s="220" t="e">
        <f t="shared" si="143"/>
        <v>#VALUE!</v>
      </c>
    </row>
    <row r="1489" spans="12:19" hidden="1">
      <c r="L1489" s="220" t="e">
        <f t="shared" si="138"/>
        <v>#VALUE!</v>
      </c>
      <c r="M1489" s="220" t="e">
        <f t="shared" si="139"/>
        <v>#VALUE!</v>
      </c>
      <c r="N1489" s="220" t="e">
        <f t="shared" si="140"/>
        <v>#VALUE!</v>
      </c>
      <c r="O1489" s="220" t="e">
        <f t="shared" si="141"/>
        <v>#VALUE!</v>
      </c>
      <c r="P1489" s="220" t="e">
        <f t="shared" si="142"/>
        <v>#VALUE!</v>
      </c>
      <c r="Q1489" s="220"/>
      <c r="R1489" s="220"/>
      <c r="S1489" s="220" t="e">
        <f t="shared" si="143"/>
        <v>#VALUE!</v>
      </c>
    </row>
    <row r="1490" spans="12:19" hidden="1">
      <c r="L1490" s="220" t="e">
        <f t="shared" si="138"/>
        <v>#VALUE!</v>
      </c>
      <c r="M1490" s="220" t="e">
        <f t="shared" si="139"/>
        <v>#VALUE!</v>
      </c>
      <c r="N1490" s="220" t="e">
        <f t="shared" si="140"/>
        <v>#VALUE!</v>
      </c>
      <c r="O1490" s="220" t="e">
        <f t="shared" si="141"/>
        <v>#VALUE!</v>
      </c>
      <c r="P1490" s="220" t="e">
        <f t="shared" si="142"/>
        <v>#VALUE!</v>
      </c>
      <c r="Q1490" s="220"/>
      <c r="R1490" s="220"/>
      <c r="S1490" s="220" t="e">
        <f t="shared" si="143"/>
        <v>#VALUE!</v>
      </c>
    </row>
    <row r="1491" spans="12:19" hidden="1">
      <c r="L1491" s="220" t="e">
        <f t="shared" si="138"/>
        <v>#VALUE!</v>
      </c>
      <c r="M1491" s="220" t="e">
        <f t="shared" si="139"/>
        <v>#VALUE!</v>
      </c>
      <c r="N1491" s="220" t="e">
        <f t="shared" si="140"/>
        <v>#VALUE!</v>
      </c>
      <c r="O1491" s="220" t="e">
        <f t="shared" si="141"/>
        <v>#VALUE!</v>
      </c>
      <c r="P1491" s="220" t="e">
        <f t="shared" si="142"/>
        <v>#VALUE!</v>
      </c>
      <c r="Q1491" s="220"/>
      <c r="R1491" s="220"/>
      <c r="S1491" s="220" t="e">
        <f t="shared" si="143"/>
        <v>#VALUE!</v>
      </c>
    </row>
    <row r="1492" spans="12:19" hidden="1">
      <c r="L1492" s="220" t="e">
        <f t="shared" si="138"/>
        <v>#VALUE!</v>
      </c>
      <c r="M1492" s="220" t="e">
        <f t="shared" si="139"/>
        <v>#VALUE!</v>
      </c>
      <c r="N1492" s="220" t="e">
        <f t="shared" si="140"/>
        <v>#VALUE!</v>
      </c>
      <c r="O1492" s="220" t="e">
        <f t="shared" si="141"/>
        <v>#VALUE!</v>
      </c>
      <c r="P1492" s="220" t="e">
        <f t="shared" si="142"/>
        <v>#VALUE!</v>
      </c>
      <c r="Q1492" s="220"/>
      <c r="R1492" s="220"/>
      <c r="S1492" s="220" t="e">
        <f t="shared" si="143"/>
        <v>#VALUE!</v>
      </c>
    </row>
    <row r="1493" spans="12:19" hidden="1">
      <c r="L1493" s="220" t="e">
        <f t="shared" si="138"/>
        <v>#VALUE!</v>
      </c>
      <c r="M1493" s="220" t="e">
        <f t="shared" si="139"/>
        <v>#VALUE!</v>
      </c>
      <c r="N1493" s="220" t="e">
        <f t="shared" si="140"/>
        <v>#VALUE!</v>
      </c>
      <c r="O1493" s="220" t="e">
        <f t="shared" si="141"/>
        <v>#VALUE!</v>
      </c>
      <c r="P1493" s="220" t="e">
        <f t="shared" si="142"/>
        <v>#VALUE!</v>
      </c>
      <c r="Q1493" s="220"/>
      <c r="R1493" s="220"/>
      <c r="S1493" s="220" t="e">
        <f t="shared" si="143"/>
        <v>#VALUE!</v>
      </c>
    </row>
    <row r="1494" spans="12:19" hidden="1">
      <c r="L1494" s="220" t="e">
        <f t="shared" si="138"/>
        <v>#VALUE!</v>
      </c>
      <c r="M1494" s="220" t="e">
        <f t="shared" si="139"/>
        <v>#VALUE!</v>
      </c>
      <c r="N1494" s="220" t="e">
        <f t="shared" si="140"/>
        <v>#VALUE!</v>
      </c>
      <c r="O1494" s="220" t="e">
        <f t="shared" si="141"/>
        <v>#VALUE!</v>
      </c>
      <c r="P1494" s="220" t="e">
        <f t="shared" si="142"/>
        <v>#VALUE!</v>
      </c>
      <c r="Q1494" s="220"/>
      <c r="R1494" s="220"/>
      <c r="S1494" s="220" t="e">
        <f t="shared" si="143"/>
        <v>#VALUE!</v>
      </c>
    </row>
    <row r="1495" spans="12:19" hidden="1">
      <c r="L1495" s="220" t="e">
        <f t="shared" si="138"/>
        <v>#VALUE!</v>
      </c>
      <c r="M1495" s="220" t="e">
        <f t="shared" si="139"/>
        <v>#VALUE!</v>
      </c>
      <c r="N1495" s="220" t="e">
        <f t="shared" si="140"/>
        <v>#VALUE!</v>
      </c>
      <c r="O1495" s="220" t="e">
        <f t="shared" si="141"/>
        <v>#VALUE!</v>
      </c>
      <c r="P1495" s="220" t="e">
        <f t="shared" si="142"/>
        <v>#VALUE!</v>
      </c>
      <c r="Q1495" s="220"/>
      <c r="R1495" s="220"/>
      <c r="S1495" s="220" t="e">
        <f t="shared" si="143"/>
        <v>#VALUE!</v>
      </c>
    </row>
    <row r="1496" spans="12:19" hidden="1">
      <c r="L1496" s="220" t="e">
        <f t="shared" si="138"/>
        <v>#VALUE!</v>
      </c>
      <c r="M1496" s="220" t="e">
        <f t="shared" si="139"/>
        <v>#VALUE!</v>
      </c>
      <c r="N1496" s="220" t="e">
        <f t="shared" si="140"/>
        <v>#VALUE!</v>
      </c>
      <c r="O1496" s="220" t="e">
        <f t="shared" si="141"/>
        <v>#VALUE!</v>
      </c>
      <c r="P1496" s="220" t="e">
        <f t="shared" si="142"/>
        <v>#VALUE!</v>
      </c>
      <c r="Q1496" s="220"/>
      <c r="R1496" s="220"/>
      <c r="S1496" s="220" t="e">
        <f t="shared" si="143"/>
        <v>#VALUE!</v>
      </c>
    </row>
    <row r="1497" spans="12:19" hidden="1">
      <c r="L1497" s="220" t="e">
        <f t="shared" si="138"/>
        <v>#VALUE!</v>
      </c>
      <c r="M1497" s="220" t="e">
        <f t="shared" si="139"/>
        <v>#VALUE!</v>
      </c>
      <c r="N1497" s="220" t="e">
        <f t="shared" si="140"/>
        <v>#VALUE!</v>
      </c>
      <c r="O1497" s="220" t="e">
        <f t="shared" si="141"/>
        <v>#VALUE!</v>
      </c>
      <c r="P1497" s="220" t="e">
        <f t="shared" si="142"/>
        <v>#VALUE!</v>
      </c>
      <c r="Q1497" s="220"/>
      <c r="R1497" s="220"/>
      <c r="S1497" s="220" t="e">
        <f t="shared" si="143"/>
        <v>#VALUE!</v>
      </c>
    </row>
    <row r="1498" spans="12:19" hidden="1">
      <c r="L1498" s="220" t="e">
        <f t="shared" si="138"/>
        <v>#VALUE!</v>
      </c>
      <c r="M1498" s="220" t="e">
        <f t="shared" si="139"/>
        <v>#VALUE!</v>
      </c>
      <c r="N1498" s="220" t="e">
        <f t="shared" si="140"/>
        <v>#VALUE!</v>
      </c>
      <c r="O1498" s="220" t="e">
        <f t="shared" si="141"/>
        <v>#VALUE!</v>
      </c>
      <c r="P1498" s="220" t="e">
        <f t="shared" si="142"/>
        <v>#VALUE!</v>
      </c>
      <c r="Q1498" s="220"/>
      <c r="R1498" s="220"/>
      <c r="S1498" s="220" t="e">
        <f t="shared" si="143"/>
        <v>#VALUE!</v>
      </c>
    </row>
    <row r="1499" spans="12:19" hidden="1">
      <c r="L1499" s="220" t="e">
        <f t="shared" si="138"/>
        <v>#VALUE!</v>
      </c>
      <c r="M1499" s="220" t="e">
        <f t="shared" si="139"/>
        <v>#VALUE!</v>
      </c>
      <c r="N1499" s="220" t="e">
        <f t="shared" si="140"/>
        <v>#VALUE!</v>
      </c>
      <c r="O1499" s="220" t="e">
        <f t="shared" si="141"/>
        <v>#VALUE!</v>
      </c>
      <c r="P1499" s="220" t="e">
        <f t="shared" si="142"/>
        <v>#VALUE!</v>
      </c>
      <c r="Q1499" s="220"/>
      <c r="R1499" s="220"/>
      <c r="S1499" s="220" t="e">
        <f t="shared" si="143"/>
        <v>#VALUE!</v>
      </c>
    </row>
    <row r="1500" spans="12:19" hidden="1">
      <c r="L1500" s="220" t="e">
        <f t="shared" si="138"/>
        <v>#VALUE!</v>
      </c>
      <c r="M1500" s="220" t="e">
        <f t="shared" si="139"/>
        <v>#VALUE!</v>
      </c>
      <c r="N1500" s="220" t="e">
        <f t="shared" si="140"/>
        <v>#VALUE!</v>
      </c>
      <c r="O1500" s="220" t="e">
        <f t="shared" si="141"/>
        <v>#VALUE!</v>
      </c>
      <c r="P1500" s="220" t="e">
        <f t="shared" si="142"/>
        <v>#VALUE!</v>
      </c>
      <c r="Q1500" s="220"/>
      <c r="R1500" s="220"/>
      <c r="S1500" s="220" t="e">
        <f t="shared" si="143"/>
        <v>#VALUE!</v>
      </c>
    </row>
    <row r="1501" spans="12:19" hidden="1">
      <c r="L1501" s="220" t="e">
        <f t="shared" si="138"/>
        <v>#VALUE!</v>
      </c>
      <c r="M1501" s="220" t="e">
        <f t="shared" si="139"/>
        <v>#VALUE!</v>
      </c>
      <c r="N1501" s="220" t="e">
        <f t="shared" si="140"/>
        <v>#VALUE!</v>
      </c>
      <c r="O1501" s="220" t="e">
        <f t="shared" si="141"/>
        <v>#VALUE!</v>
      </c>
      <c r="P1501" s="220" t="e">
        <f t="shared" si="142"/>
        <v>#VALUE!</v>
      </c>
      <c r="Q1501" s="220"/>
      <c r="R1501" s="220"/>
      <c r="S1501" s="220" t="e">
        <f t="shared" si="143"/>
        <v>#VALUE!</v>
      </c>
    </row>
    <row r="1502" spans="12:19" hidden="1">
      <c r="L1502" s="220" t="e">
        <f t="shared" si="138"/>
        <v>#VALUE!</v>
      </c>
      <c r="M1502" s="220" t="e">
        <f t="shared" si="139"/>
        <v>#VALUE!</v>
      </c>
      <c r="N1502" s="220" t="e">
        <f t="shared" si="140"/>
        <v>#VALUE!</v>
      </c>
      <c r="O1502" s="220" t="e">
        <f t="shared" si="141"/>
        <v>#VALUE!</v>
      </c>
      <c r="P1502" s="220" t="e">
        <f t="shared" si="142"/>
        <v>#VALUE!</v>
      </c>
      <c r="Q1502" s="220"/>
      <c r="R1502" s="220"/>
      <c r="S1502" s="220" t="e">
        <f t="shared" si="143"/>
        <v>#VALUE!</v>
      </c>
    </row>
    <row r="1503" spans="12:19" hidden="1">
      <c r="L1503" s="220" t="e">
        <f t="shared" si="138"/>
        <v>#VALUE!</v>
      </c>
      <c r="M1503" s="220" t="e">
        <f t="shared" si="139"/>
        <v>#VALUE!</v>
      </c>
      <c r="N1503" s="220" t="e">
        <f t="shared" si="140"/>
        <v>#VALUE!</v>
      </c>
      <c r="O1503" s="220" t="e">
        <f t="shared" si="141"/>
        <v>#VALUE!</v>
      </c>
      <c r="P1503" s="220" t="e">
        <f t="shared" si="142"/>
        <v>#VALUE!</v>
      </c>
      <c r="Q1503" s="220"/>
      <c r="R1503" s="220"/>
      <c r="S1503" s="220" t="e">
        <f t="shared" si="143"/>
        <v>#VALUE!</v>
      </c>
    </row>
    <row r="1504" spans="12:19" hidden="1">
      <c r="L1504" s="220" t="e">
        <f t="shared" si="138"/>
        <v>#VALUE!</v>
      </c>
      <c r="M1504" s="220" t="e">
        <f t="shared" si="139"/>
        <v>#VALUE!</v>
      </c>
      <c r="N1504" s="220" t="e">
        <f t="shared" si="140"/>
        <v>#VALUE!</v>
      </c>
      <c r="O1504" s="220" t="e">
        <f t="shared" si="141"/>
        <v>#VALUE!</v>
      </c>
      <c r="P1504" s="220" t="e">
        <f t="shared" si="142"/>
        <v>#VALUE!</v>
      </c>
      <c r="Q1504" s="220"/>
      <c r="R1504" s="220"/>
      <c r="S1504" s="220" t="e">
        <f t="shared" si="143"/>
        <v>#VALUE!</v>
      </c>
    </row>
    <row r="1505" spans="12:19" hidden="1">
      <c r="L1505" s="220" t="e">
        <f t="shared" si="138"/>
        <v>#VALUE!</v>
      </c>
      <c r="M1505" s="220" t="e">
        <f t="shared" si="139"/>
        <v>#VALUE!</v>
      </c>
      <c r="N1505" s="220" t="e">
        <f t="shared" si="140"/>
        <v>#VALUE!</v>
      </c>
      <c r="O1505" s="220" t="e">
        <f t="shared" si="141"/>
        <v>#VALUE!</v>
      </c>
      <c r="P1505" s="220" t="e">
        <f t="shared" si="142"/>
        <v>#VALUE!</v>
      </c>
      <c r="Q1505" s="220"/>
      <c r="R1505" s="220"/>
      <c r="S1505" s="220" t="e">
        <f t="shared" si="143"/>
        <v>#VALUE!</v>
      </c>
    </row>
    <row r="1506" spans="12:19" hidden="1">
      <c r="L1506" s="220" t="e">
        <f t="shared" si="138"/>
        <v>#VALUE!</v>
      </c>
      <c r="M1506" s="220" t="e">
        <f t="shared" si="139"/>
        <v>#VALUE!</v>
      </c>
      <c r="N1506" s="220" t="e">
        <f t="shared" si="140"/>
        <v>#VALUE!</v>
      </c>
      <c r="O1506" s="220" t="e">
        <f t="shared" si="141"/>
        <v>#VALUE!</v>
      </c>
      <c r="P1506" s="220" t="e">
        <f t="shared" si="142"/>
        <v>#VALUE!</v>
      </c>
      <c r="Q1506" s="220"/>
      <c r="R1506" s="220"/>
      <c r="S1506" s="220" t="e">
        <f t="shared" si="143"/>
        <v>#VALUE!</v>
      </c>
    </row>
    <row r="1507" spans="12:19" hidden="1">
      <c r="L1507" s="220" t="e">
        <f t="shared" si="138"/>
        <v>#VALUE!</v>
      </c>
      <c r="M1507" s="220" t="e">
        <f t="shared" si="139"/>
        <v>#VALUE!</v>
      </c>
      <c r="N1507" s="220" t="e">
        <f t="shared" si="140"/>
        <v>#VALUE!</v>
      </c>
      <c r="O1507" s="220" t="e">
        <f t="shared" si="141"/>
        <v>#VALUE!</v>
      </c>
      <c r="P1507" s="220" t="e">
        <f t="shared" si="142"/>
        <v>#VALUE!</v>
      </c>
      <c r="Q1507" s="220"/>
      <c r="R1507" s="220"/>
      <c r="S1507" s="220" t="e">
        <f t="shared" si="143"/>
        <v>#VALUE!</v>
      </c>
    </row>
    <row r="1508" spans="12:19" hidden="1">
      <c r="L1508" s="220" t="e">
        <f t="shared" si="138"/>
        <v>#VALUE!</v>
      </c>
      <c r="M1508" s="220" t="e">
        <f t="shared" si="139"/>
        <v>#VALUE!</v>
      </c>
      <c r="N1508" s="220" t="e">
        <f t="shared" si="140"/>
        <v>#VALUE!</v>
      </c>
      <c r="O1508" s="220" t="e">
        <f t="shared" si="141"/>
        <v>#VALUE!</v>
      </c>
      <c r="P1508" s="220" t="e">
        <f t="shared" si="142"/>
        <v>#VALUE!</v>
      </c>
      <c r="Q1508" s="220"/>
      <c r="R1508" s="220"/>
      <c r="S1508" s="220" t="e">
        <f t="shared" si="143"/>
        <v>#VALUE!</v>
      </c>
    </row>
    <row r="1509" spans="12:19" hidden="1">
      <c r="L1509" s="220" t="e">
        <f t="shared" si="138"/>
        <v>#VALUE!</v>
      </c>
      <c r="M1509" s="220" t="e">
        <f t="shared" si="139"/>
        <v>#VALUE!</v>
      </c>
      <c r="N1509" s="220" t="e">
        <f t="shared" si="140"/>
        <v>#VALUE!</v>
      </c>
      <c r="O1509" s="220" t="e">
        <f t="shared" si="141"/>
        <v>#VALUE!</v>
      </c>
      <c r="P1509" s="220" t="e">
        <f t="shared" si="142"/>
        <v>#VALUE!</v>
      </c>
      <c r="Q1509" s="220"/>
      <c r="R1509" s="220"/>
      <c r="S1509" s="220" t="e">
        <f t="shared" si="143"/>
        <v>#VALUE!</v>
      </c>
    </row>
    <row r="1510" spans="12:19" hidden="1">
      <c r="L1510" s="220" t="e">
        <f t="shared" si="138"/>
        <v>#VALUE!</v>
      </c>
      <c r="M1510" s="220" t="e">
        <f t="shared" si="139"/>
        <v>#VALUE!</v>
      </c>
      <c r="N1510" s="220" t="e">
        <f t="shared" si="140"/>
        <v>#VALUE!</v>
      </c>
      <c r="O1510" s="220" t="e">
        <f t="shared" si="141"/>
        <v>#VALUE!</v>
      </c>
      <c r="P1510" s="220" t="e">
        <f t="shared" si="142"/>
        <v>#VALUE!</v>
      </c>
      <c r="Q1510" s="220"/>
      <c r="R1510" s="220"/>
      <c r="S1510" s="220" t="e">
        <f t="shared" si="143"/>
        <v>#VALUE!</v>
      </c>
    </row>
    <row r="1511" spans="12:19" hidden="1">
      <c r="L1511" s="220" t="e">
        <f t="shared" si="138"/>
        <v>#VALUE!</v>
      </c>
      <c r="M1511" s="220" t="e">
        <f t="shared" si="139"/>
        <v>#VALUE!</v>
      </c>
      <c r="N1511" s="220" t="e">
        <f t="shared" si="140"/>
        <v>#VALUE!</v>
      </c>
      <c r="O1511" s="220" t="e">
        <f t="shared" si="141"/>
        <v>#VALUE!</v>
      </c>
      <c r="P1511" s="220" t="e">
        <f t="shared" si="142"/>
        <v>#VALUE!</v>
      </c>
      <c r="Q1511" s="220"/>
      <c r="R1511" s="220"/>
      <c r="S1511" s="220" t="e">
        <f t="shared" si="143"/>
        <v>#VALUE!</v>
      </c>
    </row>
    <row r="1512" spans="12:19" hidden="1">
      <c r="L1512" s="220" t="e">
        <f t="shared" si="138"/>
        <v>#VALUE!</v>
      </c>
      <c r="M1512" s="220" t="e">
        <f t="shared" si="139"/>
        <v>#VALUE!</v>
      </c>
      <c r="N1512" s="220" t="e">
        <f t="shared" si="140"/>
        <v>#VALUE!</v>
      </c>
      <c r="O1512" s="220" t="e">
        <f t="shared" si="141"/>
        <v>#VALUE!</v>
      </c>
      <c r="P1512" s="220" t="e">
        <f t="shared" si="142"/>
        <v>#VALUE!</v>
      </c>
      <c r="Q1512" s="220"/>
      <c r="R1512" s="220"/>
      <c r="S1512" s="220" t="e">
        <f t="shared" si="143"/>
        <v>#VALUE!</v>
      </c>
    </row>
    <row r="1513" spans="12:19" hidden="1">
      <c r="L1513" s="220" t="e">
        <f t="shared" si="138"/>
        <v>#VALUE!</v>
      </c>
      <c r="M1513" s="220" t="e">
        <f t="shared" si="139"/>
        <v>#VALUE!</v>
      </c>
      <c r="N1513" s="220" t="e">
        <f t="shared" si="140"/>
        <v>#VALUE!</v>
      </c>
      <c r="O1513" s="220" t="e">
        <f t="shared" si="141"/>
        <v>#VALUE!</v>
      </c>
      <c r="P1513" s="220" t="e">
        <f t="shared" si="142"/>
        <v>#VALUE!</v>
      </c>
      <c r="Q1513" s="220"/>
      <c r="R1513" s="220"/>
      <c r="S1513" s="220" t="e">
        <f t="shared" si="143"/>
        <v>#VALUE!</v>
      </c>
    </row>
    <row r="1514" spans="12:19" hidden="1">
      <c r="L1514" s="220" t="e">
        <f t="shared" si="138"/>
        <v>#VALUE!</v>
      </c>
      <c r="M1514" s="220" t="e">
        <f t="shared" si="139"/>
        <v>#VALUE!</v>
      </c>
      <c r="N1514" s="220" t="e">
        <f t="shared" si="140"/>
        <v>#VALUE!</v>
      </c>
      <c r="O1514" s="220" t="e">
        <f t="shared" si="141"/>
        <v>#VALUE!</v>
      </c>
      <c r="P1514" s="220" t="e">
        <f t="shared" si="142"/>
        <v>#VALUE!</v>
      </c>
      <c r="Q1514" s="220"/>
      <c r="R1514" s="220"/>
      <c r="S1514" s="220" t="e">
        <f t="shared" si="143"/>
        <v>#VALUE!</v>
      </c>
    </row>
    <row r="1515" spans="12:19" hidden="1">
      <c r="L1515" s="220" t="e">
        <f t="shared" si="138"/>
        <v>#VALUE!</v>
      </c>
      <c r="M1515" s="220" t="e">
        <f t="shared" si="139"/>
        <v>#VALUE!</v>
      </c>
      <c r="N1515" s="220" t="e">
        <f t="shared" si="140"/>
        <v>#VALUE!</v>
      </c>
      <c r="O1515" s="220" t="e">
        <f t="shared" si="141"/>
        <v>#VALUE!</v>
      </c>
      <c r="P1515" s="220" t="e">
        <f t="shared" si="142"/>
        <v>#VALUE!</v>
      </c>
      <c r="Q1515" s="220"/>
      <c r="R1515" s="220"/>
      <c r="S1515" s="220" t="e">
        <f t="shared" si="143"/>
        <v>#VALUE!</v>
      </c>
    </row>
    <row r="1516" spans="12:19" hidden="1">
      <c r="L1516" s="220" t="e">
        <f t="shared" si="138"/>
        <v>#VALUE!</v>
      </c>
      <c r="M1516" s="220" t="e">
        <f t="shared" si="139"/>
        <v>#VALUE!</v>
      </c>
      <c r="N1516" s="220" t="e">
        <f t="shared" si="140"/>
        <v>#VALUE!</v>
      </c>
      <c r="O1516" s="220" t="e">
        <f t="shared" si="141"/>
        <v>#VALUE!</v>
      </c>
      <c r="P1516" s="220" t="e">
        <f t="shared" si="142"/>
        <v>#VALUE!</v>
      </c>
      <c r="Q1516" s="220"/>
      <c r="R1516" s="220"/>
      <c r="S1516" s="220" t="e">
        <f t="shared" si="143"/>
        <v>#VALUE!</v>
      </c>
    </row>
    <row r="1517" spans="12:19" hidden="1">
      <c r="L1517" s="220" t="e">
        <f t="shared" si="138"/>
        <v>#VALUE!</v>
      </c>
      <c r="M1517" s="220" t="e">
        <f t="shared" si="139"/>
        <v>#VALUE!</v>
      </c>
      <c r="N1517" s="220" t="e">
        <f t="shared" si="140"/>
        <v>#VALUE!</v>
      </c>
      <c r="O1517" s="220" t="e">
        <f t="shared" si="141"/>
        <v>#VALUE!</v>
      </c>
      <c r="P1517" s="220" t="e">
        <f t="shared" si="142"/>
        <v>#VALUE!</v>
      </c>
      <c r="Q1517" s="220"/>
      <c r="R1517" s="220"/>
      <c r="S1517" s="220" t="e">
        <f t="shared" si="143"/>
        <v>#VALUE!</v>
      </c>
    </row>
    <row r="1518" spans="12:19" hidden="1">
      <c r="L1518" s="220" t="e">
        <f t="shared" si="138"/>
        <v>#VALUE!</v>
      </c>
      <c r="M1518" s="220" t="e">
        <f t="shared" si="139"/>
        <v>#VALUE!</v>
      </c>
      <c r="N1518" s="220" t="e">
        <f t="shared" si="140"/>
        <v>#VALUE!</v>
      </c>
      <c r="O1518" s="220" t="e">
        <f t="shared" si="141"/>
        <v>#VALUE!</v>
      </c>
      <c r="P1518" s="220" t="e">
        <f t="shared" si="142"/>
        <v>#VALUE!</v>
      </c>
      <c r="Q1518" s="220"/>
      <c r="R1518" s="220"/>
      <c r="S1518" s="220" t="e">
        <f t="shared" si="143"/>
        <v>#VALUE!</v>
      </c>
    </row>
    <row r="1519" spans="12:19" hidden="1">
      <c r="L1519" s="220" t="e">
        <f t="shared" si="138"/>
        <v>#VALUE!</v>
      </c>
      <c r="M1519" s="220" t="e">
        <f t="shared" si="139"/>
        <v>#VALUE!</v>
      </c>
      <c r="N1519" s="220" t="e">
        <f t="shared" si="140"/>
        <v>#VALUE!</v>
      </c>
      <c r="O1519" s="220" t="e">
        <f t="shared" si="141"/>
        <v>#VALUE!</v>
      </c>
      <c r="P1519" s="220" t="e">
        <f t="shared" si="142"/>
        <v>#VALUE!</v>
      </c>
      <c r="Q1519" s="220"/>
      <c r="R1519" s="220"/>
      <c r="S1519" s="220" t="e">
        <f t="shared" si="143"/>
        <v>#VALUE!</v>
      </c>
    </row>
    <row r="1520" spans="12:19" hidden="1">
      <c r="L1520" s="220" t="e">
        <f t="shared" si="138"/>
        <v>#VALUE!</v>
      </c>
      <c r="M1520" s="220" t="e">
        <f t="shared" si="139"/>
        <v>#VALUE!</v>
      </c>
      <c r="N1520" s="220" t="e">
        <f t="shared" si="140"/>
        <v>#VALUE!</v>
      </c>
      <c r="O1520" s="220" t="e">
        <f t="shared" si="141"/>
        <v>#VALUE!</v>
      </c>
      <c r="P1520" s="220" t="e">
        <f t="shared" si="142"/>
        <v>#VALUE!</v>
      </c>
      <c r="Q1520" s="220"/>
      <c r="R1520" s="220"/>
      <c r="S1520" s="220" t="e">
        <f t="shared" si="143"/>
        <v>#VALUE!</v>
      </c>
    </row>
    <row r="1521" spans="12:19" hidden="1">
      <c r="L1521" s="220" t="e">
        <f t="shared" si="138"/>
        <v>#VALUE!</v>
      </c>
      <c r="M1521" s="220" t="e">
        <f t="shared" si="139"/>
        <v>#VALUE!</v>
      </c>
      <c r="N1521" s="220" t="e">
        <f t="shared" si="140"/>
        <v>#VALUE!</v>
      </c>
      <c r="O1521" s="220" t="e">
        <f t="shared" si="141"/>
        <v>#VALUE!</v>
      </c>
      <c r="P1521" s="220" t="e">
        <f t="shared" si="142"/>
        <v>#VALUE!</v>
      </c>
      <c r="Q1521" s="220"/>
      <c r="R1521" s="220"/>
      <c r="S1521" s="220" t="e">
        <f t="shared" si="143"/>
        <v>#VALUE!</v>
      </c>
    </row>
    <row r="1522" spans="12:19" hidden="1">
      <c r="L1522" s="220" t="e">
        <f t="shared" si="138"/>
        <v>#VALUE!</v>
      </c>
      <c r="M1522" s="220" t="e">
        <f t="shared" si="139"/>
        <v>#VALUE!</v>
      </c>
      <c r="N1522" s="220" t="e">
        <f t="shared" si="140"/>
        <v>#VALUE!</v>
      </c>
      <c r="O1522" s="220" t="e">
        <f t="shared" si="141"/>
        <v>#VALUE!</v>
      </c>
      <c r="P1522" s="220" t="e">
        <f t="shared" si="142"/>
        <v>#VALUE!</v>
      </c>
      <c r="Q1522" s="220"/>
      <c r="R1522" s="220"/>
      <c r="S1522" s="220" t="e">
        <f t="shared" si="143"/>
        <v>#VALUE!</v>
      </c>
    </row>
    <row r="1523" spans="12:19" hidden="1">
      <c r="L1523" s="220" t="e">
        <f t="shared" si="138"/>
        <v>#VALUE!</v>
      </c>
      <c r="M1523" s="220" t="e">
        <f t="shared" si="139"/>
        <v>#VALUE!</v>
      </c>
      <c r="N1523" s="220" t="e">
        <f t="shared" si="140"/>
        <v>#VALUE!</v>
      </c>
      <c r="O1523" s="220" t="e">
        <f t="shared" si="141"/>
        <v>#VALUE!</v>
      </c>
      <c r="P1523" s="220" t="e">
        <f t="shared" si="142"/>
        <v>#VALUE!</v>
      </c>
      <c r="Q1523" s="220"/>
      <c r="R1523" s="220"/>
      <c r="S1523" s="220" t="e">
        <f t="shared" si="143"/>
        <v>#VALUE!</v>
      </c>
    </row>
    <row r="1524" spans="12:19" hidden="1">
      <c r="L1524" s="220" t="e">
        <f t="shared" si="138"/>
        <v>#VALUE!</v>
      </c>
      <c r="M1524" s="220" t="e">
        <f t="shared" si="139"/>
        <v>#VALUE!</v>
      </c>
      <c r="N1524" s="220" t="e">
        <f t="shared" si="140"/>
        <v>#VALUE!</v>
      </c>
      <c r="O1524" s="220" t="e">
        <f t="shared" si="141"/>
        <v>#VALUE!</v>
      </c>
      <c r="P1524" s="220" t="e">
        <f t="shared" si="142"/>
        <v>#VALUE!</v>
      </c>
      <c r="Q1524" s="220"/>
      <c r="R1524" s="220"/>
      <c r="S1524" s="220" t="e">
        <f t="shared" si="143"/>
        <v>#VALUE!</v>
      </c>
    </row>
    <row r="1525" spans="12:19" hidden="1">
      <c r="L1525" s="220" t="e">
        <f t="shared" si="138"/>
        <v>#VALUE!</v>
      </c>
      <c r="M1525" s="220" t="e">
        <f t="shared" si="139"/>
        <v>#VALUE!</v>
      </c>
      <c r="N1525" s="220" t="e">
        <f t="shared" si="140"/>
        <v>#VALUE!</v>
      </c>
      <c r="O1525" s="220" t="e">
        <f t="shared" si="141"/>
        <v>#VALUE!</v>
      </c>
      <c r="P1525" s="220" t="e">
        <f t="shared" si="142"/>
        <v>#VALUE!</v>
      </c>
      <c r="Q1525" s="220"/>
      <c r="R1525" s="220"/>
      <c r="S1525" s="220" t="e">
        <f t="shared" si="143"/>
        <v>#VALUE!</v>
      </c>
    </row>
    <row r="1526" spans="12:19" hidden="1">
      <c r="L1526" s="220" t="e">
        <f t="shared" si="138"/>
        <v>#VALUE!</v>
      </c>
      <c r="M1526" s="220" t="e">
        <f t="shared" si="139"/>
        <v>#VALUE!</v>
      </c>
      <c r="N1526" s="220" t="e">
        <f t="shared" si="140"/>
        <v>#VALUE!</v>
      </c>
      <c r="O1526" s="220" t="e">
        <f t="shared" si="141"/>
        <v>#VALUE!</v>
      </c>
      <c r="P1526" s="220" t="e">
        <f t="shared" si="142"/>
        <v>#VALUE!</v>
      </c>
      <c r="Q1526" s="220"/>
      <c r="R1526" s="220"/>
      <c r="S1526" s="220" t="e">
        <f t="shared" si="143"/>
        <v>#VALUE!</v>
      </c>
    </row>
    <row r="1527" spans="12:19" hidden="1">
      <c r="L1527" s="220" t="e">
        <f t="shared" si="138"/>
        <v>#VALUE!</v>
      </c>
      <c r="M1527" s="220" t="e">
        <f t="shared" si="139"/>
        <v>#VALUE!</v>
      </c>
      <c r="N1527" s="220" t="e">
        <f t="shared" si="140"/>
        <v>#VALUE!</v>
      </c>
      <c r="O1527" s="220" t="e">
        <f t="shared" si="141"/>
        <v>#VALUE!</v>
      </c>
      <c r="P1527" s="220" t="e">
        <f t="shared" si="142"/>
        <v>#VALUE!</v>
      </c>
      <c r="Q1527" s="220"/>
      <c r="R1527" s="220"/>
      <c r="S1527" s="220" t="e">
        <f t="shared" si="143"/>
        <v>#VALUE!</v>
      </c>
    </row>
    <row r="1528" spans="12:19" hidden="1">
      <c r="L1528" s="220" t="e">
        <f t="shared" si="138"/>
        <v>#VALUE!</v>
      </c>
      <c r="M1528" s="220" t="e">
        <f t="shared" si="139"/>
        <v>#VALUE!</v>
      </c>
      <c r="N1528" s="220" t="e">
        <f t="shared" si="140"/>
        <v>#VALUE!</v>
      </c>
      <c r="O1528" s="220" t="e">
        <f t="shared" si="141"/>
        <v>#VALUE!</v>
      </c>
      <c r="P1528" s="220" t="e">
        <f t="shared" si="142"/>
        <v>#VALUE!</v>
      </c>
      <c r="Q1528" s="220"/>
      <c r="R1528" s="220"/>
      <c r="S1528" s="220" t="e">
        <f t="shared" si="143"/>
        <v>#VALUE!</v>
      </c>
    </row>
    <row r="1529" spans="12:19" hidden="1">
      <c r="L1529" s="220" t="e">
        <f t="shared" si="138"/>
        <v>#VALUE!</v>
      </c>
      <c r="M1529" s="220" t="e">
        <f t="shared" si="139"/>
        <v>#VALUE!</v>
      </c>
      <c r="N1529" s="220" t="e">
        <f t="shared" si="140"/>
        <v>#VALUE!</v>
      </c>
      <c r="O1529" s="220" t="e">
        <f t="shared" si="141"/>
        <v>#VALUE!</v>
      </c>
      <c r="P1529" s="220" t="e">
        <f t="shared" si="142"/>
        <v>#VALUE!</v>
      </c>
      <c r="Q1529" s="220"/>
      <c r="R1529" s="220"/>
      <c r="S1529" s="220" t="e">
        <f t="shared" si="143"/>
        <v>#VALUE!</v>
      </c>
    </row>
    <row r="1530" spans="12:19" hidden="1">
      <c r="L1530" s="220" t="e">
        <f t="shared" si="138"/>
        <v>#VALUE!</v>
      </c>
      <c r="M1530" s="220" t="e">
        <f t="shared" si="139"/>
        <v>#VALUE!</v>
      </c>
      <c r="N1530" s="220" t="e">
        <f t="shared" si="140"/>
        <v>#VALUE!</v>
      </c>
      <c r="O1530" s="220" t="e">
        <f t="shared" si="141"/>
        <v>#VALUE!</v>
      </c>
      <c r="P1530" s="220" t="e">
        <f t="shared" si="142"/>
        <v>#VALUE!</v>
      </c>
      <c r="Q1530" s="220"/>
      <c r="R1530" s="220"/>
      <c r="S1530" s="220" t="e">
        <f t="shared" si="143"/>
        <v>#VALUE!</v>
      </c>
    </row>
    <row r="1531" spans="12:19" hidden="1">
      <c r="L1531" s="220" t="e">
        <f t="shared" si="138"/>
        <v>#VALUE!</v>
      </c>
      <c r="M1531" s="220" t="e">
        <f t="shared" si="139"/>
        <v>#VALUE!</v>
      </c>
      <c r="N1531" s="220" t="e">
        <f t="shared" si="140"/>
        <v>#VALUE!</v>
      </c>
      <c r="O1531" s="220" t="e">
        <f t="shared" si="141"/>
        <v>#VALUE!</v>
      </c>
      <c r="P1531" s="220" t="e">
        <f t="shared" si="142"/>
        <v>#VALUE!</v>
      </c>
      <c r="Q1531" s="220"/>
      <c r="R1531" s="220"/>
      <c r="S1531" s="220" t="e">
        <f t="shared" si="143"/>
        <v>#VALUE!</v>
      </c>
    </row>
    <row r="1532" spans="12:19" hidden="1">
      <c r="L1532" s="220" t="e">
        <f t="shared" si="138"/>
        <v>#VALUE!</v>
      </c>
      <c r="M1532" s="220" t="e">
        <f t="shared" si="139"/>
        <v>#VALUE!</v>
      </c>
      <c r="N1532" s="220" t="e">
        <f t="shared" si="140"/>
        <v>#VALUE!</v>
      </c>
      <c r="O1532" s="220" t="e">
        <f t="shared" si="141"/>
        <v>#VALUE!</v>
      </c>
      <c r="P1532" s="220" t="e">
        <f t="shared" si="142"/>
        <v>#VALUE!</v>
      </c>
      <c r="Q1532" s="220"/>
      <c r="R1532" s="220"/>
      <c r="S1532" s="220" t="e">
        <f t="shared" si="143"/>
        <v>#VALUE!</v>
      </c>
    </row>
    <row r="1533" spans="12:19" hidden="1">
      <c r="L1533" s="220" t="e">
        <f t="shared" si="138"/>
        <v>#VALUE!</v>
      </c>
      <c r="M1533" s="220" t="e">
        <f t="shared" si="139"/>
        <v>#VALUE!</v>
      </c>
      <c r="N1533" s="220" t="e">
        <f t="shared" si="140"/>
        <v>#VALUE!</v>
      </c>
      <c r="O1533" s="220" t="e">
        <f t="shared" si="141"/>
        <v>#VALUE!</v>
      </c>
      <c r="P1533" s="220" t="e">
        <f t="shared" si="142"/>
        <v>#VALUE!</v>
      </c>
      <c r="Q1533" s="220"/>
      <c r="R1533" s="220"/>
      <c r="S1533" s="220" t="e">
        <f t="shared" si="143"/>
        <v>#VALUE!</v>
      </c>
    </row>
    <row r="1534" spans="12:19" hidden="1">
      <c r="L1534" s="220" t="e">
        <f t="shared" si="138"/>
        <v>#VALUE!</v>
      </c>
      <c r="M1534" s="220" t="e">
        <f t="shared" si="139"/>
        <v>#VALUE!</v>
      </c>
      <c r="N1534" s="220" t="e">
        <f t="shared" si="140"/>
        <v>#VALUE!</v>
      </c>
      <c r="O1534" s="220" t="e">
        <f t="shared" si="141"/>
        <v>#VALUE!</v>
      </c>
      <c r="P1534" s="220" t="e">
        <f t="shared" si="142"/>
        <v>#VALUE!</v>
      </c>
      <c r="Q1534" s="220"/>
      <c r="R1534" s="220"/>
      <c r="S1534" s="220" t="e">
        <f t="shared" si="143"/>
        <v>#VALUE!</v>
      </c>
    </row>
    <row r="1535" spans="12:19" hidden="1">
      <c r="L1535" s="220" t="e">
        <f t="shared" si="138"/>
        <v>#VALUE!</v>
      </c>
      <c r="M1535" s="220" t="e">
        <f t="shared" si="139"/>
        <v>#VALUE!</v>
      </c>
      <c r="N1535" s="220" t="e">
        <f t="shared" si="140"/>
        <v>#VALUE!</v>
      </c>
      <c r="O1535" s="220" t="e">
        <f t="shared" si="141"/>
        <v>#VALUE!</v>
      </c>
      <c r="P1535" s="220" t="e">
        <f t="shared" si="142"/>
        <v>#VALUE!</v>
      </c>
      <c r="Q1535" s="220"/>
      <c r="R1535" s="220"/>
      <c r="S1535" s="220" t="e">
        <f t="shared" si="143"/>
        <v>#VALUE!</v>
      </c>
    </row>
    <row r="1536" spans="12:19" hidden="1">
      <c r="L1536" s="220" t="e">
        <f t="shared" si="138"/>
        <v>#VALUE!</v>
      </c>
      <c r="M1536" s="220" t="e">
        <f t="shared" si="139"/>
        <v>#VALUE!</v>
      </c>
      <c r="N1536" s="220" t="e">
        <f t="shared" si="140"/>
        <v>#VALUE!</v>
      </c>
      <c r="O1536" s="220" t="e">
        <f t="shared" si="141"/>
        <v>#VALUE!</v>
      </c>
      <c r="P1536" s="220" t="e">
        <f t="shared" si="142"/>
        <v>#VALUE!</v>
      </c>
      <c r="Q1536" s="220"/>
      <c r="R1536" s="220"/>
      <c r="S1536" s="220" t="e">
        <f t="shared" si="143"/>
        <v>#VALUE!</v>
      </c>
    </row>
    <row r="1537" spans="12:19" hidden="1">
      <c r="L1537" s="220" t="e">
        <f t="shared" si="138"/>
        <v>#VALUE!</v>
      </c>
      <c r="M1537" s="220" t="e">
        <f t="shared" si="139"/>
        <v>#VALUE!</v>
      </c>
      <c r="N1537" s="220" t="e">
        <f t="shared" si="140"/>
        <v>#VALUE!</v>
      </c>
      <c r="O1537" s="220" t="e">
        <f t="shared" si="141"/>
        <v>#VALUE!</v>
      </c>
      <c r="P1537" s="220" t="e">
        <f t="shared" si="142"/>
        <v>#VALUE!</v>
      </c>
      <c r="Q1537" s="220"/>
      <c r="R1537" s="220"/>
      <c r="S1537" s="220" t="e">
        <f t="shared" si="143"/>
        <v>#VALUE!</v>
      </c>
    </row>
    <row r="1538" spans="12:19" hidden="1">
      <c r="L1538" s="220" t="e">
        <f t="shared" si="138"/>
        <v>#VALUE!</v>
      </c>
      <c r="M1538" s="220" t="e">
        <f t="shared" si="139"/>
        <v>#VALUE!</v>
      </c>
      <c r="N1538" s="220" t="e">
        <f t="shared" si="140"/>
        <v>#VALUE!</v>
      </c>
      <c r="O1538" s="220" t="e">
        <f t="shared" si="141"/>
        <v>#VALUE!</v>
      </c>
      <c r="P1538" s="220" t="e">
        <f t="shared" si="142"/>
        <v>#VALUE!</v>
      </c>
      <c r="Q1538" s="220"/>
      <c r="R1538" s="220"/>
      <c r="S1538" s="220" t="e">
        <f t="shared" si="143"/>
        <v>#VALUE!</v>
      </c>
    </row>
    <row r="1539" spans="12:19" hidden="1">
      <c r="L1539" s="220" t="e">
        <f t="shared" si="138"/>
        <v>#VALUE!</v>
      </c>
      <c r="M1539" s="220" t="e">
        <f t="shared" si="139"/>
        <v>#VALUE!</v>
      </c>
      <c r="N1539" s="220" t="e">
        <f t="shared" si="140"/>
        <v>#VALUE!</v>
      </c>
      <c r="O1539" s="220" t="e">
        <f t="shared" si="141"/>
        <v>#VALUE!</v>
      </c>
      <c r="P1539" s="220" t="e">
        <f t="shared" si="142"/>
        <v>#VALUE!</v>
      </c>
      <c r="Q1539" s="220"/>
      <c r="R1539" s="220"/>
      <c r="S1539" s="220" t="e">
        <f t="shared" si="143"/>
        <v>#VALUE!</v>
      </c>
    </row>
    <row r="1540" spans="12:19" hidden="1">
      <c r="L1540" s="220" t="e">
        <f t="shared" si="138"/>
        <v>#VALUE!</v>
      </c>
      <c r="M1540" s="220" t="e">
        <f t="shared" si="139"/>
        <v>#VALUE!</v>
      </c>
      <c r="N1540" s="220" t="e">
        <f t="shared" si="140"/>
        <v>#VALUE!</v>
      </c>
      <c r="O1540" s="220" t="e">
        <f t="shared" si="141"/>
        <v>#VALUE!</v>
      </c>
      <c r="P1540" s="220" t="e">
        <f t="shared" si="142"/>
        <v>#VALUE!</v>
      </c>
      <c r="Q1540" s="220"/>
      <c r="R1540" s="220"/>
      <c r="S1540" s="220" t="e">
        <f t="shared" si="143"/>
        <v>#VALUE!</v>
      </c>
    </row>
    <row r="1541" spans="12:19" hidden="1">
      <c r="L1541" s="220" t="e">
        <f t="shared" ref="L1541:L1604" si="144">LEFT(A1541,2)*1</f>
        <v>#VALUE!</v>
      </c>
      <c r="M1541" s="220" t="e">
        <f t="shared" ref="M1541:M1604" si="145">LEFT(B1541,2)*1</f>
        <v>#VALUE!</v>
      </c>
      <c r="N1541" s="220" t="e">
        <f t="shared" ref="N1541:N1604" si="146">LEFT(C1541,4)*1</f>
        <v>#VALUE!</v>
      </c>
      <c r="O1541" s="220" t="e">
        <f t="shared" ref="O1541:O1604" si="147">LEFT(D1541,4)*1</f>
        <v>#VALUE!</v>
      </c>
      <c r="P1541" s="220" t="e">
        <f t="shared" ref="P1541:P1604" si="148">N1541/1000*1</f>
        <v>#VALUE!</v>
      </c>
      <c r="Q1541" s="220"/>
      <c r="R1541" s="220"/>
      <c r="S1541" s="220" t="e">
        <f t="shared" ref="S1541:S1604" si="149">RIGHT(O1541,3)*1</f>
        <v>#VALUE!</v>
      </c>
    </row>
    <row r="1542" spans="12:19" hidden="1">
      <c r="L1542" s="220" t="e">
        <f t="shared" si="144"/>
        <v>#VALUE!</v>
      </c>
      <c r="M1542" s="220" t="e">
        <f t="shared" si="145"/>
        <v>#VALUE!</v>
      </c>
      <c r="N1542" s="220" t="e">
        <f t="shared" si="146"/>
        <v>#VALUE!</v>
      </c>
      <c r="O1542" s="220" t="e">
        <f t="shared" si="147"/>
        <v>#VALUE!</v>
      </c>
      <c r="P1542" s="220" t="e">
        <f t="shared" si="148"/>
        <v>#VALUE!</v>
      </c>
      <c r="Q1542" s="220"/>
      <c r="R1542" s="220"/>
      <c r="S1542" s="220" t="e">
        <f t="shared" si="149"/>
        <v>#VALUE!</v>
      </c>
    </row>
    <row r="1543" spans="12:19" hidden="1">
      <c r="L1543" s="220" t="e">
        <f t="shared" si="144"/>
        <v>#VALUE!</v>
      </c>
      <c r="M1543" s="220" t="e">
        <f t="shared" si="145"/>
        <v>#VALUE!</v>
      </c>
      <c r="N1543" s="220" t="e">
        <f t="shared" si="146"/>
        <v>#VALUE!</v>
      </c>
      <c r="O1543" s="220" t="e">
        <f t="shared" si="147"/>
        <v>#VALUE!</v>
      </c>
      <c r="P1543" s="220" t="e">
        <f t="shared" si="148"/>
        <v>#VALUE!</v>
      </c>
      <c r="Q1543" s="220"/>
      <c r="R1543" s="220"/>
      <c r="S1543" s="220" t="e">
        <f t="shared" si="149"/>
        <v>#VALUE!</v>
      </c>
    </row>
    <row r="1544" spans="12:19" hidden="1">
      <c r="L1544" s="220" t="e">
        <f t="shared" si="144"/>
        <v>#VALUE!</v>
      </c>
      <c r="M1544" s="220" t="e">
        <f t="shared" si="145"/>
        <v>#VALUE!</v>
      </c>
      <c r="N1544" s="220" t="e">
        <f t="shared" si="146"/>
        <v>#VALUE!</v>
      </c>
      <c r="O1544" s="220" t="e">
        <f t="shared" si="147"/>
        <v>#VALUE!</v>
      </c>
      <c r="P1544" s="220" t="e">
        <f t="shared" si="148"/>
        <v>#VALUE!</v>
      </c>
      <c r="Q1544" s="220"/>
      <c r="R1544" s="220"/>
      <c r="S1544" s="220" t="e">
        <f t="shared" si="149"/>
        <v>#VALUE!</v>
      </c>
    </row>
    <row r="1545" spans="12:19" hidden="1">
      <c r="L1545" s="220" t="e">
        <f t="shared" si="144"/>
        <v>#VALUE!</v>
      </c>
      <c r="M1545" s="220" t="e">
        <f t="shared" si="145"/>
        <v>#VALUE!</v>
      </c>
      <c r="N1545" s="220" t="e">
        <f t="shared" si="146"/>
        <v>#VALUE!</v>
      </c>
      <c r="O1545" s="220" t="e">
        <f t="shared" si="147"/>
        <v>#VALUE!</v>
      </c>
      <c r="P1545" s="220" t="e">
        <f t="shared" si="148"/>
        <v>#VALUE!</v>
      </c>
      <c r="Q1545" s="220"/>
      <c r="R1545" s="220"/>
      <c r="S1545" s="220" t="e">
        <f t="shared" si="149"/>
        <v>#VALUE!</v>
      </c>
    </row>
    <row r="1546" spans="12:19" hidden="1">
      <c r="L1546" s="220" t="e">
        <f t="shared" si="144"/>
        <v>#VALUE!</v>
      </c>
      <c r="M1546" s="220" t="e">
        <f t="shared" si="145"/>
        <v>#VALUE!</v>
      </c>
      <c r="N1546" s="220" t="e">
        <f t="shared" si="146"/>
        <v>#VALUE!</v>
      </c>
      <c r="O1546" s="220" t="e">
        <f t="shared" si="147"/>
        <v>#VALUE!</v>
      </c>
      <c r="P1546" s="220" t="e">
        <f t="shared" si="148"/>
        <v>#VALUE!</v>
      </c>
      <c r="Q1546" s="220"/>
      <c r="R1546" s="220"/>
      <c r="S1546" s="220" t="e">
        <f t="shared" si="149"/>
        <v>#VALUE!</v>
      </c>
    </row>
    <row r="1547" spans="12:19" hidden="1">
      <c r="L1547" s="220" t="e">
        <f t="shared" si="144"/>
        <v>#VALUE!</v>
      </c>
      <c r="M1547" s="220" t="e">
        <f t="shared" si="145"/>
        <v>#VALUE!</v>
      </c>
      <c r="N1547" s="220" t="e">
        <f t="shared" si="146"/>
        <v>#VALUE!</v>
      </c>
      <c r="O1547" s="220" t="e">
        <f t="shared" si="147"/>
        <v>#VALUE!</v>
      </c>
      <c r="P1547" s="220" t="e">
        <f t="shared" si="148"/>
        <v>#VALUE!</v>
      </c>
      <c r="Q1547" s="220"/>
      <c r="R1547" s="220"/>
      <c r="S1547" s="220" t="e">
        <f t="shared" si="149"/>
        <v>#VALUE!</v>
      </c>
    </row>
    <row r="1548" spans="12:19" hidden="1">
      <c r="L1548" s="220" t="e">
        <f t="shared" si="144"/>
        <v>#VALUE!</v>
      </c>
      <c r="M1548" s="220" t="e">
        <f t="shared" si="145"/>
        <v>#VALUE!</v>
      </c>
      <c r="N1548" s="220" t="e">
        <f t="shared" si="146"/>
        <v>#VALUE!</v>
      </c>
      <c r="O1548" s="220" t="e">
        <f t="shared" si="147"/>
        <v>#VALUE!</v>
      </c>
      <c r="P1548" s="220" t="e">
        <f t="shared" si="148"/>
        <v>#VALUE!</v>
      </c>
      <c r="Q1548" s="220"/>
      <c r="R1548" s="220"/>
      <c r="S1548" s="220" t="e">
        <f t="shared" si="149"/>
        <v>#VALUE!</v>
      </c>
    </row>
    <row r="1549" spans="12:19" hidden="1">
      <c r="L1549" s="220" t="e">
        <f t="shared" si="144"/>
        <v>#VALUE!</v>
      </c>
      <c r="M1549" s="220" t="e">
        <f t="shared" si="145"/>
        <v>#VALUE!</v>
      </c>
      <c r="N1549" s="220" t="e">
        <f t="shared" si="146"/>
        <v>#VALUE!</v>
      </c>
      <c r="O1549" s="220" t="e">
        <f t="shared" si="147"/>
        <v>#VALUE!</v>
      </c>
      <c r="P1549" s="220" t="e">
        <f t="shared" si="148"/>
        <v>#VALUE!</v>
      </c>
      <c r="Q1549" s="220"/>
      <c r="R1549" s="220"/>
      <c r="S1549" s="220" t="e">
        <f t="shared" si="149"/>
        <v>#VALUE!</v>
      </c>
    </row>
    <row r="1550" spans="12:19" hidden="1">
      <c r="L1550" s="220" t="e">
        <f t="shared" si="144"/>
        <v>#VALUE!</v>
      </c>
      <c r="M1550" s="220" t="e">
        <f t="shared" si="145"/>
        <v>#VALUE!</v>
      </c>
      <c r="N1550" s="220" t="e">
        <f t="shared" si="146"/>
        <v>#VALUE!</v>
      </c>
      <c r="O1550" s="220" t="e">
        <f t="shared" si="147"/>
        <v>#VALUE!</v>
      </c>
      <c r="P1550" s="220" t="e">
        <f t="shared" si="148"/>
        <v>#VALUE!</v>
      </c>
      <c r="Q1550" s="220"/>
      <c r="R1550" s="220"/>
      <c r="S1550" s="220" t="e">
        <f t="shared" si="149"/>
        <v>#VALUE!</v>
      </c>
    </row>
    <row r="1551" spans="12:19" hidden="1">
      <c r="L1551" s="220" t="e">
        <f t="shared" si="144"/>
        <v>#VALUE!</v>
      </c>
      <c r="M1551" s="220" t="e">
        <f t="shared" si="145"/>
        <v>#VALUE!</v>
      </c>
      <c r="N1551" s="220" t="e">
        <f t="shared" si="146"/>
        <v>#VALUE!</v>
      </c>
      <c r="O1551" s="220" t="e">
        <f t="shared" si="147"/>
        <v>#VALUE!</v>
      </c>
      <c r="P1551" s="220" t="e">
        <f t="shared" si="148"/>
        <v>#VALUE!</v>
      </c>
      <c r="Q1551" s="220"/>
      <c r="R1551" s="220"/>
      <c r="S1551" s="220" t="e">
        <f t="shared" si="149"/>
        <v>#VALUE!</v>
      </c>
    </row>
    <row r="1552" spans="12:19" hidden="1">
      <c r="L1552" s="220" t="e">
        <f t="shared" si="144"/>
        <v>#VALUE!</v>
      </c>
      <c r="M1552" s="220" t="e">
        <f t="shared" si="145"/>
        <v>#VALUE!</v>
      </c>
      <c r="N1552" s="220" t="e">
        <f t="shared" si="146"/>
        <v>#VALUE!</v>
      </c>
      <c r="O1552" s="220" t="e">
        <f t="shared" si="147"/>
        <v>#VALUE!</v>
      </c>
      <c r="P1552" s="220" t="e">
        <f t="shared" si="148"/>
        <v>#VALUE!</v>
      </c>
      <c r="Q1552" s="220"/>
      <c r="R1552" s="220"/>
      <c r="S1552" s="220" t="e">
        <f t="shared" si="149"/>
        <v>#VALUE!</v>
      </c>
    </row>
    <row r="1553" spans="12:19" hidden="1">
      <c r="L1553" s="220" t="e">
        <f t="shared" si="144"/>
        <v>#VALUE!</v>
      </c>
      <c r="M1553" s="220" t="e">
        <f t="shared" si="145"/>
        <v>#VALUE!</v>
      </c>
      <c r="N1553" s="220" t="e">
        <f t="shared" si="146"/>
        <v>#VALUE!</v>
      </c>
      <c r="O1553" s="220" t="e">
        <f t="shared" si="147"/>
        <v>#VALUE!</v>
      </c>
      <c r="P1553" s="220" t="e">
        <f t="shared" si="148"/>
        <v>#VALUE!</v>
      </c>
      <c r="Q1553" s="220"/>
      <c r="R1553" s="220"/>
      <c r="S1553" s="220" t="e">
        <f t="shared" si="149"/>
        <v>#VALUE!</v>
      </c>
    </row>
    <row r="1554" spans="12:19" hidden="1">
      <c r="L1554" s="220" t="e">
        <f t="shared" si="144"/>
        <v>#VALUE!</v>
      </c>
      <c r="M1554" s="220" t="e">
        <f t="shared" si="145"/>
        <v>#VALUE!</v>
      </c>
      <c r="N1554" s="220" t="e">
        <f t="shared" si="146"/>
        <v>#VALUE!</v>
      </c>
      <c r="O1554" s="220" t="e">
        <f t="shared" si="147"/>
        <v>#VALUE!</v>
      </c>
      <c r="P1554" s="220" t="e">
        <f t="shared" si="148"/>
        <v>#VALUE!</v>
      </c>
      <c r="Q1554" s="220"/>
      <c r="R1554" s="220"/>
      <c r="S1554" s="220" t="e">
        <f t="shared" si="149"/>
        <v>#VALUE!</v>
      </c>
    </row>
    <row r="1555" spans="12:19" hidden="1">
      <c r="L1555" s="220" t="e">
        <f t="shared" si="144"/>
        <v>#VALUE!</v>
      </c>
      <c r="M1555" s="220" t="e">
        <f t="shared" si="145"/>
        <v>#VALUE!</v>
      </c>
      <c r="N1555" s="220" t="e">
        <f t="shared" si="146"/>
        <v>#VALUE!</v>
      </c>
      <c r="O1555" s="220" t="e">
        <f t="shared" si="147"/>
        <v>#VALUE!</v>
      </c>
      <c r="P1555" s="220" t="e">
        <f t="shared" si="148"/>
        <v>#VALUE!</v>
      </c>
      <c r="Q1555" s="220"/>
      <c r="R1555" s="220"/>
      <c r="S1555" s="220" t="e">
        <f t="shared" si="149"/>
        <v>#VALUE!</v>
      </c>
    </row>
    <row r="1556" spans="12:19" hidden="1">
      <c r="L1556" s="220" t="e">
        <f t="shared" si="144"/>
        <v>#VALUE!</v>
      </c>
      <c r="M1556" s="220" t="e">
        <f t="shared" si="145"/>
        <v>#VALUE!</v>
      </c>
      <c r="N1556" s="220" t="e">
        <f t="shared" si="146"/>
        <v>#VALUE!</v>
      </c>
      <c r="O1556" s="220" t="e">
        <f t="shared" si="147"/>
        <v>#VALUE!</v>
      </c>
      <c r="P1556" s="220" t="e">
        <f t="shared" si="148"/>
        <v>#VALUE!</v>
      </c>
      <c r="Q1556" s="220"/>
      <c r="R1556" s="220"/>
      <c r="S1556" s="220" t="e">
        <f t="shared" si="149"/>
        <v>#VALUE!</v>
      </c>
    </row>
    <row r="1557" spans="12:19" hidden="1">
      <c r="L1557" s="220" t="e">
        <f t="shared" si="144"/>
        <v>#VALUE!</v>
      </c>
      <c r="M1557" s="220" t="e">
        <f t="shared" si="145"/>
        <v>#VALUE!</v>
      </c>
      <c r="N1557" s="220" t="e">
        <f t="shared" si="146"/>
        <v>#VALUE!</v>
      </c>
      <c r="O1557" s="220" t="e">
        <f t="shared" si="147"/>
        <v>#VALUE!</v>
      </c>
      <c r="P1557" s="220" t="e">
        <f t="shared" si="148"/>
        <v>#VALUE!</v>
      </c>
      <c r="Q1557" s="220"/>
      <c r="R1557" s="220"/>
      <c r="S1557" s="220" t="e">
        <f t="shared" si="149"/>
        <v>#VALUE!</v>
      </c>
    </row>
    <row r="1558" spans="12:19" hidden="1">
      <c r="L1558" s="220" t="e">
        <f t="shared" si="144"/>
        <v>#VALUE!</v>
      </c>
      <c r="M1558" s="220" t="e">
        <f t="shared" si="145"/>
        <v>#VALUE!</v>
      </c>
      <c r="N1558" s="220" t="e">
        <f t="shared" si="146"/>
        <v>#VALUE!</v>
      </c>
      <c r="O1558" s="220" t="e">
        <f t="shared" si="147"/>
        <v>#VALUE!</v>
      </c>
      <c r="P1558" s="220" t="e">
        <f t="shared" si="148"/>
        <v>#VALUE!</v>
      </c>
      <c r="Q1558" s="220"/>
      <c r="R1558" s="220"/>
      <c r="S1558" s="220" t="e">
        <f t="shared" si="149"/>
        <v>#VALUE!</v>
      </c>
    </row>
    <row r="1559" spans="12:19" hidden="1">
      <c r="L1559" s="220" t="e">
        <f t="shared" si="144"/>
        <v>#VALUE!</v>
      </c>
      <c r="M1559" s="220" t="e">
        <f t="shared" si="145"/>
        <v>#VALUE!</v>
      </c>
      <c r="N1559" s="220" t="e">
        <f t="shared" si="146"/>
        <v>#VALUE!</v>
      </c>
      <c r="O1559" s="220" t="e">
        <f t="shared" si="147"/>
        <v>#VALUE!</v>
      </c>
      <c r="P1559" s="220" t="e">
        <f t="shared" si="148"/>
        <v>#VALUE!</v>
      </c>
      <c r="Q1559" s="220"/>
      <c r="R1559" s="220"/>
      <c r="S1559" s="220" t="e">
        <f t="shared" si="149"/>
        <v>#VALUE!</v>
      </c>
    </row>
    <row r="1560" spans="12:19" hidden="1">
      <c r="L1560" s="220" t="e">
        <f t="shared" si="144"/>
        <v>#VALUE!</v>
      </c>
      <c r="M1560" s="220" t="e">
        <f t="shared" si="145"/>
        <v>#VALUE!</v>
      </c>
      <c r="N1560" s="220" t="e">
        <f t="shared" si="146"/>
        <v>#VALUE!</v>
      </c>
      <c r="O1560" s="220" t="e">
        <f t="shared" si="147"/>
        <v>#VALUE!</v>
      </c>
      <c r="P1560" s="220" t="e">
        <f t="shared" si="148"/>
        <v>#VALUE!</v>
      </c>
      <c r="Q1560" s="220"/>
      <c r="R1560" s="220"/>
      <c r="S1560" s="220" t="e">
        <f t="shared" si="149"/>
        <v>#VALUE!</v>
      </c>
    </row>
    <row r="1561" spans="12:19" hidden="1">
      <c r="L1561" s="220" t="e">
        <f t="shared" si="144"/>
        <v>#VALUE!</v>
      </c>
      <c r="M1561" s="220" t="e">
        <f t="shared" si="145"/>
        <v>#VALUE!</v>
      </c>
      <c r="N1561" s="220" t="e">
        <f t="shared" si="146"/>
        <v>#VALUE!</v>
      </c>
      <c r="O1561" s="220" t="e">
        <f t="shared" si="147"/>
        <v>#VALUE!</v>
      </c>
      <c r="P1561" s="220" t="e">
        <f t="shared" si="148"/>
        <v>#VALUE!</v>
      </c>
      <c r="Q1561" s="220"/>
      <c r="R1561" s="220"/>
      <c r="S1561" s="220" t="e">
        <f t="shared" si="149"/>
        <v>#VALUE!</v>
      </c>
    </row>
    <row r="1562" spans="12:19" hidden="1">
      <c r="L1562" s="220" t="e">
        <f t="shared" si="144"/>
        <v>#VALUE!</v>
      </c>
      <c r="M1562" s="220" t="e">
        <f t="shared" si="145"/>
        <v>#VALUE!</v>
      </c>
      <c r="N1562" s="220" t="e">
        <f t="shared" si="146"/>
        <v>#VALUE!</v>
      </c>
      <c r="O1562" s="220" t="e">
        <f t="shared" si="147"/>
        <v>#VALUE!</v>
      </c>
      <c r="P1562" s="220" t="e">
        <f t="shared" si="148"/>
        <v>#VALUE!</v>
      </c>
      <c r="Q1562" s="220"/>
      <c r="R1562" s="220"/>
      <c r="S1562" s="220" t="e">
        <f t="shared" si="149"/>
        <v>#VALUE!</v>
      </c>
    </row>
    <row r="1563" spans="12:19" hidden="1">
      <c r="L1563" s="220" t="e">
        <f t="shared" si="144"/>
        <v>#VALUE!</v>
      </c>
      <c r="M1563" s="220" t="e">
        <f t="shared" si="145"/>
        <v>#VALUE!</v>
      </c>
      <c r="N1563" s="220" t="e">
        <f t="shared" si="146"/>
        <v>#VALUE!</v>
      </c>
      <c r="O1563" s="220" t="e">
        <f t="shared" si="147"/>
        <v>#VALUE!</v>
      </c>
      <c r="P1563" s="220" t="e">
        <f t="shared" si="148"/>
        <v>#VALUE!</v>
      </c>
      <c r="Q1563" s="220"/>
      <c r="R1563" s="220"/>
      <c r="S1563" s="220" t="e">
        <f t="shared" si="149"/>
        <v>#VALUE!</v>
      </c>
    </row>
    <row r="1564" spans="12:19" hidden="1">
      <c r="L1564" s="220" t="e">
        <f t="shared" si="144"/>
        <v>#VALUE!</v>
      </c>
      <c r="M1564" s="220" t="e">
        <f t="shared" si="145"/>
        <v>#VALUE!</v>
      </c>
      <c r="N1564" s="220" t="e">
        <f t="shared" si="146"/>
        <v>#VALUE!</v>
      </c>
      <c r="O1564" s="220" t="e">
        <f t="shared" si="147"/>
        <v>#VALUE!</v>
      </c>
      <c r="P1564" s="220" t="e">
        <f t="shared" si="148"/>
        <v>#VALUE!</v>
      </c>
      <c r="Q1564" s="220"/>
      <c r="R1564" s="220"/>
      <c r="S1564" s="220" t="e">
        <f t="shared" si="149"/>
        <v>#VALUE!</v>
      </c>
    </row>
    <row r="1565" spans="12:19" hidden="1">
      <c r="L1565" s="220" t="e">
        <f t="shared" si="144"/>
        <v>#VALUE!</v>
      </c>
      <c r="M1565" s="220" t="e">
        <f t="shared" si="145"/>
        <v>#VALUE!</v>
      </c>
      <c r="N1565" s="220" t="e">
        <f t="shared" si="146"/>
        <v>#VALUE!</v>
      </c>
      <c r="O1565" s="220" t="e">
        <f t="shared" si="147"/>
        <v>#VALUE!</v>
      </c>
      <c r="P1565" s="220" t="e">
        <f t="shared" si="148"/>
        <v>#VALUE!</v>
      </c>
      <c r="Q1565" s="220"/>
      <c r="R1565" s="220"/>
      <c r="S1565" s="220" t="e">
        <f t="shared" si="149"/>
        <v>#VALUE!</v>
      </c>
    </row>
    <row r="1566" spans="12:19" hidden="1">
      <c r="L1566" s="220" t="e">
        <f t="shared" si="144"/>
        <v>#VALUE!</v>
      </c>
      <c r="M1566" s="220" t="e">
        <f t="shared" si="145"/>
        <v>#VALUE!</v>
      </c>
      <c r="N1566" s="220" t="e">
        <f t="shared" si="146"/>
        <v>#VALUE!</v>
      </c>
      <c r="O1566" s="220" t="e">
        <f t="shared" si="147"/>
        <v>#VALUE!</v>
      </c>
      <c r="P1566" s="220" t="e">
        <f t="shared" si="148"/>
        <v>#VALUE!</v>
      </c>
      <c r="Q1566" s="220"/>
      <c r="R1566" s="220"/>
      <c r="S1566" s="220" t="e">
        <f t="shared" si="149"/>
        <v>#VALUE!</v>
      </c>
    </row>
    <row r="1567" spans="12:19" hidden="1">
      <c r="L1567" s="220" t="e">
        <f t="shared" si="144"/>
        <v>#VALUE!</v>
      </c>
      <c r="M1567" s="220" t="e">
        <f t="shared" si="145"/>
        <v>#VALUE!</v>
      </c>
      <c r="N1567" s="220" t="e">
        <f t="shared" si="146"/>
        <v>#VALUE!</v>
      </c>
      <c r="O1567" s="220" t="e">
        <f t="shared" si="147"/>
        <v>#VALUE!</v>
      </c>
      <c r="P1567" s="220" t="e">
        <f t="shared" si="148"/>
        <v>#VALUE!</v>
      </c>
      <c r="Q1567" s="220"/>
      <c r="R1567" s="220"/>
      <c r="S1567" s="220" t="e">
        <f t="shared" si="149"/>
        <v>#VALUE!</v>
      </c>
    </row>
    <row r="1568" spans="12:19" hidden="1">
      <c r="L1568" s="220" t="e">
        <f t="shared" si="144"/>
        <v>#VALUE!</v>
      </c>
      <c r="M1568" s="220" t="e">
        <f t="shared" si="145"/>
        <v>#VALUE!</v>
      </c>
      <c r="N1568" s="220" t="e">
        <f t="shared" si="146"/>
        <v>#VALUE!</v>
      </c>
      <c r="O1568" s="220" t="e">
        <f t="shared" si="147"/>
        <v>#VALUE!</v>
      </c>
      <c r="P1568" s="220" t="e">
        <f t="shared" si="148"/>
        <v>#VALUE!</v>
      </c>
      <c r="Q1568" s="220"/>
      <c r="R1568" s="220"/>
      <c r="S1568" s="220" t="e">
        <f t="shared" si="149"/>
        <v>#VALUE!</v>
      </c>
    </row>
    <row r="1569" spans="12:19" hidden="1">
      <c r="L1569" s="220" t="e">
        <f t="shared" si="144"/>
        <v>#VALUE!</v>
      </c>
      <c r="M1569" s="220" t="e">
        <f t="shared" si="145"/>
        <v>#VALUE!</v>
      </c>
      <c r="N1569" s="220" t="e">
        <f t="shared" si="146"/>
        <v>#VALUE!</v>
      </c>
      <c r="O1569" s="220" t="e">
        <f t="shared" si="147"/>
        <v>#VALUE!</v>
      </c>
      <c r="P1569" s="220" t="e">
        <f t="shared" si="148"/>
        <v>#VALUE!</v>
      </c>
      <c r="Q1569" s="220"/>
      <c r="R1569" s="220"/>
      <c r="S1569" s="220" t="e">
        <f t="shared" si="149"/>
        <v>#VALUE!</v>
      </c>
    </row>
    <row r="1570" spans="12:19" hidden="1">
      <c r="L1570" s="220" t="e">
        <f t="shared" si="144"/>
        <v>#VALUE!</v>
      </c>
      <c r="M1570" s="220" t="e">
        <f t="shared" si="145"/>
        <v>#VALUE!</v>
      </c>
      <c r="N1570" s="220" t="e">
        <f t="shared" si="146"/>
        <v>#VALUE!</v>
      </c>
      <c r="O1570" s="220" t="e">
        <f t="shared" si="147"/>
        <v>#VALUE!</v>
      </c>
      <c r="P1570" s="220" t="e">
        <f t="shared" si="148"/>
        <v>#VALUE!</v>
      </c>
      <c r="Q1570" s="220"/>
      <c r="R1570" s="220"/>
      <c r="S1570" s="220" t="e">
        <f t="shared" si="149"/>
        <v>#VALUE!</v>
      </c>
    </row>
    <row r="1571" spans="12:19" hidden="1">
      <c r="L1571" s="220" t="e">
        <f t="shared" si="144"/>
        <v>#VALUE!</v>
      </c>
      <c r="M1571" s="220" t="e">
        <f t="shared" si="145"/>
        <v>#VALUE!</v>
      </c>
      <c r="N1571" s="220" t="e">
        <f t="shared" si="146"/>
        <v>#VALUE!</v>
      </c>
      <c r="O1571" s="220" t="e">
        <f t="shared" si="147"/>
        <v>#VALUE!</v>
      </c>
      <c r="P1571" s="220" t="e">
        <f t="shared" si="148"/>
        <v>#VALUE!</v>
      </c>
      <c r="Q1571" s="220"/>
      <c r="R1571" s="220"/>
      <c r="S1571" s="220" t="e">
        <f t="shared" si="149"/>
        <v>#VALUE!</v>
      </c>
    </row>
    <row r="1572" spans="12:19" hidden="1">
      <c r="L1572" s="220" t="e">
        <f t="shared" si="144"/>
        <v>#VALUE!</v>
      </c>
      <c r="M1572" s="220" t="e">
        <f t="shared" si="145"/>
        <v>#VALUE!</v>
      </c>
      <c r="N1572" s="220" t="e">
        <f t="shared" si="146"/>
        <v>#VALUE!</v>
      </c>
      <c r="O1572" s="220" t="e">
        <f t="shared" si="147"/>
        <v>#VALUE!</v>
      </c>
      <c r="P1572" s="220" t="e">
        <f t="shared" si="148"/>
        <v>#VALUE!</v>
      </c>
      <c r="Q1572" s="220"/>
      <c r="R1572" s="220"/>
      <c r="S1572" s="220" t="e">
        <f t="shared" si="149"/>
        <v>#VALUE!</v>
      </c>
    </row>
    <row r="1573" spans="12:19" hidden="1">
      <c r="L1573" s="220" t="e">
        <f t="shared" si="144"/>
        <v>#VALUE!</v>
      </c>
      <c r="M1573" s="220" t="e">
        <f t="shared" si="145"/>
        <v>#VALUE!</v>
      </c>
      <c r="N1573" s="220" t="e">
        <f t="shared" si="146"/>
        <v>#VALUE!</v>
      </c>
      <c r="O1573" s="220" t="e">
        <f t="shared" si="147"/>
        <v>#VALUE!</v>
      </c>
      <c r="P1573" s="220" t="e">
        <f t="shared" si="148"/>
        <v>#VALUE!</v>
      </c>
      <c r="Q1573" s="220"/>
      <c r="R1573" s="220"/>
      <c r="S1573" s="220" t="e">
        <f t="shared" si="149"/>
        <v>#VALUE!</v>
      </c>
    </row>
    <row r="1574" spans="12:19" hidden="1">
      <c r="L1574" s="220" t="e">
        <f t="shared" si="144"/>
        <v>#VALUE!</v>
      </c>
      <c r="M1574" s="220" t="e">
        <f t="shared" si="145"/>
        <v>#VALUE!</v>
      </c>
      <c r="N1574" s="220" t="e">
        <f t="shared" si="146"/>
        <v>#VALUE!</v>
      </c>
      <c r="O1574" s="220" t="e">
        <f t="shared" si="147"/>
        <v>#VALUE!</v>
      </c>
      <c r="P1574" s="220" t="e">
        <f t="shared" si="148"/>
        <v>#VALUE!</v>
      </c>
      <c r="Q1574" s="220"/>
      <c r="R1574" s="220"/>
      <c r="S1574" s="220" t="e">
        <f t="shared" si="149"/>
        <v>#VALUE!</v>
      </c>
    </row>
    <row r="1575" spans="12:19" hidden="1">
      <c r="L1575" s="220" t="e">
        <f t="shared" si="144"/>
        <v>#VALUE!</v>
      </c>
      <c r="M1575" s="220" t="e">
        <f t="shared" si="145"/>
        <v>#VALUE!</v>
      </c>
      <c r="N1575" s="220" t="e">
        <f t="shared" si="146"/>
        <v>#VALUE!</v>
      </c>
      <c r="O1575" s="220" t="e">
        <f t="shared" si="147"/>
        <v>#VALUE!</v>
      </c>
      <c r="P1575" s="220" t="e">
        <f t="shared" si="148"/>
        <v>#VALUE!</v>
      </c>
      <c r="Q1575" s="220"/>
      <c r="R1575" s="220"/>
      <c r="S1575" s="220" t="e">
        <f t="shared" si="149"/>
        <v>#VALUE!</v>
      </c>
    </row>
    <row r="1576" spans="12:19" hidden="1">
      <c r="L1576" s="220" t="e">
        <f t="shared" si="144"/>
        <v>#VALUE!</v>
      </c>
      <c r="M1576" s="220" t="e">
        <f t="shared" si="145"/>
        <v>#VALUE!</v>
      </c>
      <c r="N1576" s="220" t="e">
        <f t="shared" si="146"/>
        <v>#VALUE!</v>
      </c>
      <c r="O1576" s="220" t="e">
        <f t="shared" si="147"/>
        <v>#VALUE!</v>
      </c>
      <c r="P1576" s="220" t="e">
        <f t="shared" si="148"/>
        <v>#VALUE!</v>
      </c>
      <c r="Q1576" s="220"/>
      <c r="R1576" s="220"/>
      <c r="S1576" s="220" t="e">
        <f t="shared" si="149"/>
        <v>#VALUE!</v>
      </c>
    </row>
    <row r="1577" spans="12:19" hidden="1">
      <c r="L1577" s="220" t="e">
        <f t="shared" si="144"/>
        <v>#VALUE!</v>
      </c>
      <c r="M1577" s="220" t="e">
        <f t="shared" si="145"/>
        <v>#VALUE!</v>
      </c>
      <c r="N1577" s="220" t="e">
        <f t="shared" si="146"/>
        <v>#VALUE!</v>
      </c>
      <c r="O1577" s="220" t="e">
        <f t="shared" si="147"/>
        <v>#VALUE!</v>
      </c>
      <c r="P1577" s="220" t="e">
        <f t="shared" si="148"/>
        <v>#VALUE!</v>
      </c>
      <c r="Q1577" s="220"/>
      <c r="R1577" s="220"/>
      <c r="S1577" s="220" t="e">
        <f t="shared" si="149"/>
        <v>#VALUE!</v>
      </c>
    </row>
    <row r="1578" spans="12:19" hidden="1">
      <c r="L1578" s="220" t="e">
        <f t="shared" si="144"/>
        <v>#VALUE!</v>
      </c>
      <c r="M1578" s="220" t="e">
        <f t="shared" si="145"/>
        <v>#VALUE!</v>
      </c>
      <c r="N1578" s="220" t="e">
        <f t="shared" si="146"/>
        <v>#VALUE!</v>
      </c>
      <c r="O1578" s="220" t="e">
        <f t="shared" si="147"/>
        <v>#VALUE!</v>
      </c>
      <c r="P1578" s="220" t="e">
        <f t="shared" si="148"/>
        <v>#VALUE!</v>
      </c>
      <c r="Q1578" s="220"/>
      <c r="R1578" s="220"/>
      <c r="S1578" s="220" t="e">
        <f t="shared" si="149"/>
        <v>#VALUE!</v>
      </c>
    </row>
    <row r="1579" spans="12:19" hidden="1">
      <c r="L1579" s="220" t="e">
        <f t="shared" si="144"/>
        <v>#VALUE!</v>
      </c>
      <c r="M1579" s="220" t="e">
        <f t="shared" si="145"/>
        <v>#VALUE!</v>
      </c>
      <c r="N1579" s="220" t="e">
        <f t="shared" si="146"/>
        <v>#VALUE!</v>
      </c>
      <c r="O1579" s="220" t="e">
        <f t="shared" si="147"/>
        <v>#VALUE!</v>
      </c>
      <c r="P1579" s="220" t="e">
        <f t="shared" si="148"/>
        <v>#VALUE!</v>
      </c>
      <c r="Q1579" s="220"/>
      <c r="R1579" s="220"/>
      <c r="S1579" s="220" t="e">
        <f t="shared" si="149"/>
        <v>#VALUE!</v>
      </c>
    </row>
    <row r="1580" spans="12:19" hidden="1">
      <c r="L1580" s="220" t="e">
        <f t="shared" si="144"/>
        <v>#VALUE!</v>
      </c>
      <c r="M1580" s="220" t="e">
        <f t="shared" si="145"/>
        <v>#VALUE!</v>
      </c>
      <c r="N1580" s="220" t="e">
        <f t="shared" si="146"/>
        <v>#VALUE!</v>
      </c>
      <c r="O1580" s="220" t="e">
        <f t="shared" si="147"/>
        <v>#VALUE!</v>
      </c>
      <c r="P1580" s="220" t="e">
        <f t="shared" si="148"/>
        <v>#VALUE!</v>
      </c>
      <c r="Q1580" s="220"/>
      <c r="R1580" s="220"/>
      <c r="S1580" s="220" t="e">
        <f t="shared" si="149"/>
        <v>#VALUE!</v>
      </c>
    </row>
    <row r="1581" spans="12:19" hidden="1">
      <c r="L1581" s="220" t="e">
        <f t="shared" si="144"/>
        <v>#VALUE!</v>
      </c>
      <c r="M1581" s="220" t="e">
        <f t="shared" si="145"/>
        <v>#VALUE!</v>
      </c>
      <c r="N1581" s="220" t="e">
        <f t="shared" si="146"/>
        <v>#VALUE!</v>
      </c>
      <c r="O1581" s="220" t="e">
        <f t="shared" si="147"/>
        <v>#VALUE!</v>
      </c>
      <c r="P1581" s="220" t="e">
        <f t="shared" si="148"/>
        <v>#VALUE!</v>
      </c>
      <c r="Q1581" s="220"/>
      <c r="R1581" s="220"/>
      <c r="S1581" s="220" t="e">
        <f t="shared" si="149"/>
        <v>#VALUE!</v>
      </c>
    </row>
    <row r="1582" spans="12:19" hidden="1">
      <c r="L1582" s="220" t="e">
        <f t="shared" si="144"/>
        <v>#VALUE!</v>
      </c>
      <c r="M1582" s="220" t="e">
        <f t="shared" si="145"/>
        <v>#VALUE!</v>
      </c>
      <c r="N1582" s="220" t="e">
        <f t="shared" si="146"/>
        <v>#VALUE!</v>
      </c>
      <c r="O1582" s="220" t="e">
        <f t="shared" si="147"/>
        <v>#VALUE!</v>
      </c>
      <c r="P1582" s="220" t="e">
        <f t="shared" si="148"/>
        <v>#VALUE!</v>
      </c>
      <c r="Q1582" s="220"/>
      <c r="R1582" s="220"/>
      <c r="S1582" s="220" t="e">
        <f t="shared" si="149"/>
        <v>#VALUE!</v>
      </c>
    </row>
    <row r="1583" spans="12:19" hidden="1">
      <c r="L1583" s="220" t="e">
        <f t="shared" si="144"/>
        <v>#VALUE!</v>
      </c>
      <c r="M1583" s="220" t="e">
        <f t="shared" si="145"/>
        <v>#VALUE!</v>
      </c>
      <c r="N1583" s="220" t="e">
        <f t="shared" si="146"/>
        <v>#VALUE!</v>
      </c>
      <c r="O1583" s="220" t="e">
        <f t="shared" si="147"/>
        <v>#VALUE!</v>
      </c>
      <c r="P1583" s="220" t="e">
        <f t="shared" si="148"/>
        <v>#VALUE!</v>
      </c>
      <c r="Q1583" s="220"/>
      <c r="R1583" s="220"/>
      <c r="S1583" s="220" t="e">
        <f t="shared" si="149"/>
        <v>#VALUE!</v>
      </c>
    </row>
    <row r="1584" spans="12:19" hidden="1">
      <c r="L1584" s="220" t="e">
        <f t="shared" si="144"/>
        <v>#VALUE!</v>
      </c>
      <c r="M1584" s="220" t="e">
        <f t="shared" si="145"/>
        <v>#VALUE!</v>
      </c>
      <c r="N1584" s="220" t="e">
        <f t="shared" si="146"/>
        <v>#VALUE!</v>
      </c>
      <c r="O1584" s="220" t="e">
        <f t="shared" si="147"/>
        <v>#VALUE!</v>
      </c>
      <c r="P1584" s="220" t="e">
        <f t="shared" si="148"/>
        <v>#VALUE!</v>
      </c>
      <c r="Q1584" s="220"/>
      <c r="R1584" s="220"/>
      <c r="S1584" s="220" t="e">
        <f t="shared" si="149"/>
        <v>#VALUE!</v>
      </c>
    </row>
    <row r="1585" spans="12:19" hidden="1">
      <c r="L1585" s="220" t="e">
        <f t="shared" si="144"/>
        <v>#VALUE!</v>
      </c>
      <c r="M1585" s="220" t="e">
        <f t="shared" si="145"/>
        <v>#VALUE!</v>
      </c>
      <c r="N1585" s="220" t="e">
        <f t="shared" si="146"/>
        <v>#VALUE!</v>
      </c>
      <c r="O1585" s="220" t="e">
        <f t="shared" si="147"/>
        <v>#VALUE!</v>
      </c>
      <c r="P1585" s="220" t="e">
        <f t="shared" si="148"/>
        <v>#VALUE!</v>
      </c>
      <c r="Q1585" s="220"/>
      <c r="R1585" s="220"/>
      <c r="S1585" s="220" t="e">
        <f t="shared" si="149"/>
        <v>#VALUE!</v>
      </c>
    </row>
    <row r="1586" spans="12:19" hidden="1">
      <c r="L1586" s="220" t="e">
        <f t="shared" si="144"/>
        <v>#VALUE!</v>
      </c>
      <c r="M1586" s="220" t="e">
        <f t="shared" si="145"/>
        <v>#VALUE!</v>
      </c>
      <c r="N1586" s="220" t="e">
        <f t="shared" si="146"/>
        <v>#VALUE!</v>
      </c>
      <c r="O1586" s="220" t="e">
        <f t="shared" si="147"/>
        <v>#VALUE!</v>
      </c>
      <c r="P1586" s="220" t="e">
        <f t="shared" si="148"/>
        <v>#VALUE!</v>
      </c>
      <c r="Q1586" s="220"/>
      <c r="R1586" s="220"/>
      <c r="S1586" s="220" t="e">
        <f t="shared" si="149"/>
        <v>#VALUE!</v>
      </c>
    </row>
    <row r="1587" spans="12:19" hidden="1">
      <c r="L1587" s="220" t="e">
        <f t="shared" si="144"/>
        <v>#VALUE!</v>
      </c>
      <c r="M1587" s="220" t="e">
        <f t="shared" si="145"/>
        <v>#VALUE!</v>
      </c>
      <c r="N1587" s="220" t="e">
        <f t="shared" si="146"/>
        <v>#VALUE!</v>
      </c>
      <c r="O1587" s="220" t="e">
        <f t="shared" si="147"/>
        <v>#VALUE!</v>
      </c>
      <c r="P1587" s="220" t="e">
        <f t="shared" si="148"/>
        <v>#VALUE!</v>
      </c>
      <c r="Q1587" s="220"/>
      <c r="R1587" s="220"/>
      <c r="S1587" s="220" t="e">
        <f t="shared" si="149"/>
        <v>#VALUE!</v>
      </c>
    </row>
    <row r="1588" spans="12:19" hidden="1">
      <c r="L1588" s="220" t="e">
        <f t="shared" si="144"/>
        <v>#VALUE!</v>
      </c>
      <c r="M1588" s="220" t="e">
        <f t="shared" si="145"/>
        <v>#VALUE!</v>
      </c>
      <c r="N1588" s="220" t="e">
        <f t="shared" si="146"/>
        <v>#VALUE!</v>
      </c>
      <c r="O1588" s="220" t="e">
        <f t="shared" si="147"/>
        <v>#VALUE!</v>
      </c>
      <c r="P1588" s="220" t="e">
        <f t="shared" si="148"/>
        <v>#VALUE!</v>
      </c>
      <c r="Q1588" s="220"/>
      <c r="R1588" s="220"/>
      <c r="S1588" s="220" t="e">
        <f t="shared" si="149"/>
        <v>#VALUE!</v>
      </c>
    </row>
    <row r="1589" spans="12:19" hidden="1">
      <c r="L1589" s="220" t="e">
        <f t="shared" si="144"/>
        <v>#VALUE!</v>
      </c>
      <c r="M1589" s="220" t="e">
        <f t="shared" si="145"/>
        <v>#VALUE!</v>
      </c>
      <c r="N1589" s="220" t="e">
        <f t="shared" si="146"/>
        <v>#VALUE!</v>
      </c>
      <c r="O1589" s="220" t="e">
        <f t="shared" si="147"/>
        <v>#VALUE!</v>
      </c>
      <c r="P1589" s="220" t="e">
        <f t="shared" si="148"/>
        <v>#VALUE!</v>
      </c>
      <c r="Q1589" s="220"/>
      <c r="R1589" s="220"/>
      <c r="S1589" s="220" t="e">
        <f t="shared" si="149"/>
        <v>#VALUE!</v>
      </c>
    </row>
    <row r="1590" spans="12:19" hidden="1">
      <c r="L1590" s="220" t="e">
        <f t="shared" si="144"/>
        <v>#VALUE!</v>
      </c>
      <c r="M1590" s="220" t="e">
        <f t="shared" si="145"/>
        <v>#VALUE!</v>
      </c>
      <c r="N1590" s="220" t="e">
        <f t="shared" si="146"/>
        <v>#VALUE!</v>
      </c>
      <c r="O1590" s="220" t="e">
        <f t="shared" si="147"/>
        <v>#VALUE!</v>
      </c>
      <c r="P1590" s="220" t="e">
        <f t="shared" si="148"/>
        <v>#VALUE!</v>
      </c>
      <c r="Q1590" s="220"/>
      <c r="R1590" s="220"/>
      <c r="S1590" s="220" t="e">
        <f t="shared" si="149"/>
        <v>#VALUE!</v>
      </c>
    </row>
    <row r="1591" spans="12:19" hidden="1">
      <c r="L1591" s="220" t="e">
        <f t="shared" si="144"/>
        <v>#VALUE!</v>
      </c>
      <c r="M1591" s="220" t="e">
        <f t="shared" si="145"/>
        <v>#VALUE!</v>
      </c>
      <c r="N1591" s="220" t="e">
        <f t="shared" si="146"/>
        <v>#VALUE!</v>
      </c>
      <c r="O1591" s="220" t="e">
        <f t="shared" si="147"/>
        <v>#VALUE!</v>
      </c>
      <c r="P1591" s="220" t="e">
        <f t="shared" si="148"/>
        <v>#VALUE!</v>
      </c>
      <c r="Q1591" s="220"/>
      <c r="R1591" s="220"/>
      <c r="S1591" s="220" t="e">
        <f t="shared" si="149"/>
        <v>#VALUE!</v>
      </c>
    </row>
    <row r="1592" spans="12:19" hidden="1">
      <c r="L1592" s="220" t="e">
        <f t="shared" si="144"/>
        <v>#VALUE!</v>
      </c>
      <c r="M1592" s="220" t="e">
        <f t="shared" si="145"/>
        <v>#VALUE!</v>
      </c>
      <c r="N1592" s="220" t="e">
        <f t="shared" si="146"/>
        <v>#VALUE!</v>
      </c>
      <c r="O1592" s="220" t="e">
        <f t="shared" si="147"/>
        <v>#VALUE!</v>
      </c>
      <c r="P1592" s="220" t="e">
        <f t="shared" si="148"/>
        <v>#VALUE!</v>
      </c>
      <c r="Q1592" s="220"/>
      <c r="R1592" s="220"/>
      <c r="S1592" s="220" t="e">
        <f t="shared" si="149"/>
        <v>#VALUE!</v>
      </c>
    </row>
    <row r="1593" spans="12:19" hidden="1">
      <c r="L1593" s="220" t="e">
        <f t="shared" si="144"/>
        <v>#VALUE!</v>
      </c>
      <c r="M1593" s="220" t="e">
        <f t="shared" si="145"/>
        <v>#VALUE!</v>
      </c>
      <c r="N1593" s="220" t="e">
        <f t="shared" si="146"/>
        <v>#VALUE!</v>
      </c>
      <c r="O1593" s="220" t="e">
        <f t="shared" si="147"/>
        <v>#VALUE!</v>
      </c>
      <c r="P1593" s="220" t="e">
        <f t="shared" si="148"/>
        <v>#VALUE!</v>
      </c>
      <c r="Q1593" s="220"/>
      <c r="R1593" s="220"/>
      <c r="S1593" s="220" t="e">
        <f t="shared" si="149"/>
        <v>#VALUE!</v>
      </c>
    </row>
    <row r="1594" spans="12:19" hidden="1">
      <c r="L1594" s="220" t="e">
        <f t="shared" si="144"/>
        <v>#VALUE!</v>
      </c>
      <c r="M1594" s="220" t="e">
        <f t="shared" si="145"/>
        <v>#VALUE!</v>
      </c>
      <c r="N1594" s="220" t="e">
        <f t="shared" si="146"/>
        <v>#VALUE!</v>
      </c>
      <c r="O1594" s="220" t="e">
        <f t="shared" si="147"/>
        <v>#VALUE!</v>
      </c>
      <c r="P1594" s="220" t="e">
        <f t="shared" si="148"/>
        <v>#VALUE!</v>
      </c>
      <c r="Q1594" s="220"/>
      <c r="R1594" s="220"/>
      <c r="S1594" s="220" t="e">
        <f t="shared" si="149"/>
        <v>#VALUE!</v>
      </c>
    </row>
    <row r="1595" spans="12:19" hidden="1">
      <c r="L1595" s="220" t="e">
        <f t="shared" si="144"/>
        <v>#VALUE!</v>
      </c>
      <c r="M1595" s="220" t="e">
        <f t="shared" si="145"/>
        <v>#VALUE!</v>
      </c>
      <c r="N1595" s="220" t="e">
        <f t="shared" si="146"/>
        <v>#VALUE!</v>
      </c>
      <c r="O1595" s="220" t="e">
        <f t="shared" si="147"/>
        <v>#VALUE!</v>
      </c>
      <c r="P1595" s="220" t="e">
        <f t="shared" si="148"/>
        <v>#VALUE!</v>
      </c>
      <c r="Q1595" s="220"/>
      <c r="R1595" s="220"/>
      <c r="S1595" s="220" t="e">
        <f t="shared" si="149"/>
        <v>#VALUE!</v>
      </c>
    </row>
    <row r="1596" spans="12:19" hidden="1">
      <c r="L1596" s="220" t="e">
        <f t="shared" si="144"/>
        <v>#VALUE!</v>
      </c>
      <c r="M1596" s="220" t="e">
        <f t="shared" si="145"/>
        <v>#VALUE!</v>
      </c>
      <c r="N1596" s="220" t="e">
        <f t="shared" si="146"/>
        <v>#VALUE!</v>
      </c>
      <c r="O1596" s="220" t="e">
        <f t="shared" si="147"/>
        <v>#VALUE!</v>
      </c>
      <c r="P1596" s="220" t="e">
        <f t="shared" si="148"/>
        <v>#VALUE!</v>
      </c>
      <c r="Q1596" s="220"/>
      <c r="R1596" s="220"/>
      <c r="S1596" s="220" t="e">
        <f t="shared" si="149"/>
        <v>#VALUE!</v>
      </c>
    </row>
    <row r="1597" spans="12:19" hidden="1">
      <c r="L1597" s="220" t="e">
        <f t="shared" si="144"/>
        <v>#VALUE!</v>
      </c>
      <c r="M1597" s="220" t="e">
        <f t="shared" si="145"/>
        <v>#VALUE!</v>
      </c>
      <c r="N1597" s="220" t="e">
        <f t="shared" si="146"/>
        <v>#VALUE!</v>
      </c>
      <c r="O1597" s="220" t="e">
        <f t="shared" si="147"/>
        <v>#VALUE!</v>
      </c>
      <c r="P1597" s="220" t="e">
        <f t="shared" si="148"/>
        <v>#VALUE!</v>
      </c>
      <c r="Q1597" s="220"/>
      <c r="R1597" s="220"/>
      <c r="S1597" s="220" t="e">
        <f t="shared" si="149"/>
        <v>#VALUE!</v>
      </c>
    </row>
    <row r="1598" spans="12:19" hidden="1">
      <c r="L1598" s="220" t="e">
        <f t="shared" si="144"/>
        <v>#VALUE!</v>
      </c>
      <c r="M1598" s="220" t="e">
        <f t="shared" si="145"/>
        <v>#VALUE!</v>
      </c>
      <c r="N1598" s="220" t="e">
        <f t="shared" si="146"/>
        <v>#VALUE!</v>
      </c>
      <c r="O1598" s="220" t="e">
        <f t="shared" si="147"/>
        <v>#VALUE!</v>
      </c>
      <c r="P1598" s="220" t="e">
        <f t="shared" si="148"/>
        <v>#VALUE!</v>
      </c>
      <c r="Q1598" s="220"/>
      <c r="R1598" s="220"/>
      <c r="S1598" s="220" t="e">
        <f t="shared" si="149"/>
        <v>#VALUE!</v>
      </c>
    </row>
    <row r="1599" spans="12:19" hidden="1">
      <c r="L1599" s="220" t="e">
        <f t="shared" si="144"/>
        <v>#VALUE!</v>
      </c>
      <c r="M1599" s="220" t="e">
        <f t="shared" si="145"/>
        <v>#VALUE!</v>
      </c>
      <c r="N1599" s="220" t="e">
        <f t="shared" si="146"/>
        <v>#VALUE!</v>
      </c>
      <c r="O1599" s="220" t="e">
        <f t="shared" si="147"/>
        <v>#VALUE!</v>
      </c>
      <c r="P1599" s="220" t="e">
        <f t="shared" si="148"/>
        <v>#VALUE!</v>
      </c>
      <c r="Q1599" s="220"/>
      <c r="R1599" s="220"/>
      <c r="S1599" s="220" t="e">
        <f t="shared" si="149"/>
        <v>#VALUE!</v>
      </c>
    </row>
    <row r="1600" spans="12:19" hidden="1">
      <c r="L1600" s="220" t="e">
        <f t="shared" si="144"/>
        <v>#VALUE!</v>
      </c>
      <c r="M1600" s="220" t="e">
        <f t="shared" si="145"/>
        <v>#VALUE!</v>
      </c>
      <c r="N1600" s="220" t="e">
        <f t="shared" si="146"/>
        <v>#VALUE!</v>
      </c>
      <c r="O1600" s="220" t="e">
        <f t="shared" si="147"/>
        <v>#VALUE!</v>
      </c>
      <c r="P1600" s="220" t="e">
        <f t="shared" si="148"/>
        <v>#VALUE!</v>
      </c>
      <c r="Q1600" s="220"/>
      <c r="R1600" s="220"/>
      <c r="S1600" s="220" t="e">
        <f t="shared" si="149"/>
        <v>#VALUE!</v>
      </c>
    </row>
    <row r="1601" spans="12:19" hidden="1">
      <c r="L1601" s="220" t="e">
        <f t="shared" si="144"/>
        <v>#VALUE!</v>
      </c>
      <c r="M1601" s="220" t="e">
        <f t="shared" si="145"/>
        <v>#VALUE!</v>
      </c>
      <c r="N1601" s="220" t="e">
        <f t="shared" si="146"/>
        <v>#VALUE!</v>
      </c>
      <c r="O1601" s="220" t="e">
        <f t="shared" si="147"/>
        <v>#VALUE!</v>
      </c>
      <c r="P1601" s="220" t="e">
        <f t="shared" si="148"/>
        <v>#VALUE!</v>
      </c>
      <c r="Q1601" s="220"/>
      <c r="R1601" s="220"/>
      <c r="S1601" s="220" t="e">
        <f t="shared" si="149"/>
        <v>#VALUE!</v>
      </c>
    </row>
    <row r="1602" spans="12:19" hidden="1">
      <c r="L1602" s="220" t="e">
        <f t="shared" si="144"/>
        <v>#VALUE!</v>
      </c>
      <c r="M1602" s="220" t="e">
        <f t="shared" si="145"/>
        <v>#VALUE!</v>
      </c>
      <c r="N1602" s="220" t="e">
        <f t="shared" si="146"/>
        <v>#VALUE!</v>
      </c>
      <c r="O1602" s="220" t="e">
        <f t="shared" si="147"/>
        <v>#VALUE!</v>
      </c>
      <c r="P1602" s="220" t="e">
        <f t="shared" si="148"/>
        <v>#VALUE!</v>
      </c>
      <c r="Q1602" s="220"/>
      <c r="R1602" s="220"/>
      <c r="S1602" s="220" t="e">
        <f t="shared" si="149"/>
        <v>#VALUE!</v>
      </c>
    </row>
    <row r="1603" spans="12:19" hidden="1">
      <c r="L1603" s="220" t="e">
        <f t="shared" si="144"/>
        <v>#VALUE!</v>
      </c>
      <c r="M1603" s="220" t="e">
        <f t="shared" si="145"/>
        <v>#VALUE!</v>
      </c>
      <c r="N1603" s="220" t="e">
        <f t="shared" si="146"/>
        <v>#VALUE!</v>
      </c>
      <c r="O1603" s="220" t="e">
        <f t="shared" si="147"/>
        <v>#VALUE!</v>
      </c>
      <c r="P1603" s="220" t="e">
        <f t="shared" si="148"/>
        <v>#VALUE!</v>
      </c>
      <c r="Q1603" s="220"/>
      <c r="R1603" s="220"/>
      <c r="S1603" s="220" t="e">
        <f t="shared" si="149"/>
        <v>#VALUE!</v>
      </c>
    </row>
    <row r="1604" spans="12:19" hidden="1">
      <c r="L1604" s="220" t="e">
        <f t="shared" si="144"/>
        <v>#VALUE!</v>
      </c>
      <c r="M1604" s="220" t="e">
        <f t="shared" si="145"/>
        <v>#VALUE!</v>
      </c>
      <c r="N1604" s="220" t="e">
        <f t="shared" si="146"/>
        <v>#VALUE!</v>
      </c>
      <c r="O1604" s="220" t="e">
        <f t="shared" si="147"/>
        <v>#VALUE!</v>
      </c>
      <c r="P1604" s="220" t="e">
        <f t="shared" si="148"/>
        <v>#VALUE!</v>
      </c>
      <c r="Q1604" s="220"/>
      <c r="R1604" s="220"/>
      <c r="S1604" s="220" t="e">
        <f t="shared" si="149"/>
        <v>#VALUE!</v>
      </c>
    </row>
    <row r="1605" spans="12:19" hidden="1">
      <c r="L1605" s="220" t="e">
        <f t="shared" ref="L1605:L1668" si="150">LEFT(A1605,2)*1</f>
        <v>#VALUE!</v>
      </c>
      <c r="M1605" s="220" t="e">
        <f t="shared" ref="M1605:M1668" si="151">LEFT(B1605,2)*1</f>
        <v>#VALUE!</v>
      </c>
      <c r="N1605" s="220" t="e">
        <f t="shared" ref="N1605:N1668" si="152">LEFT(C1605,4)*1</f>
        <v>#VALUE!</v>
      </c>
      <c r="O1605" s="220" t="e">
        <f t="shared" ref="O1605:O1668" si="153">LEFT(D1605,4)*1</f>
        <v>#VALUE!</v>
      </c>
      <c r="P1605" s="220" t="e">
        <f t="shared" ref="P1605:P1668" si="154">N1605/1000*1</f>
        <v>#VALUE!</v>
      </c>
      <c r="Q1605" s="220"/>
      <c r="R1605" s="220"/>
      <c r="S1605" s="220" t="e">
        <f t="shared" ref="S1605:S1668" si="155">RIGHT(O1605,3)*1</f>
        <v>#VALUE!</v>
      </c>
    </row>
    <row r="1606" spans="12:19" hidden="1">
      <c r="L1606" s="220" t="e">
        <f t="shared" si="150"/>
        <v>#VALUE!</v>
      </c>
      <c r="M1606" s="220" t="e">
        <f t="shared" si="151"/>
        <v>#VALUE!</v>
      </c>
      <c r="N1606" s="220" t="e">
        <f t="shared" si="152"/>
        <v>#VALUE!</v>
      </c>
      <c r="O1606" s="220" t="e">
        <f t="shared" si="153"/>
        <v>#VALUE!</v>
      </c>
      <c r="P1606" s="220" t="e">
        <f t="shared" si="154"/>
        <v>#VALUE!</v>
      </c>
      <c r="Q1606" s="220"/>
      <c r="R1606" s="220"/>
      <c r="S1606" s="220" t="e">
        <f t="shared" si="155"/>
        <v>#VALUE!</v>
      </c>
    </row>
    <row r="1607" spans="12:19" hidden="1">
      <c r="L1607" s="220" t="e">
        <f t="shared" si="150"/>
        <v>#VALUE!</v>
      </c>
      <c r="M1607" s="220" t="e">
        <f t="shared" si="151"/>
        <v>#VALUE!</v>
      </c>
      <c r="N1607" s="220" t="e">
        <f t="shared" si="152"/>
        <v>#VALUE!</v>
      </c>
      <c r="O1607" s="220" t="e">
        <f t="shared" si="153"/>
        <v>#VALUE!</v>
      </c>
      <c r="P1607" s="220" t="e">
        <f t="shared" si="154"/>
        <v>#VALUE!</v>
      </c>
      <c r="Q1607" s="220"/>
      <c r="R1607" s="220"/>
      <c r="S1607" s="220" t="e">
        <f t="shared" si="155"/>
        <v>#VALUE!</v>
      </c>
    </row>
    <row r="1608" spans="12:19" hidden="1">
      <c r="L1608" s="220" t="e">
        <f t="shared" si="150"/>
        <v>#VALUE!</v>
      </c>
      <c r="M1608" s="220" t="e">
        <f t="shared" si="151"/>
        <v>#VALUE!</v>
      </c>
      <c r="N1608" s="220" t="e">
        <f t="shared" si="152"/>
        <v>#VALUE!</v>
      </c>
      <c r="O1608" s="220" t="e">
        <f t="shared" si="153"/>
        <v>#VALUE!</v>
      </c>
      <c r="P1608" s="220" t="e">
        <f t="shared" si="154"/>
        <v>#VALUE!</v>
      </c>
      <c r="Q1608" s="220"/>
      <c r="R1608" s="220"/>
      <c r="S1608" s="220" t="e">
        <f t="shared" si="155"/>
        <v>#VALUE!</v>
      </c>
    </row>
    <row r="1609" spans="12:19" hidden="1">
      <c r="L1609" s="220" t="e">
        <f t="shared" si="150"/>
        <v>#VALUE!</v>
      </c>
      <c r="M1609" s="220" t="e">
        <f t="shared" si="151"/>
        <v>#VALUE!</v>
      </c>
      <c r="N1609" s="220" t="e">
        <f t="shared" si="152"/>
        <v>#VALUE!</v>
      </c>
      <c r="O1609" s="220" t="e">
        <f t="shared" si="153"/>
        <v>#VALUE!</v>
      </c>
      <c r="P1609" s="220" t="e">
        <f t="shared" si="154"/>
        <v>#VALUE!</v>
      </c>
      <c r="Q1609" s="220"/>
      <c r="R1609" s="220"/>
      <c r="S1609" s="220" t="e">
        <f t="shared" si="155"/>
        <v>#VALUE!</v>
      </c>
    </row>
    <row r="1610" spans="12:19" hidden="1">
      <c r="L1610" s="220" t="e">
        <f t="shared" si="150"/>
        <v>#VALUE!</v>
      </c>
      <c r="M1610" s="220" t="e">
        <f t="shared" si="151"/>
        <v>#VALUE!</v>
      </c>
      <c r="N1610" s="220" t="e">
        <f t="shared" si="152"/>
        <v>#VALUE!</v>
      </c>
      <c r="O1610" s="220" t="e">
        <f t="shared" si="153"/>
        <v>#VALUE!</v>
      </c>
      <c r="P1610" s="220" t="e">
        <f t="shared" si="154"/>
        <v>#VALUE!</v>
      </c>
      <c r="Q1610" s="220"/>
      <c r="R1610" s="220"/>
      <c r="S1610" s="220" t="e">
        <f t="shared" si="155"/>
        <v>#VALUE!</v>
      </c>
    </row>
    <row r="1611" spans="12:19" hidden="1">
      <c r="L1611" s="220" t="e">
        <f t="shared" si="150"/>
        <v>#VALUE!</v>
      </c>
      <c r="M1611" s="220" t="e">
        <f t="shared" si="151"/>
        <v>#VALUE!</v>
      </c>
      <c r="N1611" s="220" t="e">
        <f t="shared" si="152"/>
        <v>#VALUE!</v>
      </c>
      <c r="O1611" s="220" t="e">
        <f t="shared" si="153"/>
        <v>#VALUE!</v>
      </c>
      <c r="P1611" s="220" t="e">
        <f t="shared" si="154"/>
        <v>#VALUE!</v>
      </c>
      <c r="Q1611" s="220"/>
      <c r="R1611" s="220"/>
      <c r="S1611" s="220" t="e">
        <f t="shared" si="155"/>
        <v>#VALUE!</v>
      </c>
    </row>
    <row r="1612" spans="12:19" hidden="1">
      <c r="L1612" s="220" t="e">
        <f t="shared" si="150"/>
        <v>#VALUE!</v>
      </c>
      <c r="M1612" s="220" t="e">
        <f t="shared" si="151"/>
        <v>#VALUE!</v>
      </c>
      <c r="N1612" s="220" t="e">
        <f t="shared" si="152"/>
        <v>#VALUE!</v>
      </c>
      <c r="O1612" s="220" t="e">
        <f t="shared" si="153"/>
        <v>#VALUE!</v>
      </c>
      <c r="P1612" s="220" t="e">
        <f t="shared" si="154"/>
        <v>#VALUE!</v>
      </c>
      <c r="Q1612" s="220"/>
      <c r="R1612" s="220"/>
      <c r="S1612" s="220" t="e">
        <f t="shared" si="155"/>
        <v>#VALUE!</v>
      </c>
    </row>
    <row r="1613" spans="12:19" hidden="1">
      <c r="L1613" s="220" t="e">
        <f t="shared" si="150"/>
        <v>#VALUE!</v>
      </c>
      <c r="M1613" s="220" t="e">
        <f t="shared" si="151"/>
        <v>#VALUE!</v>
      </c>
      <c r="N1613" s="220" t="e">
        <f t="shared" si="152"/>
        <v>#VALUE!</v>
      </c>
      <c r="O1613" s="220" t="e">
        <f t="shared" si="153"/>
        <v>#VALUE!</v>
      </c>
      <c r="P1613" s="220" t="e">
        <f t="shared" si="154"/>
        <v>#VALUE!</v>
      </c>
      <c r="Q1613" s="220"/>
      <c r="R1613" s="220"/>
      <c r="S1613" s="220" t="e">
        <f t="shared" si="155"/>
        <v>#VALUE!</v>
      </c>
    </row>
    <row r="1614" spans="12:19" hidden="1">
      <c r="L1614" s="220" t="e">
        <f t="shared" si="150"/>
        <v>#VALUE!</v>
      </c>
      <c r="M1614" s="220" t="e">
        <f t="shared" si="151"/>
        <v>#VALUE!</v>
      </c>
      <c r="N1614" s="220" t="e">
        <f t="shared" si="152"/>
        <v>#VALUE!</v>
      </c>
      <c r="O1614" s="220" t="e">
        <f t="shared" si="153"/>
        <v>#VALUE!</v>
      </c>
      <c r="P1614" s="220" t="e">
        <f t="shared" si="154"/>
        <v>#VALUE!</v>
      </c>
      <c r="Q1614" s="220"/>
      <c r="R1614" s="220"/>
      <c r="S1614" s="220" t="e">
        <f t="shared" si="155"/>
        <v>#VALUE!</v>
      </c>
    </row>
    <row r="1615" spans="12:19" hidden="1">
      <c r="L1615" s="220" t="e">
        <f t="shared" si="150"/>
        <v>#VALUE!</v>
      </c>
      <c r="M1615" s="220" t="e">
        <f t="shared" si="151"/>
        <v>#VALUE!</v>
      </c>
      <c r="N1615" s="220" t="e">
        <f t="shared" si="152"/>
        <v>#VALUE!</v>
      </c>
      <c r="O1615" s="220" t="e">
        <f t="shared" si="153"/>
        <v>#VALUE!</v>
      </c>
      <c r="P1615" s="220" t="e">
        <f t="shared" si="154"/>
        <v>#VALUE!</v>
      </c>
      <c r="Q1615" s="220"/>
      <c r="R1615" s="220"/>
      <c r="S1615" s="220" t="e">
        <f t="shared" si="155"/>
        <v>#VALUE!</v>
      </c>
    </row>
    <row r="1616" spans="12:19" hidden="1">
      <c r="L1616" s="220" t="e">
        <f t="shared" si="150"/>
        <v>#VALUE!</v>
      </c>
      <c r="M1616" s="220" t="e">
        <f t="shared" si="151"/>
        <v>#VALUE!</v>
      </c>
      <c r="N1616" s="220" t="e">
        <f t="shared" si="152"/>
        <v>#VALUE!</v>
      </c>
      <c r="O1616" s="220" t="e">
        <f t="shared" si="153"/>
        <v>#VALUE!</v>
      </c>
      <c r="P1616" s="220" t="e">
        <f t="shared" si="154"/>
        <v>#VALUE!</v>
      </c>
      <c r="Q1616" s="220"/>
      <c r="R1616" s="220"/>
      <c r="S1616" s="220" t="e">
        <f t="shared" si="155"/>
        <v>#VALUE!</v>
      </c>
    </row>
    <row r="1617" spans="12:19" hidden="1">
      <c r="L1617" s="220" t="e">
        <f t="shared" si="150"/>
        <v>#VALUE!</v>
      </c>
      <c r="M1617" s="220" t="e">
        <f t="shared" si="151"/>
        <v>#VALUE!</v>
      </c>
      <c r="N1617" s="220" t="e">
        <f t="shared" si="152"/>
        <v>#VALUE!</v>
      </c>
      <c r="O1617" s="220" t="e">
        <f t="shared" si="153"/>
        <v>#VALUE!</v>
      </c>
      <c r="P1617" s="220" t="e">
        <f t="shared" si="154"/>
        <v>#VALUE!</v>
      </c>
      <c r="Q1617" s="220"/>
      <c r="R1617" s="220"/>
      <c r="S1617" s="220" t="e">
        <f t="shared" si="155"/>
        <v>#VALUE!</v>
      </c>
    </row>
    <row r="1618" spans="12:19" hidden="1">
      <c r="L1618" s="220" t="e">
        <f t="shared" si="150"/>
        <v>#VALUE!</v>
      </c>
      <c r="M1618" s="220" t="e">
        <f t="shared" si="151"/>
        <v>#VALUE!</v>
      </c>
      <c r="N1618" s="220" t="e">
        <f t="shared" si="152"/>
        <v>#VALUE!</v>
      </c>
      <c r="O1618" s="220" t="e">
        <f t="shared" si="153"/>
        <v>#VALUE!</v>
      </c>
      <c r="P1618" s="220" t="e">
        <f t="shared" si="154"/>
        <v>#VALUE!</v>
      </c>
      <c r="Q1618" s="220"/>
      <c r="R1618" s="220"/>
      <c r="S1618" s="220" t="e">
        <f t="shared" si="155"/>
        <v>#VALUE!</v>
      </c>
    </row>
    <row r="1619" spans="12:19" hidden="1">
      <c r="L1619" s="220" t="e">
        <f t="shared" si="150"/>
        <v>#VALUE!</v>
      </c>
      <c r="M1619" s="220" t="e">
        <f t="shared" si="151"/>
        <v>#VALUE!</v>
      </c>
      <c r="N1619" s="220" t="e">
        <f t="shared" si="152"/>
        <v>#VALUE!</v>
      </c>
      <c r="O1619" s="220" t="e">
        <f t="shared" si="153"/>
        <v>#VALUE!</v>
      </c>
      <c r="P1619" s="220" t="e">
        <f t="shared" si="154"/>
        <v>#VALUE!</v>
      </c>
      <c r="Q1619" s="220"/>
      <c r="R1619" s="220"/>
      <c r="S1619" s="220" t="e">
        <f t="shared" si="155"/>
        <v>#VALUE!</v>
      </c>
    </row>
    <row r="1620" spans="12:19" hidden="1">
      <c r="L1620" s="220" t="e">
        <f t="shared" si="150"/>
        <v>#VALUE!</v>
      </c>
      <c r="M1620" s="220" t="e">
        <f t="shared" si="151"/>
        <v>#VALUE!</v>
      </c>
      <c r="N1620" s="220" t="e">
        <f t="shared" si="152"/>
        <v>#VALUE!</v>
      </c>
      <c r="O1620" s="220" t="e">
        <f t="shared" si="153"/>
        <v>#VALUE!</v>
      </c>
      <c r="P1620" s="220" t="e">
        <f t="shared" si="154"/>
        <v>#VALUE!</v>
      </c>
      <c r="Q1620" s="220"/>
      <c r="R1620" s="220"/>
      <c r="S1620" s="220" t="e">
        <f t="shared" si="155"/>
        <v>#VALUE!</v>
      </c>
    </row>
    <row r="1621" spans="12:19" hidden="1">
      <c r="L1621" s="220" t="e">
        <f t="shared" si="150"/>
        <v>#VALUE!</v>
      </c>
      <c r="M1621" s="220" t="e">
        <f t="shared" si="151"/>
        <v>#VALUE!</v>
      </c>
      <c r="N1621" s="220" t="e">
        <f t="shared" si="152"/>
        <v>#VALUE!</v>
      </c>
      <c r="O1621" s="220" t="e">
        <f t="shared" si="153"/>
        <v>#VALUE!</v>
      </c>
      <c r="P1621" s="220" t="e">
        <f t="shared" si="154"/>
        <v>#VALUE!</v>
      </c>
      <c r="Q1621" s="220"/>
      <c r="R1621" s="220"/>
      <c r="S1621" s="220" t="e">
        <f t="shared" si="155"/>
        <v>#VALUE!</v>
      </c>
    </row>
    <row r="1622" spans="12:19" hidden="1">
      <c r="L1622" s="220" t="e">
        <f t="shared" si="150"/>
        <v>#VALUE!</v>
      </c>
      <c r="M1622" s="220" t="e">
        <f t="shared" si="151"/>
        <v>#VALUE!</v>
      </c>
      <c r="N1622" s="220" t="e">
        <f t="shared" si="152"/>
        <v>#VALUE!</v>
      </c>
      <c r="O1622" s="220" t="e">
        <f t="shared" si="153"/>
        <v>#VALUE!</v>
      </c>
      <c r="P1622" s="220" t="e">
        <f t="shared" si="154"/>
        <v>#VALUE!</v>
      </c>
      <c r="Q1622" s="220"/>
      <c r="R1622" s="220"/>
      <c r="S1622" s="220" t="e">
        <f t="shared" si="155"/>
        <v>#VALUE!</v>
      </c>
    </row>
    <row r="1623" spans="12:19" hidden="1">
      <c r="L1623" s="220" t="e">
        <f t="shared" si="150"/>
        <v>#VALUE!</v>
      </c>
      <c r="M1623" s="220" t="e">
        <f t="shared" si="151"/>
        <v>#VALUE!</v>
      </c>
      <c r="N1623" s="220" t="e">
        <f t="shared" si="152"/>
        <v>#VALUE!</v>
      </c>
      <c r="O1623" s="220" t="e">
        <f t="shared" si="153"/>
        <v>#VALUE!</v>
      </c>
      <c r="P1623" s="220" t="e">
        <f t="shared" si="154"/>
        <v>#VALUE!</v>
      </c>
      <c r="Q1623" s="220"/>
      <c r="R1623" s="220"/>
      <c r="S1623" s="220" t="e">
        <f t="shared" si="155"/>
        <v>#VALUE!</v>
      </c>
    </row>
    <row r="1624" spans="12:19" hidden="1">
      <c r="L1624" s="220" t="e">
        <f t="shared" si="150"/>
        <v>#VALUE!</v>
      </c>
      <c r="M1624" s="220" t="e">
        <f t="shared" si="151"/>
        <v>#VALUE!</v>
      </c>
      <c r="N1624" s="220" t="e">
        <f t="shared" si="152"/>
        <v>#VALUE!</v>
      </c>
      <c r="O1624" s="220" t="e">
        <f t="shared" si="153"/>
        <v>#VALUE!</v>
      </c>
      <c r="P1624" s="220" t="e">
        <f t="shared" si="154"/>
        <v>#VALUE!</v>
      </c>
      <c r="Q1624" s="220"/>
      <c r="R1624" s="220"/>
      <c r="S1624" s="220" t="e">
        <f t="shared" si="155"/>
        <v>#VALUE!</v>
      </c>
    </row>
    <row r="1625" spans="12:19" hidden="1">
      <c r="L1625" s="220" t="e">
        <f t="shared" si="150"/>
        <v>#VALUE!</v>
      </c>
      <c r="M1625" s="220" t="e">
        <f t="shared" si="151"/>
        <v>#VALUE!</v>
      </c>
      <c r="N1625" s="220" t="e">
        <f t="shared" si="152"/>
        <v>#VALUE!</v>
      </c>
      <c r="O1625" s="220" t="e">
        <f t="shared" si="153"/>
        <v>#VALUE!</v>
      </c>
      <c r="P1625" s="220" t="e">
        <f t="shared" si="154"/>
        <v>#VALUE!</v>
      </c>
      <c r="Q1625" s="220"/>
      <c r="R1625" s="220"/>
      <c r="S1625" s="220" t="e">
        <f t="shared" si="155"/>
        <v>#VALUE!</v>
      </c>
    </row>
    <row r="1626" spans="12:19" hidden="1">
      <c r="L1626" s="220" t="e">
        <f t="shared" si="150"/>
        <v>#VALUE!</v>
      </c>
      <c r="M1626" s="220" t="e">
        <f t="shared" si="151"/>
        <v>#VALUE!</v>
      </c>
      <c r="N1626" s="220" t="e">
        <f t="shared" si="152"/>
        <v>#VALUE!</v>
      </c>
      <c r="O1626" s="220" t="e">
        <f t="shared" si="153"/>
        <v>#VALUE!</v>
      </c>
      <c r="P1626" s="220" t="e">
        <f t="shared" si="154"/>
        <v>#VALUE!</v>
      </c>
      <c r="Q1626" s="220"/>
      <c r="R1626" s="220"/>
      <c r="S1626" s="220" t="e">
        <f t="shared" si="155"/>
        <v>#VALUE!</v>
      </c>
    </row>
    <row r="1627" spans="12:19" hidden="1">
      <c r="L1627" s="220" t="e">
        <f t="shared" si="150"/>
        <v>#VALUE!</v>
      </c>
      <c r="M1627" s="220" t="e">
        <f t="shared" si="151"/>
        <v>#VALUE!</v>
      </c>
      <c r="N1627" s="220" t="e">
        <f t="shared" si="152"/>
        <v>#VALUE!</v>
      </c>
      <c r="O1627" s="220" t="e">
        <f t="shared" si="153"/>
        <v>#VALUE!</v>
      </c>
      <c r="P1627" s="220" t="e">
        <f t="shared" si="154"/>
        <v>#VALUE!</v>
      </c>
      <c r="Q1627" s="220"/>
      <c r="R1627" s="220"/>
      <c r="S1627" s="220" t="e">
        <f t="shared" si="155"/>
        <v>#VALUE!</v>
      </c>
    </row>
    <row r="1628" spans="12:19" hidden="1">
      <c r="L1628" s="220" t="e">
        <f t="shared" si="150"/>
        <v>#VALUE!</v>
      </c>
      <c r="M1628" s="220" t="e">
        <f t="shared" si="151"/>
        <v>#VALUE!</v>
      </c>
      <c r="N1628" s="220" t="e">
        <f t="shared" si="152"/>
        <v>#VALUE!</v>
      </c>
      <c r="O1628" s="220" t="e">
        <f t="shared" si="153"/>
        <v>#VALUE!</v>
      </c>
      <c r="P1628" s="220" t="e">
        <f t="shared" si="154"/>
        <v>#VALUE!</v>
      </c>
      <c r="Q1628" s="220"/>
      <c r="R1628" s="220"/>
      <c r="S1628" s="220" t="e">
        <f t="shared" si="155"/>
        <v>#VALUE!</v>
      </c>
    </row>
    <row r="1629" spans="12:19" hidden="1">
      <c r="L1629" s="220" t="e">
        <f t="shared" si="150"/>
        <v>#VALUE!</v>
      </c>
      <c r="M1629" s="220" t="e">
        <f t="shared" si="151"/>
        <v>#VALUE!</v>
      </c>
      <c r="N1629" s="220" t="e">
        <f t="shared" si="152"/>
        <v>#VALUE!</v>
      </c>
      <c r="O1629" s="220" t="e">
        <f t="shared" si="153"/>
        <v>#VALUE!</v>
      </c>
      <c r="P1629" s="220" t="e">
        <f t="shared" si="154"/>
        <v>#VALUE!</v>
      </c>
      <c r="Q1629" s="220"/>
      <c r="R1629" s="220"/>
      <c r="S1629" s="220" t="e">
        <f t="shared" si="155"/>
        <v>#VALUE!</v>
      </c>
    </row>
    <row r="1630" spans="12:19" hidden="1">
      <c r="L1630" s="220" t="e">
        <f t="shared" si="150"/>
        <v>#VALUE!</v>
      </c>
      <c r="M1630" s="220" t="e">
        <f t="shared" si="151"/>
        <v>#VALUE!</v>
      </c>
      <c r="N1630" s="220" t="e">
        <f t="shared" si="152"/>
        <v>#VALUE!</v>
      </c>
      <c r="O1630" s="220" t="e">
        <f t="shared" si="153"/>
        <v>#VALUE!</v>
      </c>
      <c r="P1630" s="220" t="e">
        <f t="shared" si="154"/>
        <v>#VALUE!</v>
      </c>
      <c r="Q1630" s="220"/>
      <c r="R1630" s="220"/>
      <c r="S1630" s="220" t="e">
        <f t="shared" si="155"/>
        <v>#VALUE!</v>
      </c>
    </row>
    <row r="1631" spans="12:19" hidden="1">
      <c r="L1631" s="220" t="e">
        <f t="shared" si="150"/>
        <v>#VALUE!</v>
      </c>
      <c r="M1631" s="220" t="e">
        <f t="shared" si="151"/>
        <v>#VALUE!</v>
      </c>
      <c r="N1631" s="220" t="e">
        <f t="shared" si="152"/>
        <v>#VALUE!</v>
      </c>
      <c r="O1631" s="220" t="e">
        <f t="shared" si="153"/>
        <v>#VALUE!</v>
      </c>
      <c r="P1631" s="220" t="e">
        <f t="shared" si="154"/>
        <v>#VALUE!</v>
      </c>
      <c r="Q1631" s="220"/>
      <c r="R1631" s="220"/>
      <c r="S1631" s="220" t="e">
        <f t="shared" si="155"/>
        <v>#VALUE!</v>
      </c>
    </row>
    <row r="1632" spans="12:19" hidden="1">
      <c r="L1632" s="220" t="e">
        <f t="shared" si="150"/>
        <v>#VALUE!</v>
      </c>
      <c r="M1632" s="220" t="e">
        <f t="shared" si="151"/>
        <v>#VALUE!</v>
      </c>
      <c r="N1632" s="220" t="e">
        <f t="shared" si="152"/>
        <v>#VALUE!</v>
      </c>
      <c r="O1632" s="220" t="e">
        <f t="shared" si="153"/>
        <v>#VALUE!</v>
      </c>
      <c r="P1632" s="220" t="e">
        <f t="shared" si="154"/>
        <v>#VALUE!</v>
      </c>
      <c r="Q1632" s="220"/>
      <c r="R1632" s="220"/>
      <c r="S1632" s="220" t="e">
        <f t="shared" si="155"/>
        <v>#VALUE!</v>
      </c>
    </row>
    <row r="1633" spans="12:19" hidden="1">
      <c r="L1633" s="220" t="e">
        <f t="shared" si="150"/>
        <v>#VALUE!</v>
      </c>
      <c r="M1633" s="220" t="e">
        <f t="shared" si="151"/>
        <v>#VALUE!</v>
      </c>
      <c r="N1633" s="220" t="e">
        <f t="shared" si="152"/>
        <v>#VALUE!</v>
      </c>
      <c r="O1633" s="220" t="e">
        <f t="shared" si="153"/>
        <v>#VALUE!</v>
      </c>
      <c r="P1633" s="220" t="e">
        <f t="shared" si="154"/>
        <v>#VALUE!</v>
      </c>
      <c r="Q1633" s="220"/>
      <c r="R1633" s="220"/>
      <c r="S1633" s="220" t="e">
        <f t="shared" si="155"/>
        <v>#VALUE!</v>
      </c>
    </row>
    <row r="1634" spans="12:19" hidden="1">
      <c r="L1634" s="220" t="e">
        <f t="shared" si="150"/>
        <v>#VALUE!</v>
      </c>
      <c r="M1634" s="220" t="e">
        <f t="shared" si="151"/>
        <v>#VALUE!</v>
      </c>
      <c r="N1634" s="220" t="e">
        <f t="shared" si="152"/>
        <v>#VALUE!</v>
      </c>
      <c r="O1634" s="220" t="e">
        <f t="shared" si="153"/>
        <v>#VALUE!</v>
      </c>
      <c r="P1634" s="220" t="e">
        <f t="shared" si="154"/>
        <v>#VALUE!</v>
      </c>
      <c r="Q1634" s="220"/>
      <c r="R1634" s="220"/>
      <c r="S1634" s="220" t="e">
        <f t="shared" si="155"/>
        <v>#VALUE!</v>
      </c>
    </row>
    <row r="1635" spans="12:19" hidden="1">
      <c r="L1635" s="220" t="e">
        <f t="shared" si="150"/>
        <v>#VALUE!</v>
      </c>
      <c r="M1635" s="220" t="e">
        <f t="shared" si="151"/>
        <v>#VALUE!</v>
      </c>
      <c r="N1635" s="220" t="e">
        <f t="shared" si="152"/>
        <v>#VALUE!</v>
      </c>
      <c r="O1635" s="220" t="e">
        <f t="shared" si="153"/>
        <v>#VALUE!</v>
      </c>
      <c r="P1635" s="220" t="e">
        <f t="shared" si="154"/>
        <v>#VALUE!</v>
      </c>
      <c r="Q1635" s="220"/>
      <c r="R1635" s="220"/>
      <c r="S1635" s="220" t="e">
        <f t="shared" si="155"/>
        <v>#VALUE!</v>
      </c>
    </row>
    <row r="1636" spans="12:19" hidden="1">
      <c r="L1636" s="220" t="e">
        <f t="shared" si="150"/>
        <v>#VALUE!</v>
      </c>
      <c r="M1636" s="220" t="e">
        <f t="shared" si="151"/>
        <v>#VALUE!</v>
      </c>
      <c r="N1636" s="220" t="e">
        <f t="shared" si="152"/>
        <v>#VALUE!</v>
      </c>
      <c r="O1636" s="220" t="e">
        <f t="shared" si="153"/>
        <v>#VALUE!</v>
      </c>
      <c r="P1636" s="220" t="e">
        <f t="shared" si="154"/>
        <v>#VALUE!</v>
      </c>
      <c r="Q1636" s="220"/>
      <c r="R1636" s="220"/>
      <c r="S1636" s="220" t="e">
        <f t="shared" si="155"/>
        <v>#VALUE!</v>
      </c>
    </row>
    <row r="1637" spans="12:19" hidden="1">
      <c r="L1637" s="220" t="e">
        <f t="shared" si="150"/>
        <v>#VALUE!</v>
      </c>
      <c r="M1637" s="220" t="e">
        <f t="shared" si="151"/>
        <v>#VALUE!</v>
      </c>
      <c r="N1637" s="220" t="e">
        <f t="shared" si="152"/>
        <v>#VALUE!</v>
      </c>
      <c r="O1637" s="220" t="e">
        <f t="shared" si="153"/>
        <v>#VALUE!</v>
      </c>
      <c r="P1637" s="220" t="e">
        <f t="shared" si="154"/>
        <v>#VALUE!</v>
      </c>
      <c r="Q1637" s="220"/>
      <c r="R1637" s="220"/>
      <c r="S1637" s="220" t="e">
        <f t="shared" si="155"/>
        <v>#VALUE!</v>
      </c>
    </row>
    <row r="1638" spans="12:19" hidden="1">
      <c r="L1638" s="220" t="e">
        <f t="shared" si="150"/>
        <v>#VALUE!</v>
      </c>
      <c r="M1638" s="220" t="e">
        <f t="shared" si="151"/>
        <v>#VALUE!</v>
      </c>
      <c r="N1638" s="220" t="e">
        <f t="shared" si="152"/>
        <v>#VALUE!</v>
      </c>
      <c r="O1638" s="220" t="e">
        <f t="shared" si="153"/>
        <v>#VALUE!</v>
      </c>
      <c r="P1638" s="220" t="e">
        <f t="shared" si="154"/>
        <v>#VALUE!</v>
      </c>
      <c r="Q1638" s="220"/>
      <c r="R1638" s="220"/>
      <c r="S1638" s="220" t="e">
        <f t="shared" si="155"/>
        <v>#VALUE!</v>
      </c>
    </row>
    <row r="1639" spans="12:19" hidden="1">
      <c r="L1639" s="220" t="e">
        <f t="shared" si="150"/>
        <v>#VALUE!</v>
      </c>
      <c r="M1639" s="220" t="e">
        <f t="shared" si="151"/>
        <v>#VALUE!</v>
      </c>
      <c r="N1639" s="220" t="e">
        <f t="shared" si="152"/>
        <v>#VALUE!</v>
      </c>
      <c r="O1639" s="220" t="e">
        <f t="shared" si="153"/>
        <v>#VALUE!</v>
      </c>
      <c r="P1639" s="220" t="e">
        <f t="shared" si="154"/>
        <v>#VALUE!</v>
      </c>
      <c r="Q1639" s="220"/>
      <c r="R1639" s="220"/>
      <c r="S1639" s="220" t="e">
        <f t="shared" si="155"/>
        <v>#VALUE!</v>
      </c>
    </row>
    <row r="1640" spans="12:19" hidden="1">
      <c r="L1640" s="220" t="e">
        <f t="shared" si="150"/>
        <v>#VALUE!</v>
      </c>
      <c r="M1640" s="220" t="e">
        <f t="shared" si="151"/>
        <v>#VALUE!</v>
      </c>
      <c r="N1640" s="220" t="e">
        <f t="shared" si="152"/>
        <v>#VALUE!</v>
      </c>
      <c r="O1640" s="220" t="e">
        <f t="shared" si="153"/>
        <v>#VALUE!</v>
      </c>
      <c r="P1640" s="220" t="e">
        <f t="shared" si="154"/>
        <v>#VALUE!</v>
      </c>
      <c r="Q1640" s="220"/>
      <c r="R1640" s="220"/>
      <c r="S1640" s="220" t="e">
        <f t="shared" si="155"/>
        <v>#VALUE!</v>
      </c>
    </row>
    <row r="1641" spans="12:19" hidden="1">
      <c r="L1641" s="220" t="e">
        <f t="shared" si="150"/>
        <v>#VALUE!</v>
      </c>
      <c r="M1641" s="220" t="e">
        <f t="shared" si="151"/>
        <v>#VALUE!</v>
      </c>
      <c r="N1641" s="220" t="e">
        <f t="shared" si="152"/>
        <v>#VALUE!</v>
      </c>
      <c r="O1641" s="220" t="e">
        <f t="shared" si="153"/>
        <v>#VALUE!</v>
      </c>
      <c r="P1641" s="220" t="e">
        <f t="shared" si="154"/>
        <v>#VALUE!</v>
      </c>
      <c r="Q1641" s="220"/>
      <c r="R1641" s="220"/>
      <c r="S1641" s="220" t="e">
        <f t="shared" si="155"/>
        <v>#VALUE!</v>
      </c>
    </row>
    <row r="1642" spans="12:19" hidden="1">
      <c r="L1642" s="220" t="e">
        <f t="shared" si="150"/>
        <v>#VALUE!</v>
      </c>
      <c r="M1642" s="220" t="e">
        <f t="shared" si="151"/>
        <v>#VALUE!</v>
      </c>
      <c r="N1642" s="220" t="e">
        <f t="shared" si="152"/>
        <v>#VALUE!</v>
      </c>
      <c r="O1642" s="220" t="e">
        <f t="shared" si="153"/>
        <v>#VALUE!</v>
      </c>
      <c r="P1642" s="220" t="e">
        <f t="shared" si="154"/>
        <v>#VALUE!</v>
      </c>
      <c r="Q1642" s="220"/>
      <c r="R1642" s="220"/>
      <c r="S1642" s="220" t="e">
        <f t="shared" si="155"/>
        <v>#VALUE!</v>
      </c>
    </row>
    <row r="1643" spans="12:19" hidden="1">
      <c r="L1643" s="220" t="e">
        <f t="shared" si="150"/>
        <v>#VALUE!</v>
      </c>
      <c r="M1643" s="220" t="e">
        <f t="shared" si="151"/>
        <v>#VALUE!</v>
      </c>
      <c r="N1643" s="220" t="e">
        <f t="shared" si="152"/>
        <v>#VALUE!</v>
      </c>
      <c r="O1643" s="220" t="e">
        <f t="shared" si="153"/>
        <v>#VALUE!</v>
      </c>
      <c r="P1643" s="220" t="e">
        <f t="shared" si="154"/>
        <v>#VALUE!</v>
      </c>
      <c r="Q1643" s="220"/>
      <c r="R1643" s="220"/>
      <c r="S1643" s="220" t="e">
        <f t="shared" si="155"/>
        <v>#VALUE!</v>
      </c>
    </row>
    <row r="1644" spans="12:19" hidden="1">
      <c r="L1644" s="220" t="e">
        <f t="shared" si="150"/>
        <v>#VALUE!</v>
      </c>
      <c r="M1644" s="220" t="e">
        <f t="shared" si="151"/>
        <v>#VALUE!</v>
      </c>
      <c r="N1644" s="220" t="e">
        <f t="shared" si="152"/>
        <v>#VALUE!</v>
      </c>
      <c r="O1644" s="220" t="e">
        <f t="shared" si="153"/>
        <v>#VALUE!</v>
      </c>
      <c r="P1644" s="220" t="e">
        <f t="shared" si="154"/>
        <v>#VALUE!</v>
      </c>
      <c r="Q1644" s="220"/>
      <c r="R1644" s="220"/>
      <c r="S1644" s="220" t="e">
        <f t="shared" si="155"/>
        <v>#VALUE!</v>
      </c>
    </row>
    <row r="1645" spans="12:19" hidden="1">
      <c r="L1645" s="220" t="e">
        <f t="shared" si="150"/>
        <v>#VALUE!</v>
      </c>
      <c r="M1645" s="220" t="e">
        <f t="shared" si="151"/>
        <v>#VALUE!</v>
      </c>
      <c r="N1645" s="220" t="e">
        <f t="shared" si="152"/>
        <v>#VALUE!</v>
      </c>
      <c r="O1645" s="220" t="e">
        <f t="shared" si="153"/>
        <v>#VALUE!</v>
      </c>
      <c r="P1645" s="220" t="e">
        <f t="shared" si="154"/>
        <v>#VALUE!</v>
      </c>
      <c r="Q1645" s="220"/>
      <c r="R1645" s="220"/>
      <c r="S1645" s="220" t="e">
        <f t="shared" si="155"/>
        <v>#VALUE!</v>
      </c>
    </row>
    <row r="1646" spans="12:19" hidden="1">
      <c r="L1646" s="220" t="e">
        <f t="shared" si="150"/>
        <v>#VALUE!</v>
      </c>
      <c r="M1646" s="220" t="e">
        <f t="shared" si="151"/>
        <v>#VALUE!</v>
      </c>
      <c r="N1646" s="220" t="e">
        <f t="shared" si="152"/>
        <v>#VALUE!</v>
      </c>
      <c r="O1646" s="220" t="e">
        <f t="shared" si="153"/>
        <v>#VALUE!</v>
      </c>
      <c r="P1646" s="220" t="e">
        <f t="shared" si="154"/>
        <v>#VALUE!</v>
      </c>
      <c r="Q1646" s="220"/>
      <c r="R1646" s="220"/>
      <c r="S1646" s="220" t="e">
        <f t="shared" si="155"/>
        <v>#VALUE!</v>
      </c>
    </row>
    <row r="1647" spans="12:19" hidden="1">
      <c r="L1647" s="220" t="e">
        <f t="shared" si="150"/>
        <v>#VALUE!</v>
      </c>
      <c r="M1647" s="220" t="e">
        <f t="shared" si="151"/>
        <v>#VALUE!</v>
      </c>
      <c r="N1647" s="220" t="e">
        <f t="shared" si="152"/>
        <v>#VALUE!</v>
      </c>
      <c r="O1647" s="220" t="e">
        <f t="shared" si="153"/>
        <v>#VALUE!</v>
      </c>
      <c r="P1647" s="220" t="e">
        <f t="shared" si="154"/>
        <v>#VALUE!</v>
      </c>
      <c r="Q1647" s="220"/>
      <c r="R1647" s="220"/>
      <c r="S1647" s="220" t="e">
        <f t="shared" si="155"/>
        <v>#VALUE!</v>
      </c>
    </row>
    <row r="1648" spans="12:19" hidden="1">
      <c r="L1648" s="220" t="e">
        <f t="shared" si="150"/>
        <v>#VALUE!</v>
      </c>
      <c r="M1648" s="220" t="e">
        <f t="shared" si="151"/>
        <v>#VALUE!</v>
      </c>
      <c r="N1648" s="220" t="e">
        <f t="shared" si="152"/>
        <v>#VALUE!</v>
      </c>
      <c r="O1648" s="220" t="e">
        <f t="shared" si="153"/>
        <v>#VALUE!</v>
      </c>
      <c r="P1648" s="220" t="e">
        <f t="shared" si="154"/>
        <v>#VALUE!</v>
      </c>
      <c r="Q1648" s="220"/>
      <c r="R1648" s="220"/>
      <c r="S1648" s="220" t="e">
        <f t="shared" si="155"/>
        <v>#VALUE!</v>
      </c>
    </row>
    <row r="1649" spans="12:19" hidden="1">
      <c r="L1649" s="220" t="e">
        <f t="shared" si="150"/>
        <v>#VALUE!</v>
      </c>
      <c r="M1649" s="220" t="e">
        <f t="shared" si="151"/>
        <v>#VALUE!</v>
      </c>
      <c r="N1649" s="220" t="e">
        <f t="shared" si="152"/>
        <v>#VALUE!</v>
      </c>
      <c r="O1649" s="220" t="e">
        <f t="shared" si="153"/>
        <v>#VALUE!</v>
      </c>
      <c r="P1649" s="220" t="e">
        <f t="shared" si="154"/>
        <v>#VALUE!</v>
      </c>
      <c r="Q1649" s="220"/>
      <c r="R1649" s="220"/>
      <c r="S1649" s="220" t="e">
        <f t="shared" si="155"/>
        <v>#VALUE!</v>
      </c>
    </row>
    <row r="1650" spans="12:19" hidden="1">
      <c r="L1650" s="220" t="e">
        <f t="shared" si="150"/>
        <v>#VALUE!</v>
      </c>
      <c r="M1650" s="220" t="e">
        <f t="shared" si="151"/>
        <v>#VALUE!</v>
      </c>
      <c r="N1650" s="220" t="e">
        <f t="shared" si="152"/>
        <v>#VALUE!</v>
      </c>
      <c r="O1650" s="220" t="e">
        <f t="shared" si="153"/>
        <v>#VALUE!</v>
      </c>
      <c r="P1650" s="220" t="e">
        <f t="shared" si="154"/>
        <v>#VALUE!</v>
      </c>
      <c r="Q1650" s="220"/>
      <c r="R1650" s="220"/>
      <c r="S1650" s="220" t="e">
        <f t="shared" si="155"/>
        <v>#VALUE!</v>
      </c>
    </row>
    <row r="1651" spans="12:19" hidden="1">
      <c r="L1651" s="220" t="e">
        <f t="shared" si="150"/>
        <v>#VALUE!</v>
      </c>
      <c r="M1651" s="220" t="e">
        <f t="shared" si="151"/>
        <v>#VALUE!</v>
      </c>
      <c r="N1651" s="220" t="e">
        <f t="shared" si="152"/>
        <v>#VALUE!</v>
      </c>
      <c r="O1651" s="220" t="e">
        <f t="shared" si="153"/>
        <v>#VALUE!</v>
      </c>
      <c r="P1651" s="220" t="e">
        <f t="shared" si="154"/>
        <v>#VALUE!</v>
      </c>
      <c r="Q1651" s="220"/>
      <c r="R1651" s="220"/>
      <c r="S1651" s="220" t="e">
        <f t="shared" si="155"/>
        <v>#VALUE!</v>
      </c>
    </row>
    <row r="1652" spans="12:19" hidden="1">
      <c r="L1652" s="220" t="e">
        <f t="shared" si="150"/>
        <v>#VALUE!</v>
      </c>
      <c r="M1652" s="220" t="e">
        <f t="shared" si="151"/>
        <v>#VALUE!</v>
      </c>
      <c r="N1652" s="220" t="e">
        <f t="shared" si="152"/>
        <v>#VALUE!</v>
      </c>
      <c r="O1652" s="220" t="e">
        <f t="shared" si="153"/>
        <v>#VALUE!</v>
      </c>
      <c r="P1652" s="220" t="e">
        <f t="shared" si="154"/>
        <v>#VALUE!</v>
      </c>
      <c r="Q1652" s="220"/>
      <c r="R1652" s="220"/>
      <c r="S1652" s="220" t="e">
        <f t="shared" si="155"/>
        <v>#VALUE!</v>
      </c>
    </row>
    <row r="1653" spans="12:19" hidden="1">
      <c r="L1653" s="220" t="e">
        <f t="shared" si="150"/>
        <v>#VALUE!</v>
      </c>
      <c r="M1653" s="220" t="e">
        <f t="shared" si="151"/>
        <v>#VALUE!</v>
      </c>
      <c r="N1653" s="220" t="e">
        <f t="shared" si="152"/>
        <v>#VALUE!</v>
      </c>
      <c r="O1653" s="220" t="e">
        <f t="shared" si="153"/>
        <v>#VALUE!</v>
      </c>
      <c r="P1653" s="220" t="e">
        <f t="shared" si="154"/>
        <v>#VALUE!</v>
      </c>
      <c r="Q1653" s="220"/>
      <c r="R1653" s="220"/>
      <c r="S1653" s="220" t="e">
        <f t="shared" si="155"/>
        <v>#VALUE!</v>
      </c>
    </row>
    <row r="1654" spans="12:19" hidden="1">
      <c r="L1654" s="220" t="e">
        <f t="shared" si="150"/>
        <v>#VALUE!</v>
      </c>
      <c r="M1654" s="220" t="e">
        <f t="shared" si="151"/>
        <v>#VALUE!</v>
      </c>
      <c r="N1654" s="220" t="e">
        <f t="shared" si="152"/>
        <v>#VALUE!</v>
      </c>
      <c r="O1654" s="220" t="e">
        <f t="shared" si="153"/>
        <v>#VALUE!</v>
      </c>
      <c r="P1654" s="220" t="e">
        <f t="shared" si="154"/>
        <v>#VALUE!</v>
      </c>
      <c r="Q1654" s="220"/>
      <c r="R1654" s="220"/>
      <c r="S1654" s="220" t="e">
        <f t="shared" si="155"/>
        <v>#VALUE!</v>
      </c>
    </row>
    <row r="1655" spans="12:19" hidden="1">
      <c r="L1655" s="220" t="e">
        <f t="shared" si="150"/>
        <v>#VALUE!</v>
      </c>
      <c r="M1655" s="220" t="e">
        <f t="shared" si="151"/>
        <v>#VALUE!</v>
      </c>
      <c r="N1655" s="220" t="e">
        <f t="shared" si="152"/>
        <v>#VALUE!</v>
      </c>
      <c r="O1655" s="220" t="e">
        <f t="shared" si="153"/>
        <v>#VALUE!</v>
      </c>
      <c r="P1655" s="220" t="e">
        <f t="shared" si="154"/>
        <v>#VALUE!</v>
      </c>
      <c r="Q1655" s="220"/>
      <c r="R1655" s="220"/>
      <c r="S1655" s="220" t="e">
        <f t="shared" si="155"/>
        <v>#VALUE!</v>
      </c>
    </row>
    <row r="1656" spans="12:19" hidden="1">
      <c r="L1656" s="220" t="e">
        <f t="shared" si="150"/>
        <v>#VALUE!</v>
      </c>
      <c r="M1656" s="220" t="e">
        <f t="shared" si="151"/>
        <v>#VALUE!</v>
      </c>
      <c r="N1656" s="220" t="e">
        <f t="shared" si="152"/>
        <v>#VALUE!</v>
      </c>
      <c r="O1656" s="220" t="e">
        <f t="shared" si="153"/>
        <v>#VALUE!</v>
      </c>
      <c r="P1656" s="220" t="e">
        <f t="shared" si="154"/>
        <v>#VALUE!</v>
      </c>
      <c r="Q1656" s="220"/>
      <c r="R1656" s="220"/>
      <c r="S1656" s="220" t="e">
        <f t="shared" si="155"/>
        <v>#VALUE!</v>
      </c>
    </row>
    <row r="1657" spans="12:19" hidden="1">
      <c r="L1657" s="220" t="e">
        <f t="shared" si="150"/>
        <v>#VALUE!</v>
      </c>
      <c r="M1657" s="220" t="e">
        <f t="shared" si="151"/>
        <v>#VALUE!</v>
      </c>
      <c r="N1657" s="220" t="e">
        <f t="shared" si="152"/>
        <v>#VALUE!</v>
      </c>
      <c r="O1657" s="220" t="e">
        <f t="shared" si="153"/>
        <v>#VALUE!</v>
      </c>
      <c r="P1657" s="220" t="e">
        <f t="shared" si="154"/>
        <v>#VALUE!</v>
      </c>
      <c r="Q1657" s="220"/>
      <c r="R1657" s="220"/>
      <c r="S1657" s="220" t="e">
        <f t="shared" si="155"/>
        <v>#VALUE!</v>
      </c>
    </row>
    <row r="1658" spans="12:19" hidden="1">
      <c r="L1658" s="220" t="e">
        <f t="shared" si="150"/>
        <v>#VALUE!</v>
      </c>
      <c r="M1658" s="220" t="e">
        <f t="shared" si="151"/>
        <v>#VALUE!</v>
      </c>
      <c r="N1658" s="220" t="e">
        <f t="shared" si="152"/>
        <v>#VALUE!</v>
      </c>
      <c r="O1658" s="220" t="e">
        <f t="shared" si="153"/>
        <v>#VALUE!</v>
      </c>
      <c r="P1658" s="220" t="e">
        <f t="shared" si="154"/>
        <v>#VALUE!</v>
      </c>
      <c r="Q1658" s="220"/>
      <c r="R1658" s="220"/>
      <c r="S1658" s="220" t="e">
        <f t="shared" si="155"/>
        <v>#VALUE!</v>
      </c>
    </row>
    <row r="1659" spans="12:19" hidden="1">
      <c r="L1659" s="220" t="e">
        <f t="shared" si="150"/>
        <v>#VALUE!</v>
      </c>
      <c r="M1659" s="220" t="e">
        <f t="shared" si="151"/>
        <v>#VALUE!</v>
      </c>
      <c r="N1659" s="220" t="e">
        <f t="shared" si="152"/>
        <v>#VALUE!</v>
      </c>
      <c r="O1659" s="220" t="e">
        <f t="shared" si="153"/>
        <v>#VALUE!</v>
      </c>
      <c r="P1659" s="220" t="e">
        <f t="shared" si="154"/>
        <v>#VALUE!</v>
      </c>
      <c r="Q1659" s="220"/>
      <c r="R1659" s="220"/>
      <c r="S1659" s="220" t="e">
        <f t="shared" si="155"/>
        <v>#VALUE!</v>
      </c>
    </row>
    <row r="1660" spans="12:19" hidden="1">
      <c r="L1660" s="220" t="e">
        <f t="shared" si="150"/>
        <v>#VALUE!</v>
      </c>
      <c r="M1660" s="220" t="e">
        <f t="shared" si="151"/>
        <v>#VALUE!</v>
      </c>
      <c r="N1660" s="220" t="e">
        <f t="shared" si="152"/>
        <v>#VALUE!</v>
      </c>
      <c r="O1660" s="220" t="e">
        <f t="shared" si="153"/>
        <v>#VALUE!</v>
      </c>
      <c r="P1660" s="220" t="e">
        <f t="shared" si="154"/>
        <v>#VALUE!</v>
      </c>
      <c r="Q1660" s="220"/>
      <c r="R1660" s="220"/>
      <c r="S1660" s="220" t="e">
        <f t="shared" si="155"/>
        <v>#VALUE!</v>
      </c>
    </row>
    <row r="1661" spans="12:19" hidden="1">
      <c r="L1661" s="220" t="e">
        <f t="shared" si="150"/>
        <v>#VALUE!</v>
      </c>
      <c r="M1661" s="220" t="e">
        <f t="shared" si="151"/>
        <v>#VALUE!</v>
      </c>
      <c r="N1661" s="220" t="e">
        <f t="shared" si="152"/>
        <v>#VALUE!</v>
      </c>
      <c r="O1661" s="220" t="e">
        <f t="shared" si="153"/>
        <v>#VALUE!</v>
      </c>
      <c r="P1661" s="220" t="e">
        <f t="shared" si="154"/>
        <v>#VALUE!</v>
      </c>
      <c r="Q1661" s="220"/>
      <c r="R1661" s="220"/>
      <c r="S1661" s="220" t="e">
        <f t="shared" si="155"/>
        <v>#VALUE!</v>
      </c>
    </row>
    <row r="1662" spans="12:19" hidden="1">
      <c r="L1662" s="220" t="e">
        <f t="shared" si="150"/>
        <v>#VALUE!</v>
      </c>
      <c r="M1662" s="220" t="e">
        <f t="shared" si="151"/>
        <v>#VALUE!</v>
      </c>
      <c r="N1662" s="220" t="e">
        <f t="shared" si="152"/>
        <v>#VALUE!</v>
      </c>
      <c r="O1662" s="220" t="e">
        <f t="shared" si="153"/>
        <v>#VALUE!</v>
      </c>
      <c r="P1662" s="220" t="e">
        <f t="shared" si="154"/>
        <v>#VALUE!</v>
      </c>
      <c r="Q1662" s="220"/>
      <c r="R1662" s="220"/>
      <c r="S1662" s="220" t="e">
        <f t="shared" si="155"/>
        <v>#VALUE!</v>
      </c>
    </row>
    <row r="1663" spans="12:19" hidden="1">
      <c r="L1663" s="220" t="e">
        <f t="shared" si="150"/>
        <v>#VALUE!</v>
      </c>
      <c r="M1663" s="220" t="e">
        <f t="shared" si="151"/>
        <v>#VALUE!</v>
      </c>
      <c r="N1663" s="220" t="e">
        <f t="shared" si="152"/>
        <v>#VALUE!</v>
      </c>
      <c r="O1663" s="220" t="e">
        <f t="shared" si="153"/>
        <v>#VALUE!</v>
      </c>
      <c r="P1663" s="220" t="e">
        <f t="shared" si="154"/>
        <v>#VALUE!</v>
      </c>
      <c r="Q1663" s="220"/>
      <c r="R1663" s="220"/>
      <c r="S1663" s="220" t="e">
        <f t="shared" si="155"/>
        <v>#VALUE!</v>
      </c>
    </row>
    <row r="1664" spans="12:19" hidden="1">
      <c r="L1664" s="220" t="e">
        <f t="shared" si="150"/>
        <v>#VALUE!</v>
      </c>
      <c r="M1664" s="220" t="e">
        <f t="shared" si="151"/>
        <v>#VALUE!</v>
      </c>
      <c r="N1664" s="220" t="e">
        <f t="shared" si="152"/>
        <v>#VALUE!</v>
      </c>
      <c r="O1664" s="220" t="e">
        <f t="shared" si="153"/>
        <v>#VALUE!</v>
      </c>
      <c r="P1664" s="220" t="e">
        <f t="shared" si="154"/>
        <v>#VALUE!</v>
      </c>
      <c r="Q1664" s="220"/>
      <c r="R1664" s="220"/>
      <c r="S1664" s="220" t="e">
        <f t="shared" si="155"/>
        <v>#VALUE!</v>
      </c>
    </row>
    <row r="1665" spans="12:19" hidden="1">
      <c r="L1665" s="220" t="e">
        <f t="shared" si="150"/>
        <v>#VALUE!</v>
      </c>
      <c r="M1665" s="220" t="e">
        <f t="shared" si="151"/>
        <v>#VALUE!</v>
      </c>
      <c r="N1665" s="220" t="e">
        <f t="shared" si="152"/>
        <v>#VALUE!</v>
      </c>
      <c r="O1665" s="220" t="e">
        <f t="shared" si="153"/>
        <v>#VALUE!</v>
      </c>
      <c r="P1665" s="220" t="e">
        <f t="shared" si="154"/>
        <v>#VALUE!</v>
      </c>
      <c r="Q1665" s="220"/>
      <c r="R1665" s="220"/>
      <c r="S1665" s="220" t="e">
        <f t="shared" si="155"/>
        <v>#VALUE!</v>
      </c>
    </row>
    <row r="1666" spans="12:19" hidden="1">
      <c r="L1666" s="220" t="e">
        <f t="shared" si="150"/>
        <v>#VALUE!</v>
      </c>
      <c r="M1666" s="220" t="e">
        <f t="shared" si="151"/>
        <v>#VALUE!</v>
      </c>
      <c r="N1666" s="220" t="e">
        <f t="shared" si="152"/>
        <v>#VALUE!</v>
      </c>
      <c r="O1666" s="220" t="e">
        <f t="shared" si="153"/>
        <v>#VALUE!</v>
      </c>
      <c r="P1666" s="220" t="e">
        <f t="shared" si="154"/>
        <v>#VALUE!</v>
      </c>
      <c r="Q1666" s="220"/>
      <c r="R1666" s="220"/>
      <c r="S1666" s="220" t="e">
        <f t="shared" si="155"/>
        <v>#VALUE!</v>
      </c>
    </row>
    <row r="1667" spans="12:19" hidden="1">
      <c r="L1667" s="220" t="e">
        <f t="shared" si="150"/>
        <v>#VALUE!</v>
      </c>
      <c r="M1667" s="220" t="e">
        <f t="shared" si="151"/>
        <v>#VALUE!</v>
      </c>
      <c r="N1667" s="220" t="e">
        <f t="shared" si="152"/>
        <v>#VALUE!</v>
      </c>
      <c r="O1667" s="220" t="e">
        <f t="shared" si="153"/>
        <v>#VALUE!</v>
      </c>
      <c r="P1667" s="220" t="e">
        <f t="shared" si="154"/>
        <v>#VALUE!</v>
      </c>
      <c r="Q1667" s="220"/>
      <c r="R1667" s="220"/>
      <c r="S1667" s="220" t="e">
        <f t="shared" si="155"/>
        <v>#VALUE!</v>
      </c>
    </row>
    <row r="1668" spans="12:19" hidden="1">
      <c r="L1668" s="220" t="e">
        <f t="shared" si="150"/>
        <v>#VALUE!</v>
      </c>
      <c r="M1668" s="220" t="e">
        <f t="shared" si="151"/>
        <v>#VALUE!</v>
      </c>
      <c r="N1668" s="220" t="e">
        <f t="shared" si="152"/>
        <v>#VALUE!</v>
      </c>
      <c r="O1668" s="220" t="e">
        <f t="shared" si="153"/>
        <v>#VALUE!</v>
      </c>
      <c r="P1668" s="220" t="e">
        <f t="shared" si="154"/>
        <v>#VALUE!</v>
      </c>
      <c r="Q1668" s="220"/>
      <c r="R1668" s="220"/>
      <c r="S1668" s="220" t="e">
        <f t="shared" si="155"/>
        <v>#VALUE!</v>
      </c>
    </row>
    <row r="1669" spans="12:19" hidden="1">
      <c r="L1669" s="220" t="e">
        <f t="shared" ref="L1669:L1732" si="156">LEFT(A1669,2)*1</f>
        <v>#VALUE!</v>
      </c>
      <c r="M1669" s="220" t="e">
        <f t="shared" ref="M1669:M1732" si="157">LEFT(B1669,2)*1</f>
        <v>#VALUE!</v>
      </c>
      <c r="N1669" s="220" t="e">
        <f t="shared" ref="N1669:N1732" si="158">LEFT(C1669,4)*1</f>
        <v>#VALUE!</v>
      </c>
      <c r="O1669" s="220" t="e">
        <f t="shared" ref="O1669:O1732" si="159">LEFT(D1669,4)*1</f>
        <v>#VALUE!</v>
      </c>
      <c r="P1669" s="220" t="e">
        <f t="shared" ref="P1669:P1732" si="160">N1669/1000*1</f>
        <v>#VALUE!</v>
      </c>
      <c r="Q1669" s="220"/>
      <c r="R1669" s="220"/>
      <c r="S1669" s="220" t="e">
        <f t="shared" ref="S1669:S1732" si="161">RIGHT(O1669,3)*1</f>
        <v>#VALUE!</v>
      </c>
    </row>
    <row r="1670" spans="12:19" hidden="1">
      <c r="L1670" s="220" t="e">
        <f t="shared" si="156"/>
        <v>#VALUE!</v>
      </c>
      <c r="M1670" s="220" t="e">
        <f t="shared" si="157"/>
        <v>#VALUE!</v>
      </c>
      <c r="N1670" s="220" t="e">
        <f t="shared" si="158"/>
        <v>#VALUE!</v>
      </c>
      <c r="O1670" s="220" t="e">
        <f t="shared" si="159"/>
        <v>#VALUE!</v>
      </c>
      <c r="P1670" s="220" t="e">
        <f t="shared" si="160"/>
        <v>#VALUE!</v>
      </c>
      <c r="Q1670" s="220"/>
      <c r="R1670" s="220"/>
      <c r="S1670" s="220" t="e">
        <f t="shared" si="161"/>
        <v>#VALUE!</v>
      </c>
    </row>
    <row r="1671" spans="12:19" hidden="1">
      <c r="L1671" s="220" t="e">
        <f t="shared" si="156"/>
        <v>#VALUE!</v>
      </c>
      <c r="M1671" s="220" t="e">
        <f t="shared" si="157"/>
        <v>#VALUE!</v>
      </c>
      <c r="N1671" s="220" t="e">
        <f t="shared" si="158"/>
        <v>#VALUE!</v>
      </c>
      <c r="O1671" s="220" t="e">
        <f t="shared" si="159"/>
        <v>#VALUE!</v>
      </c>
      <c r="P1671" s="220" t="e">
        <f t="shared" si="160"/>
        <v>#VALUE!</v>
      </c>
      <c r="Q1671" s="220"/>
      <c r="R1671" s="220"/>
      <c r="S1671" s="220" t="e">
        <f t="shared" si="161"/>
        <v>#VALUE!</v>
      </c>
    </row>
    <row r="1672" spans="12:19" hidden="1">
      <c r="L1672" s="220" t="e">
        <f t="shared" si="156"/>
        <v>#VALUE!</v>
      </c>
      <c r="M1672" s="220" t="e">
        <f t="shared" si="157"/>
        <v>#VALUE!</v>
      </c>
      <c r="N1672" s="220" t="e">
        <f t="shared" si="158"/>
        <v>#VALUE!</v>
      </c>
      <c r="O1672" s="220" t="e">
        <f t="shared" si="159"/>
        <v>#VALUE!</v>
      </c>
      <c r="P1672" s="220" t="e">
        <f t="shared" si="160"/>
        <v>#VALUE!</v>
      </c>
      <c r="Q1672" s="220"/>
      <c r="R1672" s="220"/>
      <c r="S1672" s="220" t="e">
        <f t="shared" si="161"/>
        <v>#VALUE!</v>
      </c>
    </row>
    <row r="1673" spans="12:19" hidden="1">
      <c r="L1673" s="220" t="e">
        <f t="shared" si="156"/>
        <v>#VALUE!</v>
      </c>
      <c r="M1673" s="220" t="e">
        <f t="shared" si="157"/>
        <v>#VALUE!</v>
      </c>
      <c r="N1673" s="220" t="e">
        <f t="shared" si="158"/>
        <v>#VALUE!</v>
      </c>
      <c r="O1673" s="220" t="e">
        <f t="shared" si="159"/>
        <v>#VALUE!</v>
      </c>
      <c r="P1673" s="220" t="e">
        <f t="shared" si="160"/>
        <v>#VALUE!</v>
      </c>
      <c r="Q1673" s="220"/>
      <c r="R1673" s="220"/>
      <c r="S1673" s="220" t="e">
        <f t="shared" si="161"/>
        <v>#VALUE!</v>
      </c>
    </row>
    <row r="1674" spans="12:19" hidden="1">
      <c r="L1674" s="220" t="e">
        <f t="shared" si="156"/>
        <v>#VALUE!</v>
      </c>
      <c r="M1674" s="220" t="e">
        <f t="shared" si="157"/>
        <v>#VALUE!</v>
      </c>
      <c r="N1674" s="220" t="e">
        <f t="shared" si="158"/>
        <v>#VALUE!</v>
      </c>
      <c r="O1674" s="220" t="e">
        <f t="shared" si="159"/>
        <v>#VALUE!</v>
      </c>
      <c r="P1674" s="220" t="e">
        <f t="shared" si="160"/>
        <v>#VALUE!</v>
      </c>
      <c r="Q1674" s="220"/>
      <c r="R1674" s="220"/>
      <c r="S1674" s="220" t="e">
        <f t="shared" si="161"/>
        <v>#VALUE!</v>
      </c>
    </row>
    <row r="1675" spans="12:19" hidden="1">
      <c r="L1675" s="220" t="e">
        <f t="shared" si="156"/>
        <v>#VALUE!</v>
      </c>
      <c r="M1675" s="220" t="e">
        <f t="shared" si="157"/>
        <v>#VALUE!</v>
      </c>
      <c r="N1675" s="220" t="e">
        <f t="shared" si="158"/>
        <v>#VALUE!</v>
      </c>
      <c r="O1675" s="220" t="e">
        <f t="shared" si="159"/>
        <v>#VALUE!</v>
      </c>
      <c r="P1675" s="220" t="e">
        <f t="shared" si="160"/>
        <v>#VALUE!</v>
      </c>
      <c r="Q1675" s="220"/>
      <c r="R1675" s="220"/>
      <c r="S1675" s="220" t="e">
        <f t="shared" si="161"/>
        <v>#VALUE!</v>
      </c>
    </row>
    <row r="1676" spans="12:19" hidden="1">
      <c r="L1676" s="220" t="e">
        <f t="shared" si="156"/>
        <v>#VALUE!</v>
      </c>
      <c r="M1676" s="220" t="e">
        <f t="shared" si="157"/>
        <v>#VALUE!</v>
      </c>
      <c r="N1676" s="220" t="e">
        <f t="shared" si="158"/>
        <v>#VALUE!</v>
      </c>
      <c r="O1676" s="220" t="e">
        <f t="shared" si="159"/>
        <v>#VALUE!</v>
      </c>
      <c r="P1676" s="220" t="e">
        <f t="shared" si="160"/>
        <v>#VALUE!</v>
      </c>
      <c r="Q1676" s="220"/>
      <c r="R1676" s="220"/>
      <c r="S1676" s="220" t="e">
        <f t="shared" si="161"/>
        <v>#VALUE!</v>
      </c>
    </row>
    <row r="1677" spans="12:19" hidden="1">
      <c r="L1677" s="220" t="e">
        <f t="shared" si="156"/>
        <v>#VALUE!</v>
      </c>
      <c r="M1677" s="220" t="e">
        <f t="shared" si="157"/>
        <v>#VALUE!</v>
      </c>
      <c r="N1677" s="220" t="e">
        <f t="shared" si="158"/>
        <v>#VALUE!</v>
      </c>
      <c r="O1677" s="220" t="e">
        <f t="shared" si="159"/>
        <v>#VALUE!</v>
      </c>
      <c r="P1677" s="220" t="e">
        <f t="shared" si="160"/>
        <v>#VALUE!</v>
      </c>
      <c r="Q1677" s="220"/>
      <c r="R1677" s="220"/>
      <c r="S1677" s="220" t="e">
        <f t="shared" si="161"/>
        <v>#VALUE!</v>
      </c>
    </row>
    <row r="1678" spans="12:19" hidden="1">
      <c r="L1678" s="220" t="e">
        <f t="shared" si="156"/>
        <v>#VALUE!</v>
      </c>
      <c r="M1678" s="220" t="e">
        <f t="shared" si="157"/>
        <v>#VALUE!</v>
      </c>
      <c r="N1678" s="220" t="e">
        <f t="shared" si="158"/>
        <v>#VALUE!</v>
      </c>
      <c r="O1678" s="220" t="e">
        <f t="shared" si="159"/>
        <v>#VALUE!</v>
      </c>
      <c r="P1678" s="220" t="e">
        <f t="shared" si="160"/>
        <v>#VALUE!</v>
      </c>
      <c r="Q1678" s="220"/>
      <c r="R1678" s="220"/>
      <c r="S1678" s="220" t="e">
        <f t="shared" si="161"/>
        <v>#VALUE!</v>
      </c>
    </row>
    <row r="1679" spans="12:19" hidden="1">
      <c r="L1679" s="220" t="e">
        <f t="shared" si="156"/>
        <v>#VALUE!</v>
      </c>
      <c r="M1679" s="220" t="e">
        <f t="shared" si="157"/>
        <v>#VALUE!</v>
      </c>
      <c r="N1679" s="220" t="e">
        <f t="shared" si="158"/>
        <v>#VALUE!</v>
      </c>
      <c r="O1679" s="220" t="e">
        <f t="shared" si="159"/>
        <v>#VALUE!</v>
      </c>
      <c r="P1679" s="220" t="e">
        <f t="shared" si="160"/>
        <v>#VALUE!</v>
      </c>
      <c r="Q1679" s="220"/>
      <c r="R1679" s="220"/>
      <c r="S1679" s="220" t="e">
        <f t="shared" si="161"/>
        <v>#VALUE!</v>
      </c>
    </row>
    <row r="1680" spans="12:19" hidden="1">
      <c r="L1680" s="220" t="e">
        <f t="shared" si="156"/>
        <v>#VALUE!</v>
      </c>
      <c r="M1680" s="220" t="e">
        <f t="shared" si="157"/>
        <v>#VALUE!</v>
      </c>
      <c r="N1680" s="220" t="e">
        <f t="shared" si="158"/>
        <v>#VALUE!</v>
      </c>
      <c r="O1680" s="220" t="e">
        <f t="shared" si="159"/>
        <v>#VALUE!</v>
      </c>
      <c r="P1680" s="220" t="e">
        <f t="shared" si="160"/>
        <v>#VALUE!</v>
      </c>
      <c r="Q1680" s="220"/>
      <c r="R1680" s="220"/>
      <c r="S1680" s="220" t="e">
        <f t="shared" si="161"/>
        <v>#VALUE!</v>
      </c>
    </row>
    <row r="1681" spans="12:19" hidden="1">
      <c r="L1681" s="220" t="e">
        <f t="shared" si="156"/>
        <v>#VALUE!</v>
      </c>
      <c r="M1681" s="220" t="e">
        <f t="shared" si="157"/>
        <v>#VALUE!</v>
      </c>
      <c r="N1681" s="220" t="e">
        <f t="shared" si="158"/>
        <v>#VALUE!</v>
      </c>
      <c r="O1681" s="220" t="e">
        <f t="shared" si="159"/>
        <v>#VALUE!</v>
      </c>
      <c r="P1681" s="220" t="e">
        <f t="shared" si="160"/>
        <v>#VALUE!</v>
      </c>
      <c r="Q1681" s="220"/>
      <c r="R1681" s="220"/>
      <c r="S1681" s="220" t="e">
        <f t="shared" si="161"/>
        <v>#VALUE!</v>
      </c>
    </row>
    <row r="1682" spans="12:19" hidden="1">
      <c r="L1682" s="220" t="e">
        <f t="shared" si="156"/>
        <v>#VALUE!</v>
      </c>
      <c r="M1682" s="220" t="e">
        <f t="shared" si="157"/>
        <v>#VALUE!</v>
      </c>
      <c r="N1682" s="220" t="e">
        <f t="shared" si="158"/>
        <v>#VALUE!</v>
      </c>
      <c r="O1682" s="220" t="e">
        <f t="shared" si="159"/>
        <v>#VALUE!</v>
      </c>
      <c r="P1682" s="220" t="e">
        <f t="shared" si="160"/>
        <v>#VALUE!</v>
      </c>
      <c r="Q1682" s="220"/>
      <c r="R1682" s="220"/>
      <c r="S1682" s="220" t="e">
        <f t="shared" si="161"/>
        <v>#VALUE!</v>
      </c>
    </row>
    <row r="1683" spans="12:19" hidden="1">
      <c r="L1683" s="220" t="e">
        <f t="shared" si="156"/>
        <v>#VALUE!</v>
      </c>
      <c r="M1683" s="220" t="e">
        <f t="shared" si="157"/>
        <v>#VALUE!</v>
      </c>
      <c r="N1683" s="220" t="e">
        <f t="shared" si="158"/>
        <v>#VALUE!</v>
      </c>
      <c r="O1683" s="220" t="e">
        <f t="shared" si="159"/>
        <v>#VALUE!</v>
      </c>
      <c r="P1683" s="220" t="e">
        <f t="shared" si="160"/>
        <v>#VALUE!</v>
      </c>
      <c r="Q1683" s="220"/>
      <c r="R1683" s="220"/>
      <c r="S1683" s="220" t="e">
        <f t="shared" si="161"/>
        <v>#VALUE!</v>
      </c>
    </row>
    <row r="1684" spans="12:19" hidden="1">
      <c r="L1684" s="220" t="e">
        <f t="shared" si="156"/>
        <v>#VALUE!</v>
      </c>
      <c r="M1684" s="220" t="e">
        <f t="shared" si="157"/>
        <v>#VALUE!</v>
      </c>
      <c r="N1684" s="220" t="e">
        <f t="shared" si="158"/>
        <v>#VALUE!</v>
      </c>
      <c r="O1684" s="220" t="e">
        <f t="shared" si="159"/>
        <v>#VALUE!</v>
      </c>
      <c r="P1684" s="220" t="e">
        <f t="shared" si="160"/>
        <v>#VALUE!</v>
      </c>
      <c r="Q1684" s="220"/>
      <c r="R1684" s="220"/>
      <c r="S1684" s="220" t="e">
        <f t="shared" si="161"/>
        <v>#VALUE!</v>
      </c>
    </row>
    <row r="1685" spans="12:19" hidden="1">
      <c r="L1685" s="220" t="e">
        <f t="shared" si="156"/>
        <v>#VALUE!</v>
      </c>
      <c r="M1685" s="220" t="e">
        <f t="shared" si="157"/>
        <v>#VALUE!</v>
      </c>
      <c r="N1685" s="220" t="e">
        <f t="shared" si="158"/>
        <v>#VALUE!</v>
      </c>
      <c r="O1685" s="220" t="e">
        <f t="shared" si="159"/>
        <v>#VALUE!</v>
      </c>
      <c r="P1685" s="220" t="e">
        <f t="shared" si="160"/>
        <v>#VALUE!</v>
      </c>
      <c r="Q1685" s="220"/>
      <c r="R1685" s="220"/>
      <c r="S1685" s="220" t="e">
        <f t="shared" si="161"/>
        <v>#VALUE!</v>
      </c>
    </row>
    <row r="1686" spans="12:19" hidden="1">
      <c r="L1686" s="220" t="e">
        <f t="shared" si="156"/>
        <v>#VALUE!</v>
      </c>
      <c r="M1686" s="220" t="e">
        <f t="shared" si="157"/>
        <v>#VALUE!</v>
      </c>
      <c r="N1686" s="220" t="e">
        <f t="shared" si="158"/>
        <v>#VALUE!</v>
      </c>
      <c r="O1686" s="220" t="e">
        <f t="shared" si="159"/>
        <v>#VALUE!</v>
      </c>
      <c r="P1686" s="220" t="e">
        <f t="shared" si="160"/>
        <v>#VALUE!</v>
      </c>
      <c r="Q1686" s="220"/>
      <c r="R1686" s="220"/>
      <c r="S1686" s="220" t="e">
        <f t="shared" si="161"/>
        <v>#VALUE!</v>
      </c>
    </row>
    <row r="1687" spans="12:19" hidden="1">
      <c r="L1687" s="220" t="e">
        <f t="shared" si="156"/>
        <v>#VALUE!</v>
      </c>
      <c r="M1687" s="220" t="e">
        <f t="shared" si="157"/>
        <v>#VALUE!</v>
      </c>
      <c r="N1687" s="220" t="e">
        <f t="shared" si="158"/>
        <v>#VALUE!</v>
      </c>
      <c r="O1687" s="220" t="e">
        <f t="shared" si="159"/>
        <v>#VALUE!</v>
      </c>
      <c r="P1687" s="220" t="e">
        <f t="shared" si="160"/>
        <v>#VALUE!</v>
      </c>
      <c r="Q1687" s="220"/>
      <c r="R1687" s="220"/>
      <c r="S1687" s="220" t="e">
        <f t="shared" si="161"/>
        <v>#VALUE!</v>
      </c>
    </row>
    <row r="1688" spans="12:19" hidden="1">
      <c r="L1688" s="220" t="e">
        <f t="shared" si="156"/>
        <v>#VALUE!</v>
      </c>
      <c r="M1688" s="220" t="e">
        <f t="shared" si="157"/>
        <v>#VALUE!</v>
      </c>
      <c r="N1688" s="220" t="e">
        <f t="shared" si="158"/>
        <v>#VALUE!</v>
      </c>
      <c r="O1688" s="220" t="e">
        <f t="shared" si="159"/>
        <v>#VALUE!</v>
      </c>
      <c r="P1688" s="220" t="e">
        <f t="shared" si="160"/>
        <v>#VALUE!</v>
      </c>
      <c r="Q1688" s="220"/>
      <c r="R1688" s="220"/>
      <c r="S1688" s="220" t="e">
        <f t="shared" si="161"/>
        <v>#VALUE!</v>
      </c>
    </row>
    <row r="1689" spans="12:19" hidden="1">
      <c r="L1689" s="220" t="e">
        <f t="shared" si="156"/>
        <v>#VALUE!</v>
      </c>
      <c r="M1689" s="220" t="e">
        <f t="shared" si="157"/>
        <v>#VALUE!</v>
      </c>
      <c r="N1689" s="220" t="e">
        <f t="shared" si="158"/>
        <v>#VALUE!</v>
      </c>
      <c r="O1689" s="220" t="e">
        <f t="shared" si="159"/>
        <v>#VALUE!</v>
      </c>
      <c r="P1689" s="220" t="e">
        <f t="shared" si="160"/>
        <v>#VALUE!</v>
      </c>
      <c r="Q1689" s="220"/>
      <c r="R1689" s="220"/>
      <c r="S1689" s="220" t="e">
        <f t="shared" si="161"/>
        <v>#VALUE!</v>
      </c>
    </row>
    <row r="1690" spans="12:19" hidden="1">
      <c r="L1690" s="220" t="e">
        <f t="shared" si="156"/>
        <v>#VALUE!</v>
      </c>
      <c r="M1690" s="220" t="e">
        <f t="shared" si="157"/>
        <v>#VALUE!</v>
      </c>
      <c r="N1690" s="220" t="e">
        <f t="shared" si="158"/>
        <v>#VALUE!</v>
      </c>
      <c r="O1690" s="220" t="e">
        <f t="shared" si="159"/>
        <v>#VALUE!</v>
      </c>
      <c r="P1690" s="220" t="e">
        <f t="shared" si="160"/>
        <v>#VALUE!</v>
      </c>
      <c r="Q1690" s="220"/>
      <c r="R1690" s="220"/>
      <c r="S1690" s="220" t="e">
        <f t="shared" si="161"/>
        <v>#VALUE!</v>
      </c>
    </row>
    <row r="1691" spans="12:19" hidden="1">
      <c r="L1691" s="220" t="e">
        <f t="shared" si="156"/>
        <v>#VALUE!</v>
      </c>
      <c r="M1691" s="220" t="e">
        <f t="shared" si="157"/>
        <v>#VALUE!</v>
      </c>
      <c r="N1691" s="220" t="e">
        <f t="shared" si="158"/>
        <v>#VALUE!</v>
      </c>
      <c r="O1691" s="220" t="e">
        <f t="shared" si="159"/>
        <v>#VALUE!</v>
      </c>
      <c r="P1691" s="220" t="e">
        <f t="shared" si="160"/>
        <v>#VALUE!</v>
      </c>
      <c r="Q1691" s="220"/>
      <c r="R1691" s="220"/>
      <c r="S1691" s="220" t="e">
        <f t="shared" si="161"/>
        <v>#VALUE!</v>
      </c>
    </row>
    <row r="1692" spans="12:19" hidden="1">
      <c r="L1692" s="220" t="e">
        <f t="shared" si="156"/>
        <v>#VALUE!</v>
      </c>
      <c r="M1692" s="220" t="e">
        <f t="shared" si="157"/>
        <v>#VALUE!</v>
      </c>
      <c r="N1692" s="220" t="e">
        <f t="shared" si="158"/>
        <v>#VALUE!</v>
      </c>
      <c r="O1692" s="220" t="e">
        <f t="shared" si="159"/>
        <v>#VALUE!</v>
      </c>
      <c r="P1692" s="220" t="e">
        <f t="shared" si="160"/>
        <v>#VALUE!</v>
      </c>
      <c r="Q1692" s="220"/>
      <c r="R1692" s="220"/>
      <c r="S1692" s="220" t="e">
        <f t="shared" si="161"/>
        <v>#VALUE!</v>
      </c>
    </row>
    <row r="1693" spans="12:19" hidden="1">
      <c r="L1693" s="220" t="e">
        <f t="shared" si="156"/>
        <v>#VALUE!</v>
      </c>
      <c r="M1693" s="220" t="e">
        <f t="shared" si="157"/>
        <v>#VALUE!</v>
      </c>
      <c r="N1693" s="220" t="e">
        <f t="shared" si="158"/>
        <v>#VALUE!</v>
      </c>
      <c r="O1693" s="220" t="e">
        <f t="shared" si="159"/>
        <v>#VALUE!</v>
      </c>
      <c r="P1693" s="220" t="e">
        <f t="shared" si="160"/>
        <v>#VALUE!</v>
      </c>
      <c r="Q1693" s="220"/>
      <c r="R1693" s="220"/>
      <c r="S1693" s="220" t="e">
        <f t="shared" si="161"/>
        <v>#VALUE!</v>
      </c>
    </row>
    <row r="1694" spans="12:19" hidden="1">
      <c r="L1694" s="220" t="e">
        <f t="shared" si="156"/>
        <v>#VALUE!</v>
      </c>
      <c r="M1694" s="220" t="e">
        <f t="shared" si="157"/>
        <v>#VALUE!</v>
      </c>
      <c r="N1694" s="220" t="e">
        <f t="shared" si="158"/>
        <v>#VALUE!</v>
      </c>
      <c r="O1694" s="220" t="e">
        <f t="shared" si="159"/>
        <v>#VALUE!</v>
      </c>
      <c r="P1694" s="220" t="e">
        <f t="shared" si="160"/>
        <v>#VALUE!</v>
      </c>
      <c r="Q1694" s="220"/>
      <c r="R1694" s="220"/>
      <c r="S1694" s="220" t="e">
        <f t="shared" si="161"/>
        <v>#VALUE!</v>
      </c>
    </row>
    <row r="1695" spans="12:19" hidden="1">
      <c r="L1695" s="220" t="e">
        <f t="shared" si="156"/>
        <v>#VALUE!</v>
      </c>
      <c r="M1695" s="220" t="e">
        <f t="shared" si="157"/>
        <v>#VALUE!</v>
      </c>
      <c r="N1695" s="220" t="e">
        <f t="shared" si="158"/>
        <v>#VALUE!</v>
      </c>
      <c r="O1695" s="220" t="e">
        <f t="shared" si="159"/>
        <v>#VALUE!</v>
      </c>
      <c r="P1695" s="220" t="e">
        <f t="shared" si="160"/>
        <v>#VALUE!</v>
      </c>
      <c r="Q1695" s="220"/>
      <c r="R1695" s="220"/>
      <c r="S1695" s="220" t="e">
        <f t="shared" si="161"/>
        <v>#VALUE!</v>
      </c>
    </row>
    <row r="1696" spans="12:19" hidden="1">
      <c r="L1696" s="220" t="e">
        <f t="shared" si="156"/>
        <v>#VALUE!</v>
      </c>
      <c r="M1696" s="220" t="e">
        <f t="shared" si="157"/>
        <v>#VALUE!</v>
      </c>
      <c r="N1696" s="220" t="e">
        <f t="shared" si="158"/>
        <v>#VALUE!</v>
      </c>
      <c r="O1696" s="220" t="e">
        <f t="shared" si="159"/>
        <v>#VALUE!</v>
      </c>
      <c r="P1696" s="220" t="e">
        <f t="shared" si="160"/>
        <v>#VALUE!</v>
      </c>
      <c r="Q1696" s="220"/>
      <c r="R1696" s="220"/>
      <c r="S1696" s="220" t="e">
        <f t="shared" si="161"/>
        <v>#VALUE!</v>
      </c>
    </row>
    <row r="1697" spans="12:19" hidden="1">
      <c r="L1697" s="220" t="e">
        <f t="shared" si="156"/>
        <v>#VALUE!</v>
      </c>
      <c r="M1697" s="220" t="e">
        <f t="shared" si="157"/>
        <v>#VALUE!</v>
      </c>
      <c r="N1697" s="220" t="e">
        <f t="shared" si="158"/>
        <v>#VALUE!</v>
      </c>
      <c r="O1697" s="220" t="e">
        <f t="shared" si="159"/>
        <v>#VALUE!</v>
      </c>
      <c r="P1697" s="220" t="e">
        <f t="shared" si="160"/>
        <v>#VALUE!</v>
      </c>
      <c r="Q1697" s="220"/>
      <c r="R1697" s="220"/>
      <c r="S1697" s="220" t="e">
        <f t="shared" si="161"/>
        <v>#VALUE!</v>
      </c>
    </row>
    <row r="1698" spans="12:19" hidden="1">
      <c r="L1698" s="220" t="e">
        <f t="shared" si="156"/>
        <v>#VALUE!</v>
      </c>
      <c r="M1698" s="220" t="e">
        <f t="shared" si="157"/>
        <v>#VALUE!</v>
      </c>
      <c r="N1698" s="220" t="e">
        <f t="shared" si="158"/>
        <v>#VALUE!</v>
      </c>
      <c r="O1698" s="220" t="e">
        <f t="shared" si="159"/>
        <v>#VALUE!</v>
      </c>
      <c r="P1698" s="220" t="e">
        <f t="shared" si="160"/>
        <v>#VALUE!</v>
      </c>
      <c r="Q1698" s="220"/>
      <c r="R1698" s="220"/>
      <c r="S1698" s="220" t="e">
        <f t="shared" si="161"/>
        <v>#VALUE!</v>
      </c>
    </row>
    <row r="1699" spans="12:19" hidden="1">
      <c r="L1699" s="220" t="e">
        <f t="shared" si="156"/>
        <v>#VALUE!</v>
      </c>
      <c r="M1699" s="220" t="e">
        <f t="shared" si="157"/>
        <v>#VALUE!</v>
      </c>
      <c r="N1699" s="220" t="e">
        <f t="shared" si="158"/>
        <v>#VALUE!</v>
      </c>
      <c r="O1699" s="220" t="e">
        <f t="shared" si="159"/>
        <v>#VALUE!</v>
      </c>
      <c r="P1699" s="220" t="e">
        <f t="shared" si="160"/>
        <v>#VALUE!</v>
      </c>
      <c r="Q1699" s="220"/>
      <c r="R1699" s="220"/>
      <c r="S1699" s="220" t="e">
        <f t="shared" si="161"/>
        <v>#VALUE!</v>
      </c>
    </row>
    <row r="1700" spans="12:19" hidden="1">
      <c r="L1700" s="220" t="e">
        <f t="shared" si="156"/>
        <v>#VALUE!</v>
      </c>
      <c r="M1700" s="220" t="e">
        <f t="shared" si="157"/>
        <v>#VALUE!</v>
      </c>
      <c r="N1700" s="220" t="e">
        <f t="shared" si="158"/>
        <v>#VALUE!</v>
      </c>
      <c r="O1700" s="220" t="e">
        <f t="shared" si="159"/>
        <v>#VALUE!</v>
      </c>
      <c r="P1700" s="220" t="e">
        <f t="shared" si="160"/>
        <v>#VALUE!</v>
      </c>
      <c r="Q1700" s="220"/>
      <c r="R1700" s="220"/>
      <c r="S1700" s="220" t="e">
        <f t="shared" si="161"/>
        <v>#VALUE!</v>
      </c>
    </row>
    <row r="1701" spans="12:19" hidden="1">
      <c r="L1701" s="220" t="e">
        <f t="shared" si="156"/>
        <v>#VALUE!</v>
      </c>
      <c r="M1701" s="220" t="e">
        <f t="shared" si="157"/>
        <v>#VALUE!</v>
      </c>
      <c r="N1701" s="220" t="e">
        <f t="shared" si="158"/>
        <v>#VALUE!</v>
      </c>
      <c r="O1701" s="220" t="e">
        <f t="shared" si="159"/>
        <v>#VALUE!</v>
      </c>
      <c r="P1701" s="220" t="e">
        <f t="shared" si="160"/>
        <v>#VALUE!</v>
      </c>
      <c r="Q1701" s="220"/>
      <c r="R1701" s="220"/>
      <c r="S1701" s="220" t="e">
        <f t="shared" si="161"/>
        <v>#VALUE!</v>
      </c>
    </row>
    <row r="1702" spans="12:19" hidden="1">
      <c r="L1702" s="220" t="e">
        <f t="shared" si="156"/>
        <v>#VALUE!</v>
      </c>
      <c r="M1702" s="220" t="e">
        <f t="shared" si="157"/>
        <v>#VALUE!</v>
      </c>
      <c r="N1702" s="220" t="e">
        <f t="shared" si="158"/>
        <v>#VALUE!</v>
      </c>
      <c r="O1702" s="220" t="e">
        <f t="shared" si="159"/>
        <v>#VALUE!</v>
      </c>
      <c r="P1702" s="220" t="e">
        <f t="shared" si="160"/>
        <v>#VALUE!</v>
      </c>
      <c r="Q1702" s="220"/>
      <c r="R1702" s="220"/>
      <c r="S1702" s="220" t="e">
        <f t="shared" si="161"/>
        <v>#VALUE!</v>
      </c>
    </row>
    <row r="1703" spans="12:19" hidden="1">
      <c r="L1703" s="220" t="e">
        <f t="shared" si="156"/>
        <v>#VALUE!</v>
      </c>
      <c r="M1703" s="220" t="e">
        <f t="shared" si="157"/>
        <v>#VALUE!</v>
      </c>
      <c r="N1703" s="220" t="e">
        <f t="shared" si="158"/>
        <v>#VALUE!</v>
      </c>
      <c r="O1703" s="220" t="e">
        <f t="shared" si="159"/>
        <v>#VALUE!</v>
      </c>
      <c r="P1703" s="220" t="e">
        <f t="shared" si="160"/>
        <v>#VALUE!</v>
      </c>
      <c r="Q1703" s="220"/>
      <c r="R1703" s="220"/>
      <c r="S1703" s="220" t="e">
        <f t="shared" si="161"/>
        <v>#VALUE!</v>
      </c>
    </row>
    <row r="1704" spans="12:19" hidden="1">
      <c r="L1704" s="220" t="e">
        <f t="shared" si="156"/>
        <v>#VALUE!</v>
      </c>
      <c r="M1704" s="220" t="e">
        <f t="shared" si="157"/>
        <v>#VALUE!</v>
      </c>
      <c r="N1704" s="220" t="e">
        <f t="shared" si="158"/>
        <v>#VALUE!</v>
      </c>
      <c r="O1704" s="220" t="e">
        <f t="shared" si="159"/>
        <v>#VALUE!</v>
      </c>
      <c r="P1704" s="220" t="e">
        <f t="shared" si="160"/>
        <v>#VALUE!</v>
      </c>
      <c r="Q1704" s="220"/>
      <c r="R1704" s="220"/>
      <c r="S1704" s="220" t="e">
        <f t="shared" si="161"/>
        <v>#VALUE!</v>
      </c>
    </row>
    <row r="1705" spans="12:19" hidden="1">
      <c r="L1705" s="220" t="e">
        <f t="shared" si="156"/>
        <v>#VALUE!</v>
      </c>
      <c r="M1705" s="220" t="e">
        <f t="shared" si="157"/>
        <v>#VALUE!</v>
      </c>
      <c r="N1705" s="220" t="e">
        <f t="shared" si="158"/>
        <v>#VALUE!</v>
      </c>
      <c r="O1705" s="220" t="e">
        <f t="shared" si="159"/>
        <v>#VALUE!</v>
      </c>
      <c r="P1705" s="220" t="e">
        <f t="shared" si="160"/>
        <v>#VALUE!</v>
      </c>
      <c r="Q1705" s="220"/>
      <c r="R1705" s="220"/>
      <c r="S1705" s="220" t="e">
        <f t="shared" si="161"/>
        <v>#VALUE!</v>
      </c>
    </row>
    <row r="1706" spans="12:19" hidden="1">
      <c r="L1706" s="220" t="e">
        <f t="shared" si="156"/>
        <v>#VALUE!</v>
      </c>
      <c r="M1706" s="220" t="e">
        <f t="shared" si="157"/>
        <v>#VALUE!</v>
      </c>
      <c r="N1706" s="220" t="e">
        <f t="shared" si="158"/>
        <v>#VALUE!</v>
      </c>
      <c r="O1706" s="220" t="e">
        <f t="shared" si="159"/>
        <v>#VALUE!</v>
      </c>
      <c r="P1706" s="220" t="e">
        <f t="shared" si="160"/>
        <v>#VALUE!</v>
      </c>
      <c r="Q1706" s="220"/>
      <c r="R1706" s="220"/>
      <c r="S1706" s="220" t="e">
        <f t="shared" si="161"/>
        <v>#VALUE!</v>
      </c>
    </row>
    <row r="1707" spans="12:19" hidden="1">
      <c r="L1707" s="220" t="e">
        <f t="shared" si="156"/>
        <v>#VALUE!</v>
      </c>
      <c r="M1707" s="220" t="e">
        <f t="shared" si="157"/>
        <v>#VALUE!</v>
      </c>
      <c r="N1707" s="220" t="e">
        <f t="shared" si="158"/>
        <v>#VALUE!</v>
      </c>
      <c r="O1707" s="220" t="e">
        <f t="shared" si="159"/>
        <v>#VALUE!</v>
      </c>
      <c r="P1707" s="220" t="e">
        <f t="shared" si="160"/>
        <v>#VALUE!</v>
      </c>
      <c r="Q1707" s="220"/>
      <c r="R1707" s="220"/>
      <c r="S1707" s="220" t="e">
        <f t="shared" si="161"/>
        <v>#VALUE!</v>
      </c>
    </row>
    <row r="1708" spans="12:19" hidden="1">
      <c r="L1708" s="220" t="e">
        <f t="shared" si="156"/>
        <v>#VALUE!</v>
      </c>
      <c r="M1708" s="220" t="e">
        <f t="shared" si="157"/>
        <v>#VALUE!</v>
      </c>
      <c r="N1708" s="220" t="e">
        <f t="shared" si="158"/>
        <v>#VALUE!</v>
      </c>
      <c r="O1708" s="220" t="e">
        <f t="shared" si="159"/>
        <v>#VALUE!</v>
      </c>
      <c r="P1708" s="220" t="e">
        <f t="shared" si="160"/>
        <v>#VALUE!</v>
      </c>
      <c r="Q1708" s="220"/>
      <c r="R1708" s="220"/>
      <c r="S1708" s="220" t="e">
        <f t="shared" si="161"/>
        <v>#VALUE!</v>
      </c>
    </row>
    <row r="1709" spans="12:19" hidden="1">
      <c r="L1709" s="220" t="e">
        <f t="shared" si="156"/>
        <v>#VALUE!</v>
      </c>
      <c r="M1709" s="220" t="e">
        <f t="shared" si="157"/>
        <v>#VALUE!</v>
      </c>
      <c r="N1709" s="220" t="e">
        <f t="shared" si="158"/>
        <v>#VALUE!</v>
      </c>
      <c r="O1709" s="220" t="e">
        <f t="shared" si="159"/>
        <v>#VALUE!</v>
      </c>
      <c r="P1709" s="220" t="e">
        <f t="shared" si="160"/>
        <v>#VALUE!</v>
      </c>
      <c r="Q1709" s="220"/>
      <c r="R1709" s="220"/>
      <c r="S1709" s="220" t="e">
        <f t="shared" si="161"/>
        <v>#VALUE!</v>
      </c>
    </row>
    <row r="1710" spans="12:19" hidden="1">
      <c r="L1710" s="220" t="e">
        <f t="shared" si="156"/>
        <v>#VALUE!</v>
      </c>
      <c r="M1710" s="220" t="e">
        <f t="shared" si="157"/>
        <v>#VALUE!</v>
      </c>
      <c r="N1710" s="220" t="e">
        <f t="shared" si="158"/>
        <v>#VALUE!</v>
      </c>
      <c r="O1710" s="220" t="e">
        <f t="shared" si="159"/>
        <v>#VALUE!</v>
      </c>
      <c r="P1710" s="220" t="e">
        <f t="shared" si="160"/>
        <v>#VALUE!</v>
      </c>
      <c r="Q1710" s="220"/>
      <c r="R1710" s="220"/>
      <c r="S1710" s="220" t="e">
        <f t="shared" si="161"/>
        <v>#VALUE!</v>
      </c>
    </row>
    <row r="1711" spans="12:19" hidden="1">
      <c r="L1711" s="220" t="e">
        <f t="shared" si="156"/>
        <v>#VALUE!</v>
      </c>
      <c r="M1711" s="220" t="e">
        <f t="shared" si="157"/>
        <v>#VALUE!</v>
      </c>
      <c r="N1711" s="220" t="e">
        <f t="shared" si="158"/>
        <v>#VALUE!</v>
      </c>
      <c r="O1711" s="220" t="e">
        <f t="shared" si="159"/>
        <v>#VALUE!</v>
      </c>
      <c r="P1711" s="220" t="e">
        <f t="shared" si="160"/>
        <v>#VALUE!</v>
      </c>
      <c r="Q1711" s="220"/>
      <c r="R1711" s="220"/>
      <c r="S1711" s="220" t="e">
        <f t="shared" si="161"/>
        <v>#VALUE!</v>
      </c>
    </row>
    <row r="1712" spans="12:19" hidden="1">
      <c r="L1712" s="220" t="e">
        <f t="shared" si="156"/>
        <v>#VALUE!</v>
      </c>
      <c r="M1712" s="220" t="e">
        <f t="shared" si="157"/>
        <v>#VALUE!</v>
      </c>
      <c r="N1712" s="220" t="e">
        <f t="shared" si="158"/>
        <v>#VALUE!</v>
      </c>
      <c r="O1712" s="220" t="e">
        <f t="shared" si="159"/>
        <v>#VALUE!</v>
      </c>
      <c r="P1712" s="220" t="e">
        <f t="shared" si="160"/>
        <v>#VALUE!</v>
      </c>
      <c r="Q1712" s="220"/>
      <c r="R1712" s="220"/>
      <c r="S1712" s="220" t="e">
        <f t="shared" si="161"/>
        <v>#VALUE!</v>
      </c>
    </row>
    <row r="1713" spans="12:19" hidden="1">
      <c r="L1713" s="220" t="e">
        <f t="shared" si="156"/>
        <v>#VALUE!</v>
      </c>
      <c r="M1713" s="220" t="e">
        <f t="shared" si="157"/>
        <v>#VALUE!</v>
      </c>
      <c r="N1713" s="220" t="e">
        <f t="shared" si="158"/>
        <v>#VALUE!</v>
      </c>
      <c r="O1713" s="220" t="e">
        <f t="shared" si="159"/>
        <v>#VALUE!</v>
      </c>
      <c r="P1713" s="220" t="e">
        <f t="shared" si="160"/>
        <v>#VALUE!</v>
      </c>
      <c r="Q1713" s="220"/>
      <c r="R1713" s="220"/>
      <c r="S1713" s="220" t="e">
        <f t="shared" si="161"/>
        <v>#VALUE!</v>
      </c>
    </row>
    <row r="1714" spans="12:19" hidden="1">
      <c r="L1714" s="220" t="e">
        <f t="shared" si="156"/>
        <v>#VALUE!</v>
      </c>
      <c r="M1714" s="220" t="e">
        <f t="shared" si="157"/>
        <v>#VALUE!</v>
      </c>
      <c r="N1714" s="220" t="e">
        <f t="shared" si="158"/>
        <v>#VALUE!</v>
      </c>
      <c r="O1714" s="220" t="e">
        <f t="shared" si="159"/>
        <v>#VALUE!</v>
      </c>
      <c r="P1714" s="220" t="e">
        <f t="shared" si="160"/>
        <v>#VALUE!</v>
      </c>
      <c r="Q1714" s="220"/>
      <c r="R1714" s="220"/>
      <c r="S1714" s="220" t="e">
        <f t="shared" si="161"/>
        <v>#VALUE!</v>
      </c>
    </row>
    <row r="1715" spans="12:19" hidden="1">
      <c r="L1715" s="220" t="e">
        <f t="shared" si="156"/>
        <v>#VALUE!</v>
      </c>
      <c r="M1715" s="220" t="e">
        <f t="shared" si="157"/>
        <v>#VALUE!</v>
      </c>
      <c r="N1715" s="220" t="e">
        <f t="shared" si="158"/>
        <v>#VALUE!</v>
      </c>
      <c r="O1715" s="220" t="e">
        <f t="shared" si="159"/>
        <v>#VALUE!</v>
      </c>
      <c r="P1715" s="220" t="e">
        <f t="shared" si="160"/>
        <v>#VALUE!</v>
      </c>
      <c r="Q1715" s="220"/>
      <c r="R1715" s="220"/>
      <c r="S1715" s="220" t="e">
        <f t="shared" si="161"/>
        <v>#VALUE!</v>
      </c>
    </row>
    <row r="1716" spans="12:19" hidden="1">
      <c r="L1716" s="220" t="e">
        <f t="shared" si="156"/>
        <v>#VALUE!</v>
      </c>
      <c r="M1716" s="220" t="e">
        <f t="shared" si="157"/>
        <v>#VALUE!</v>
      </c>
      <c r="N1716" s="220" t="e">
        <f t="shared" si="158"/>
        <v>#VALUE!</v>
      </c>
      <c r="O1716" s="220" t="e">
        <f t="shared" si="159"/>
        <v>#VALUE!</v>
      </c>
      <c r="P1716" s="220" t="e">
        <f t="shared" si="160"/>
        <v>#VALUE!</v>
      </c>
      <c r="Q1716" s="220"/>
      <c r="R1716" s="220"/>
      <c r="S1716" s="220" t="e">
        <f t="shared" si="161"/>
        <v>#VALUE!</v>
      </c>
    </row>
    <row r="1717" spans="12:19" hidden="1">
      <c r="L1717" s="220" t="e">
        <f t="shared" si="156"/>
        <v>#VALUE!</v>
      </c>
      <c r="M1717" s="220" t="e">
        <f t="shared" si="157"/>
        <v>#VALUE!</v>
      </c>
      <c r="N1717" s="220" t="e">
        <f t="shared" si="158"/>
        <v>#VALUE!</v>
      </c>
      <c r="O1717" s="220" t="e">
        <f t="shared" si="159"/>
        <v>#VALUE!</v>
      </c>
      <c r="P1717" s="220" t="e">
        <f t="shared" si="160"/>
        <v>#VALUE!</v>
      </c>
      <c r="Q1717" s="220"/>
      <c r="R1717" s="220"/>
      <c r="S1717" s="220" t="e">
        <f t="shared" si="161"/>
        <v>#VALUE!</v>
      </c>
    </row>
    <row r="1718" spans="12:19" hidden="1">
      <c r="L1718" s="220" t="e">
        <f t="shared" si="156"/>
        <v>#VALUE!</v>
      </c>
      <c r="M1718" s="220" t="e">
        <f t="shared" si="157"/>
        <v>#VALUE!</v>
      </c>
      <c r="N1718" s="220" t="e">
        <f t="shared" si="158"/>
        <v>#VALUE!</v>
      </c>
      <c r="O1718" s="220" t="e">
        <f t="shared" si="159"/>
        <v>#VALUE!</v>
      </c>
      <c r="P1718" s="220" t="e">
        <f t="shared" si="160"/>
        <v>#VALUE!</v>
      </c>
      <c r="Q1718" s="220"/>
      <c r="R1718" s="220"/>
      <c r="S1718" s="220" t="e">
        <f t="shared" si="161"/>
        <v>#VALUE!</v>
      </c>
    </row>
    <row r="1719" spans="12:19" hidden="1">
      <c r="L1719" s="220" t="e">
        <f t="shared" si="156"/>
        <v>#VALUE!</v>
      </c>
      <c r="M1719" s="220" t="e">
        <f t="shared" si="157"/>
        <v>#VALUE!</v>
      </c>
      <c r="N1719" s="220" t="e">
        <f t="shared" si="158"/>
        <v>#VALUE!</v>
      </c>
      <c r="O1719" s="220" t="e">
        <f t="shared" si="159"/>
        <v>#VALUE!</v>
      </c>
      <c r="P1719" s="220" t="e">
        <f t="shared" si="160"/>
        <v>#VALUE!</v>
      </c>
      <c r="Q1719" s="220"/>
      <c r="R1719" s="220"/>
      <c r="S1719" s="220" t="e">
        <f t="shared" si="161"/>
        <v>#VALUE!</v>
      </c>
    </row>
    <row r="1720" spans="12:19" hidden="1">
      <c r="L1720" s="220" t="e">
        <f t="shared" si="156"/>
        <v>#VALUE!</v>
      </c>
      <c r="M1720" s="220" t="e">
        <f t="shared" si="157"/>
        <v>#VALUE!</v>
      </c>
      <c r="N1720" s="220" t="e">
        <f t="shared" si="158"/>
        <v>#VALUE!</v>
      </c>
      <c r="O1720" s="220" t="e">
        <f t="shared" si="159"/>
        <v>#VALUE!</v>
      </c>
      <c r="P1720" s="220" t="e">
        <f t="shared" si="160"/>
        <v>#VALUE!</v>
      </c>
      <c r="Q1720" s="220"/>
      <c r="R1720" s="220"/>
      <c r="S1720" s="220" t="e">
        <f t="shared" si="161"/>
        <v>#VALUE!</v>
      </c>
    </row>
    <row r="1721" spans="12:19" hidden="1">
      <c r="L1721" s="220" t="e">
        <f t="shared" si="156"/>
        <v>#VALUE!</v>
      </c>
      <c r="M1721" s="220" t="e">
        <f t="shared" si="157"/>
        <v>#VALUE!</v>
      </c>
      <c r="N1721" s="220" t="e">
        <f t="shared" si="158"/>
        <v>#VALUE!</v>
      </c>
      <c r="O1721" s="220" t="e">
        <f t="shared" si="159"/>
        <v>#VALUE!</v>
      </c>
      <c r="P1721" s="220" t="e">
        <f t="shared" si="160"/>
        <v>#VALUE!</v>
      </c>
      <c r="Q1721" s="220"/>
      <c r="R1721" s="220"/>
      <c r="S1721" s="220" t="e">
        <f t="shared" si="161"/>
        <v>#VALUE!</v>
      </c>
    </row>
    <row r="1722" spans="12:19" hidden="1">
      <c r="L1722" s="220" t="e">
        <f t="shared" si="156"/>
        <v>#VALUE!</v>
      </c>
      <c r="M1722" s="220" t="e">
        <f t="shared" si="157"/>
        <v>#VALUE!</v>
      </c>
      <c r="N1722" s="220" t="e">
        <f t="shared" si="158"/>
        <v>#VALUE!</v>
      </c>
      <c r="O1722" s="220" t="e">
        <f t="shared" si="159"/>
        <v>#VALUE!</v>
      </c>
      <c r="P1722" s="220" t="e">
        <f t="shared" si="160"/>
        <v>#VALUE!</v>
      </c>
      <c r="Q1722" s="220"/>
      <c r="R1722" s="220"/>
      <c r="S1722" s="220" t="e">
        <f t="shared" si="161"/>
        <v>#VALUE!</v>
      </c>
    </row>
    <row r="1723" spans="12:19" hidden="1">
      <c r="L1723" s="220" t="e">
        <f t="shared" si="156"/>
        <v>#VALUE!</v>
      </c>
      <c r="M1723" s="220" t="e">
        <f t="shared" si="157"/>
        <v>#VALUE!</v>
      </c>
      <c r="N1723" s="220" t="e">
        <f t="shared" si="158"/>
        <v>#VALUE!</v>
      </c>
      <c r="O1723" s="220" t="e">
        <f t="shared" si="159"/>
        <v>#VALUE!</v>
      </c>
      <c r="P1723" s="220" t="e">
        <f t="shared" si="160"/>
        <v>#VALUE!</v>
      </c>
      <c r="Q1723" s="220"/>
      <c r="R1723" s="220"/>
      <c r="S1723" s="220" t="e">
        <f t="shared" si="161"/>
        <v>#VALUE!</v>
      </c>
    </row>
    <row r="1724" spans="12:19" hidden="1">
      <c r="L1724" s="220" t="e">
        <f t="shared" si="156"/>
        <v>#VALUE!</v>
      </c>
      <c r="M1724" s="220" t="e">
        <f t="shared" si="157"/>
        <v>#VALUE!</v>
      </c>
      <c r="N1724" s="220" t="e">
        <f t="shared" si="158"/>
        <v>#VALUE!</v>
      </c>
      <c r="O1724" s="220" t="e">
        <f t="shared" si="159"/>
        <v>#VALUE!</v>
      </c>
      <c r="P1724" s="220" t="e">
        <f t="shared" si="160"/>
        <v>#VALUE!</v>
      </c>
      <c r="Q1724" s="220"/>
      <c r="R1724" s="220"/>
      <c r="S1724" s="220" t="e">
        <f t="shared" si="161"/>
        <v>#VALUE!</v>
      </c>
    </row>
    <row r="1725" spans="12:19" hidden="1">
      <c r="L1725" s="220" t="e">
        <f t="shared" si="156"/>
        <v>#VALUE!</v>
      </c>
      <c r="M1725" s="220" t="e">
        <f t="shared" si="157"/>
        <v>#VALUE!</v>
      </c>
      <c r="N1725" s="220" t="e">
        <f t="shared" si="158"/>
        <v>#VALUE!</v>
      </c>
      <c r="O1725" s="220" t="e">
        <f t="shared" si="159"/>
        <v>#VALUE!</v>
      </c>
      <c r="P1725" s="220" t="e">
        <f t="shared" si="160"/>
        <v>#VALUE!</v>
      </c>
      <c r="Q1725" s="220"/>
      <c r="R1725" s="220"/>
      <c r="S1725" s="220" t="e">
        <f t="shared" si="161"/>
        <v>#VALUE!</v>
      </c>
    </row>
    <row r="1726" spans="12:19" hidden="1">
      <c r="L1726" s="220" t="e">
        <f t="shared" si="156"/>
        <v>#VALUE!</v>
      </c>
      <c r="M1726" s="220" t="e">
        <f t="shared" si="157"/>
        <v>#VALUE!</v>
      </c>
      <c r="N1726" s="220" t="e">
        <f t="shared" si="158"/>
        <v>#VALUE!</v>
      </c>
      <c r="O1726" s="220" t="e">
        <f t="shared" si="159"/>
        <v>#VALUE!</v>
      </c>
      <c r="P1726" s="220" t="e">
        <f t="shared" si="160"/>
        <v>#VALUE!</v>
      </c>
      <c r="Q1726" s="220"/>
      <c r="R1726" s="220"/>
      <c r="S1726" s="220" t="e">
        <f t="shared" si="161"/>
        <v>#VALUE!</v>
      </c>
    </row>
    <row r="1727" spans="12:19" hidden="1">
      <c r="L1727" s="220" t="e">
        <f t="shared" si="156"/>
        <v>#VALUE!</v>
      </c>
      <c r="M1727" s="220" t="e">
        <f t="shared" si="157"/>
        <v>#VALUE!</v>
      </c>
      <c r="N1727" s="220" t="e">
        <f t="shared" si="158"/>
        <v>#VALUE!</v>
      </c>
      <c r="O1727" s="220" t="e">
        <f t="shared" si="159"/>
        <v>#VALUE!</v>
      </c>
      <c r="P1727" s="220" t="e">
        <f t="shared" si="160"/>
        <v>#VALUE!</v>
      </c>
      <c r="Q1727" s="220"/>
      <c r="R1727" s="220"/>
      <c r="S1727" s="220" t="e">
        <f t="shared" si="161"/>
        <v>#VALUE!</v>
      </c>
    </row>
    <row r="1728" spans="12:19" hidden="1">
      <c r="L1728" s="220" t="e">
        <f t="shared" si="156"/>
        <v>#VALUE!</v>
      </c>
      <c r="M1728" s="220" t="e">
        <f t="shared" si="157"/>
        <v>#VALUE!</v>
      </c>
      <c r="N1728" s="220" t="e">
        <f t="shared" si="158"/>
        <v>#VALUE!</v>
      </c>
      <c r="O1728" s="220" t="e">
        <f t="shared" si="159"/>
        <v>#VALUE!</v>
      </c>
      <c r="P1728" s="220" t="e">
        <f t="shared" si="160"/>
        <v>#VALUE!</v>
      </c>
      <c r="Q1728" s="220"/>
      <c r="R1728" s="220"/>
      <c r="S1728" s="220" t="e">
        <f t="shared" si="161"/>
        <v>#VALUE!</v>
      </c>
    </row>
    <row r="1729" spans="12:19" hidden="1">
      <c r="L1729" s="220" t="e">
        <f t="shared" si="156"/>
        <v>#VALUE!</v>
      </c>
      <c r="M1729" s="220" t="e">
        <f t="shared" si="157"/>
        <v>#VALUE!</v>
      </c>
      <c r="N1729" s="220" t="e">
        <f t="shared" si="158"/>
        <v>#VALUE!</v>
      </c>
      <c r="O1729" s="220" t="e">
        <f t="shared" si="159"/>
        <v>#VALUE!</v>
      </c>
      <c r="P1729" s="220" t="e">
        <f t="shared" si="160"/>
        <v>#VALUE!</v>
      </c>
      <c r="Q1729" s="220"/>
      <c r="R1729" s="220"/>
      <c r="S1729" s="220" t="e">
        <f t="shared" si="161"/>
        <v>#VALUE!</v>
      </c>
    </row>
    <row r="1730" spans="12:19" hidden="1">
      <c r="L1730" s="220" t="e">
        <f t="shared" si="156"/>
        <v>#VALUE!</v>
      </c>
      <c r="M1730" s="220" t="e">
        <f t="shared" si="157"/>
        <v>#VALUE!</v>
      </c>
      <c r="N1730" s="220" t="e">
        <f t="shared" si="158"/>
        <v>#VALUE!</v>
      </c>
      <c r="O1730" s="220" t="e">
        <f t="shared" si="159"/>
        <v>#VALUE!</v>
      </c>
      <c r="P1730" s="220" t="e">
        <f t="shared" si="160"/>
        <v>#VALUE!</v>
      </c>
      <c r="Q1730" s="220"/>
      <c r="R1730" s="220"/>
      <c r="S1730" s="220" t="e">
        <f t="shared" si="161"/>
        <v>#VALUE!</v>
      </c>
    </row>
    <row r="1731" spans="12:19" hidden="1">
      <c r="L1731" s="220" t="e">
        <f t="shared" si="156"/>
        <v>#VALUE!</v>
      </c>
      <c r="M1731" s="220" t="e">
        <f t="shared" si="157"/>
        <v>#VALUE!</v>
      </c>
      <c r="N1731" s="220" t="e">
        <f t="shared" si="158"/>
        <v>#VALUE!</v>
      </c>
      <c r="O1731" s="220" t="e">
        <f t="shared" si="159"/>
        <v>#VALUE!</v>
      </c>
      <c r="P1731" s="220" t="e">
        <f t="shared" si="160"/>
        <v>#VALUE!</v>
      </c>
      <c r="Q1731" s="220"/>
      <c r="R1731" s="220"/>
      <c r="S1731" s="220" t="e">
        <f t="shared" si="161"/>
        <v>#VALUE!</v>
      </c>
    </row>
    <row r="1732" spans="12:19" hidden="1">
      <c r="L1732" s="220" t="e">
        <f t="shared" si="156"/>
        <v>#VALUE!</v>
      </c>
      <c r="M1732" s="220" t="e">
        <f t="shared" si="157"/>
        <v>#VALUE!</v>
      </c>
      <c r="N1732" s="220" t="e">
        <f t="shared" si="158"/>
        <v>#VALUE!</v>
      </c>
      <c r="O1732" s="220" t="e">
        <f t="shared" si="159"/>
        <v>#VALUE!</v>
      </c>
      <c r="P1732" s="220" t="e">
        <f t="shared" si="160"/>
        <v>#VALUE!</v>
      </c>
      <c r="Q1732" s="220"/>
      <c r="R1732" s="220"/>
      <c r="S1732" s="220" t="e">
        <f t="shared" si="161"/>
        <v>#VALUE!</v>
      </c>
    </row>
    <row r="1733" spans="12:19" hidden="1">
      <c r="L1733" s="220" t="e">
        <f t="shared" ref="L1733:L1796" si="162">LEFT(A1733,2)*1</f>
        <v>#VALUE!</v>
      </c>
      <c r="M1733" s="220" t="e">
        <f t="shared" ref="M1733:M1796" si="163">LEFT(B1733,2)*1</f>
        <v>#VALUE!</v>
      </c>
      <c r="N1733" s="220" t="e">
        <f t="shared" ref="N1733:N1796" si="164">LEFT(C1733,4)*1</f>
        <v>#VALUE!</v>
      </c>
      <c r="O1733" s="220" t="e">
        <f t="shared" ref="O1733:O1796" si="165">LEFT(D1733,4)*1</f>
        <v>#VALUE!</v>
      </c>
      <c r="P1733" s="220" t="e">
        <f t="shared" ref="P1733:P1796" si="166">N1733/1000*1</f>
        <v>#VALUE!</v>
      </c>
      <c r="Q1733" s="220"/>
      <c r="R1733" s="220"/>
      <c r="S1733" s="220" t="e">
        <f t="shared" ref="S1733:S1796" si="167">RIGHT(O1733,3)*1</f>
        <v>#VALUE!</v>
      </c>
    </row>
    <row r="1734" spans="12:19" hidden="1">
      <c r="L1734" s="220" t="e">
        <f t="shared" si="162"/>
        <v>#VALUE!</v>
      </c>
      <c r="M1734" s="220" t="e">
        <f t="shared" si="163"/>
        <v>#VALUE!</v>
      </c>
      <c r="N1734" s="220" t="e">
        <f t="shared" si="164"/>
        <v>#VALUE!</v>
      </c>
      <c r="O1734" s="220" t="e">
        <f t="shared" si="165"/>
        <v>#VALUE!</v>
      </c>
      <c r="P1734" s="220" t="e">
        <f t="shared" si="166"/>
        <v>#VALUE!</v>
      </c>
      <c r="Q1734" s="220"/>
      <c r="R1734" s="220"/>
      <c r="S1734" s="220" t="e">
        <f t="shared" si="167"/>
        <v>#VALUE!</v>
      </c>
    </row>
    <row r="1735" spans="12:19" hidden="1">
      <c r="L1735" s="220" t="e">
        <f t="shared" si="162"/>
        <v>#VALUE!</v>
      </c>
      <c r="M1735" s="220" t="e">
        <f t="shared" si="163"/>
        <v>#VALUE!</v>
      </c>
      <c r="N1735" s="220" t="e">
        <f t="shared" si="164"/>
        <v>#VALUE!</v>
      </c>
      <c r="O1735" s="220" t="e">
        <f t="shared" si="165"/>
        <v>#VALUE!</v>
      </c>
      <c r="P1735" s="220" t="e">
        <f t="shared" si="166"/>
        <v>#VALUE!</v>
      </c>
      <c r="Q1735" s="220"/>
      <c r="R1735" s="220"/>
      <c r="S1735" s="220" t="e">
        <f t="shared" si="167"/>
        <v>#VALUE!</v>
      </c>
    </row>
    <row r="1736" spans="12:19" hidden="1">
      <c r="L1736" s="220" t="e">
        <f t="shared" si="162"/>
        <v>#VALUE!</v>
      </c>
      <c r="M1736" s="220" t="e">
        <f t="shared" si="163"/>
        <v>#VALUE!</v>
      </c>
      <c r="N1736" s="220" t="e">
        <f t="shared" si="164"/>
        <v>#VALUE!</v>
      </c>
      <c r="O1736" s="220" t="e">
        <f t="shared" si="165"/>
        <v>#VALUE!</v>
      </c>
      <c r="P1736" s="220" t="e">
        <f t="shared" si="166"/>
        <v>#VALUE!</v>
      </c>
      <c r="Q1736" s="220"/>
      <c r="R1736" s="220"/>
      <c r="S1736" s="220" t="e">
        <f t="shared" si="167"/>
        <v>#VALUE!</v>
      </c>
    </row>
    <row r="1737" spans="12:19" hidden="1">
      <c r="L1737" s="220" t="e">
        <f t="shared" si="162"/>
        <v>#VALUE!</v>
      </c>
      <c r="M1737" s="220" t="e">
        <f t="shared" si="163"/>
        <v>#VALUE!</v>
      </c>
      <c r="N1737" s="220" t="e">
        <f t="shared" si="164"/>
        <v>#VALUE!</v>
      </c>
      <c r="O1737" s="220" t="e">
        <f t="shared" si="165"/>
        <v>#VALUE!</v>
      </c>
      <c r="P1737" s="220" t="e">
        <f t="shared" si="166"/>
        <v>#VALUE!</v>
      </c>
      <c r="Q1737" s="220"/>
      <c r="R1737" s="220"/>
      <c r="S1737" s="220" t="e">
        <f t="shared" si="167"/>
        <v>#VALUE!</v>
      </c>
    </row>
    <row r="1738" spans="12:19" hidden="1">
      <c r="L1738" s="220" t="e">
        <f t="shared" si="162"/>
        <v>#VALUE!</v>
      </c>
      <c r="M1738" s="220" t="e">
        <f t="shared" si="163"/>
        <v>#VALUE!</v>
      </c>
      <c r="N1738" s="220" t="e">
        <f t="shared" si="164"/>
        <v>#VALUE!</v>
      </c>
      <c r="O1738" s="220" t="e">
        <f t="shared" si="165"/>
        <v>#VALUE!</v>
      </c>
      <c r="P1738" s="220" t="e">
        <f t="shared" si="166"/>
        <v>#VALUE!</v>
      </c>
      <c r="Q1738" s="220"/>
      <c r="R1738" s="220"/>
      <c r="S1738" s="220" t="e">
        <f t="shared" si="167"/>
        <v>#VALUE!</v>
      </c>
    </row>
    <row r="1739" spans="12:19" hidden="1">
      <c r="L1739" s="220" t="e">
        <f t="shared" si="162"/>
        <v>#VALUE!</v>
      </c>
      <c r="M1739" s="220" t="e">
        <f t="shared" si="163"/>
        <v>#VALUE!</v>
      </c>
      <c r="N1739" s="220" t="e">
        <f t="shared" si="164"/>
        <v>#VALUE!</v>
      </c>
      <c r="O1739" s="220" t="e">
        <f t="shared" si="165"/>
        <v>#VALUE!</v>
      </c>
      <c r="P1739" s="220" t="e">
        <f t="shared" si="166"/>
        <v>#VALUE!</v>
      </c>
      <c r="Q1739" s="220"/>
      <c r="R1739" s="220"/>
      <c r="S1739" s="220" t="e">
        <f t="shared" si="167"/>
        <v>#VALUE!</v>
      </c>
    </row>
    <row r="1740" spans="12:19" hidden="1">
      <c r="L1740" s="220" t="e">
        <f t="shared" si="162"/>
        <v>#VALUE!</v>
      </c>
      <c r="M1740" s="220" t="e">
        <f t="shared" si="163"/>
        <v>#VALUE!</v>
      </c>
      <c r="N1740" s="220" t="e">
        <f t="shared" si="164"/>
        <v>#VALUE!</v>
      </c>
      <c r="O1740" s="220" t="e">
        <f t="shared" si="165"/>
        <v>#VALUE!</v>
      </c>
      <c r="P1740" s="220" t="e">
        <f t="shared" si="166"/>
        <v>#VALUE!</v>
      </c>
      <c r="Q1740" s="220"/>
      <c r="R1740" s="220"/>
      <c r="S1740" s="220" t="e">
        <f t="shared" si="167"/>
        <v>#VALUE!</v>
      </c>
    </row>
    <row r="1741" spans="12:19" hidden="1">
      <c r="L1741" s="220" t="e">
        <f t="shared" si="162"/>
        <v>#VALUE!</v>
      </c>
      <c r="M1741" s="220" t="e">
        <f t="shared" si="163"/>
        <v>#VALUE!</v>
      </c>
      <c r="N1741" s="220" t="e">
        <f t="shared" si="164"/>
        <v>#VALUE!</v>
      </c>
      <c r="O1741" s="220" t="e">
        <f t="shared" si="165"/>
        <v>#VALUE!</v>
      </c>
      <c r="P1741" s="220" t="e">
        <f t="shared" si="166"/>
        <v>#VALUE!</v>
      </c>
      <c r="Q1741" s="220"/>
      <c r="R1741" s="220"/>
      <c r="S1741" s="220" t="e">
        <f t="shared" si="167"/>
        <v>#VALUE!</v>
      </c>
    </row>
    <row r="1742" spans="12:19" hidden="1">
      <c r="L1742" s="220" t="e">
        <f t="shared" si="162"/>
        <v>#VALUE!</v>
      </c>
      <c r="M1742" s="220" t="e">
        <f t="shared" si="163"/>
        <v>#VALUE!</v>
      </c>
      <c r="N1742" s="220" t="e">
        <f t="shared" si="164"/>
        <v>#VALUE!</v>
      </c>
      <c r="O1742" s="220" t="e">
        <f t="shared" si="165"/>
        <v>#VALUE!</v>
      </c>
      <c r="P1742" s="220" t="e">
        <f t="shared" si="166"/>
        <v>#VALUE!</v>
      </c>
      <c r="Q1742" s="220"/>
      <c r="R1742" s="220"/>
      <c r="S1742" s="220" t="e">
        <f t="shared" si="167"/>
        <v>#VALUE!</v>
      </c>
    </row>
    <row r="1743" spans="12:19" hidden="1">
      <c r="L1743" s="220" t="e">
        <f t="shared" si="162"/>
        <v>#VALUE!</v>
      </c>
      <c r="M1743" s="220" t="e">
        <f t="shared" si="163"/>
        <v>#VALUE!</v>
      </c>
      <c r="N1743" s="220" t="e">
        <f t="shared" si="164"/>
        <v>#VALUE!</v>
      </c>
      <c r="O1743" s="220" t="e">
        <f t="shared" si="165"/>
        <v>#VALUE!</v>
      </c>
      <c r="P1743" s="220" t="e">
        <f t="shared" si="166"/>
        <v>#VALUE!</v>
      </c>
      <c r="Q1743" s="220"/>
      <c r="R1743" s="220"/>
      <c r="S1743" s="220" t="e">
        <f t="shared" si="167"/>
        <v>#VALUE!</v>
      </c>
    </row>
    <row r="1744" spans="12:19" hidden="1">
      <c r="L1744" s="220" t="e">
        <f t="shared" si="162"/>
        <v>#VALUE!</v>
      </c>
      <c r="M1744" s="220" t="e">
        <f t="shared" si="163"/>
        <v>#VALUE!</v>
      </c>
      <c r="N1744" s="220" t="e">
        <f t="shared" si="164"/>
        <v>#VALUE!</v>
      </c>
      <c r="O1744" s="220" t="e">
        <f t="shared" si="165"/>
        <v>#VALUE!</v>
      </c>
      <c r="P1744" s="220" t="e">
        <f t="shared" si="166"/>
        <v>#VALUE!</v>
      </c>
      <c r="Q1744" s="220"/>
      <c r="R1744" s="220"/>
      <c r="S1744" s="220" t="e">
        <f t="shared" si="167"/>
        <v>#VALUE!</v>
      </c>
    </row>
    <row r="1745" spans="12:19" hidden="1">
      <c r="L1745" s="220" t="e">
        <f t="shared" si="162"/>
        <v>#VALUE!</v>
      </c>
      <c r="M1745" s="220" t="e">
        <f t="shared" si="163"/>
        <v>#VALUE!</v>
      </c>
      <c r="N1745" s="220" t="e">
        <f t="shared" si="164"/>
        <v>#VALUE!</v>
      </c>
      <c r="O1745" s="220" t="e">
        <f t="shared" si="165"/>
        <v>#VALUE!</v>
      </c>
      <c r="P1745" s="220" t="e">
        <f t="shared" si="166"/>
        <v>#VALUE!</v>
      </c>
      <c r="Q1745" s="220"/>
      <c r="R1745" s="220"/>
      <c r="S1745" s="220" t="e">
        <f t="shared" si="167"/>
        <v>#VALUE!</v>
      </c>
    </row>
    <row r="1746" spans="12:19" hidden="1">
      <c r="L1746" s="220" t="e">
        <f t="shared" si="162"/>
        <v>#VALUE!</v>
      </c>
      <c r="M1746" s="220" t="e">
        <f t="shared" si="163"/>
        <v>#VALUE!</v>
      </c>
      <c r="N1746" s="220" t="e">
        <f t="shared" si="164"/>
        <v>#VALUE!</v>
      </c>
      <c r="O1746" s="220" t="e">
        <f t="shared" si="165"/>
        <v>#VALUE!</v>
      </c>
      <c r="P1746" s="220" t="e">
        <f t="shared" si="166"/>
        <v>#VALUE!</v>
      </c>
      <c r="Q1746" s="220"/>
      <c r="R1746" s="220"/>
      <c r="S1746" s="220" t="e">
        <f t="shared" si="167"/>
        <v>#VALUE!</v>
      </c>
    </row>
    <row r="1747" spans="12:19" hidden="1">
      <c r="L1747" s="220" t="e">
        <f t="shared" si="162"/>
        <v>#VALUE!</v>
      </c>
      <c r="M1747" s="220" t="e">
        <f t="shared" si="163"/>
        <v>#VALUE!</v>
      </c>
      <c r="N1747" s="220" t="e">
        <f t="shared" si="164"/>
        <v>#VALUE!</v>
      </c>
      <c r="O1747" s="220" t="e">
        <f t="shared" si="165"/>
        <v>#VALUE!</v>
      </c>
      <c r="P1747" s="220" t="e">
        <f t="shared" si="166"/>
        <v>#VALUE!</v>
      </c>
      <c r="Q1747" s="220"/>
      <c r="R1747" s="220"/>
      <c r="S1747" s="220" t="e">
        <f t="shared" si="167"/>
        <v>#VALUE!</v>
      </c>
    </row>
    <row r="1748" spans="12:19" hidden="1">
      <c r="L1748" s="220" t="e">
        <f t="shared" si="162"/>
        <v>#VALUE!</v>
      </c>
      <c r="M1748" s="220" t="e">
        <f t="shared" si="163"/>
        <v>#VALUE!</v>
      </c>
      <c r="N1748" s="220" t="e">
        <f t="shared" si="164"/>
        <v>#VALUE!</v>
      </c>
      <c r="O1748" s="220" t="e">
        <f t="shared" si="165"/>
        <v>#VALUE!</v>
      </c>
      <c r="P1748" s="220" t="e">
        <f t="shared" si="166"/>
        <v>#VALUE!</v>
      </c>
      <c r="Q1748" s="220"/>
      <c r="R1748" s="220"/>
      <c r="S1748" s="220" t="e">
        <f t="shared" si="167"/>
        <v>#VALUE!</v>
      </c>
    </row>
    <row r="1749" spans="12:19" hidden="1">
      <c r="L1749" s="220" t="e">
        <f t="shared" si="162"/>
        <v>#VALUE!</v>
      </c>
      <c r="M1749" s="220" t="e">
        <f t="shared" si="163"/>
        <v>#VALUE!</v>
      </c>
      <c r="N1749" s="220" t="e">
        <f t="shared" si="164"/>
        <v>#VALUE!</v>
      </c>
      <c r="O1749" s="220" t="e">
        <f t="shared" si="165"/>
        <v>#VALUE!</v>
      </c>
      <c r="P1749" s="220" t="e">
        <f t="shared" si="166"/>
        <v>#VALUE!</v>
      </c>
      <c r="Q1749" s="220"/>
      <c r="R1749" s="220"/>
      <c r="S1749" s="220" t="e">
        <f t="shared" si="167"/>
        <v>#VALUE!</v>
      </c>
    </row>
    <row r="1750" spans="12:19" hidden="1">
      <c r="L1750" s="220" t="e">
        <f t="shared" si="162"/>
        <v>#VALUE!</v>
      </c>
      <c r="M1750" s="220" t="e">
        <f t="shared" si="163"/>
        <v>#VALUE!</v>
      </c>
      <c r="N1750" s="220" t="e">
        <f t="shared" si="164"/>
        <v>#VALUE!</v>
      </c>
      <c r="O1750" s="220" t="e">
        <f t="shared" si="165"/>
        <v>#VALUE!</v>
      </c>
      <c r="P1750" s="220" t="e">
        <f t="shared" si="166"/>
        <v>#VALUE!</v>
      </c>
      <c r="Q1750" s="220"/>
      <c r="R1750" s="220"/>
      <c r="S1750" s="220" t="e">
        <f t="shared" si="167"/>
        <v>#VALUE!</v>
      </c>
    </row>
    <row r="1751" spans="12:19" hidden="1">
      <c r="L1751" s="220" t="e">
        <f t="shared" si="162"/>
        <v>#VALUE!</v>
      </c>
      <c r="M1751" s="220" t="e">
        <f t="shared" si="163"/>
        <v>#VALUE!</v>
      </c>
      <c r="N1751" s="220" t="e">
        <f t="shared" si="164"/>
        <v>#VALUE!</v>
      </c>
      <c r="O1751" s="220" t="e">
        <f t="shared" si="165"/>
        <v>#VALUE!</v>
      </c>
      <c r="P1751" s="220" t="e">
        <f t="shared" si="166"/>
        <v>#VALUE!</v>
      </c>
      <c r="Q1751" s="220"/>
      <c r="R1751" s="220"/>
      <c r="S1751" s="220" t="e">
        <f t="shared" si="167"/>
        <v>#VALUE!</v>
      </c>
    </row>
    <row r="1752" spans="12:19" hidden="1">
      <c r="L1752" s="220" t="e">
        <f t="shared" si="162"/>
        <v>#VALUE!</v>
      </c>
      <c r="M1752" s="220" t="e">
        <f t="shared" si="163"/>
        <v>#VALUE!</v>
      </c>
      <c r="N1752" s="220" t="e">
        <f t="shared" si="164"/>
        <v>#VALUE!</v>
      </c>
      <c r="O1752" s="220" t="e">
        <f t="shared" si="165"/>
        <v>#VALUE!</v>
      </c>
      <c r="P1752" s="220" t="e">
        <f t="shared" si="166"/>
        <v>#VALUE!</v>
      </c>
      <c r="Q1752" s="220"/>
      <c r="R1752" s="220"/>
      <c r="S1752" s="220" t="e">
        <f t="shared" si="167"/>
        <v>#VALUE!</v>
      </c>
    </row>
    <row r="1753" spans="12:19" hidden="1">
      <c r="L1753" s="220" t="e">
        <f t="shared" si="162"/>
        <v>#VALUE!</v>
      </c>
      <c r="M1753" s="220" t="e">
        <f t="shared" si="163"/>
        <v>#VALUE!</v>
      </c>
      <c r="N1753" s="220" t="e">
        <f t="shared" si="164"/>
        <v>#VALUE!</v>
      </c>
      <c r="O1753" s="220" t="e">
        <f t="shared" si="165"/>
        <v>#VALUE!</v>
      </c>
      <c r="P1753" s="220" t="e">
        <f t="shared" si="166"/>
        <v>#VALUE!</v>
      </c>
      <c r="Q1753" s="220"/>
      <c r="R1753" s="220"/>
      <c r="S1753" s="220" t="e">
        <f t="shared" si="167"/>
        <v>#VALUE!</v>
      </c>
    </row>
    <row r="1754" spans="12:19" hidden="1">
      <c r="L1754" s="220" t="e">
        <f t="shared" si="162"/>
        <v>#VALUE!</v>
      </c>
      <c r="M1754" s="220" t="e">
        <f t="shared" si="163"/>
        <v>#VALUE!</v>
      </c>
      <c r="N1754" s="220" t="e">
        <f t="shared" si="164"/>
        <v>#VALUE!</v>
      </c>
      <c r="O1754" s="220" t="e">
        <f t="shared" si="165"/>
        <v>#VALUE!</v>
      </c>
      <c r="P1754" s="220" t="e">
        <f t="shared" si="166"/>
        <v>#VALUE!</v>
      </c>
      <c r="Q1754" s="220"/>
      <c r="R1754" s="220"/>
      <c r="S1754" s="220" t="e">
        <f t="shared" si="167"/>
        <v>#VALUE!</v>
      </c>
    </row>
    <row r="1755" spans="12:19" hidden="1">
      <c r="L1755" s="220" t="e">
        <f t="shared" si="162"/>
        <v>#VALUE!</v>
      </c>
      <c r="M1755" s="220" t="e">
        <f t="shared" si="163"/>
        <v>#VALUE!</v>
      </c>
      <c r="N1755" s="220" t="e">
        <f t="shared" si="164"/>
        <v>#VALUE!</v>
      </c>
      <c r="O1755" s="220" t="e">
        <f t="shared" si="165"/>
        <v>#VALUE!</v>
      </c>
      <c r="P1755" s="220" t="e">
        <f t="shared" si="166"/>
        <v>#VALUE!</v>
      </c>
      <c r="Q1755" s="220"/>
      <c r="R1755" s="220"/>
      <c r="S1755" s="220" t="e">
        <f t="shared" si="167"/>
        <v>#VALUE!</v>
      </c>
    </row>
    <row r="1756" spans="12:19" hidden="1">
      <c r="L1756" s="220" t="e">
        <f t="shared" si="162"/>
        <v>#VALUE!</v>
      </c>
      <c r="M1756" s="220" t="e">
        <f t="shared" si="163"/>
        <v>#VALUE!</v>
      </c>
      <c r="N1756" s="220" t="e">
        <f t="shared" si="164"/>
        <v>#VALUE!</v>
      </c>
      <c r="O1756" s="220" t="e">
        <f t="shared" si="165"/>
        <v>#VALUE!</v>
      </c>
      <c r="P1756" s="220" t="e">
        <f t="shared" si="166"/>
        <v>#VALUE!</v>
      </c>
      <c r="Q1756" s="220"/>
      <c r="R1756" s="220"/>
      <c r="S1756" s="220" t="e">
        <f t="shared" si="167"/>
        <v>#VALUE!</v>
      </c>
    </row>
    <row r="1757" spans="12:19" hidden="1">
      <c r="L1757" s="220" t="e">
        <f t="shared" si="162"/>
        <v>#VALUE!</v>
      </c>
      <c r="M1757" s="220" t="e">
        <f t="shared" si="163"/>
        <v>#VALUE!</v>
      </c>
      <c r="N1757" s="220" t="e">
        <f t="shared" si="164"/>
        <v>#VALUE!</v>
      </c>
      <c r="O1757" s="220" t="e">
        <f t="shared" si="165"/>
        <v>#VALUE!</v>
      </c>
      <c r="P1757" s="220" t="e">
        <f t="shared" si="166"/>
        <v>#VALUE!</v>
      </c>
      <c r="Q1757" s="220"/>
      <c r="R1757" s="220"/>
      <c r="S1757" s="220" t="e">
        <f t="shared" si="167"/>
        <v>#VALUE!</v>
      </c>
    </row>
    <row r="1758" spans="12:19" hidden="1">
      <c r="L1758" s="220" t="e">
        <f t="shared" si="162"/>
        <v>#VALUE!</v>
      </c>
      <c r="M1758" s="220" t="e">
        <f t="shared" si="163"/>
        <v>#VALUE!</v>
      </c>
      <c r="N1758" s="220" t="e">
        <f t="shared" si="164"/>
        <v>#VALUE!</v>
      </c>
      <c r="O1758" s="220" t="e">
        <f t="shared" si="165"/>
        <v>#VALUE!</v>
      </c>
      <c r="P1758" s="220" t="e">
        <f t="shared" si="166"/>
        <v>#VALUE!</v>
      </c>
      <c r="Q1758" s="220"/>
      <c r="R1758" s="220"/>
      <c r="S1758" s="220" t="e">
        <f t="shared" si="167"/>
        <v>#VALUE!</v>
      </c>
    </row>
    <row r="1759" spans="12:19" hidden="1">
      <c r="L1759" s="220" t="e">
        <f t="shared" si="162"/>
        <v>#VALUE!</v>
      </c>
      <c r="M1759" s="220" t="e">
        <f t="shared" si="163"/>
        <v>#VALUE!</v>
      </c>
      <c r="N1759" s="220" t="e">
        <f t="shared" si="164"/>
        <v>#VALUE!</v>
      </c>
      <c r="O1759" s="220" t="e">
        <f t="shared" si="165"/>
        <v>#VALUE!</v>
      </c>
      <c r="P1759" s="220" t="e">
        <f t="shared" si="166"/>
        <v>#VALUE!</v>
      </c>
      <c r="Q1759" s="220"/>
      <c r="R1759" s="220"/>
      <c r="S1759" s="220" t="e">
        <f t="shared" si="167"/>
        <v>#VALUE!</v>
      </c>
    </row>
    <row r="1760" spans="12:19" hidden="1">
      <c r="L1760" s="220" t="e">
        <f t="shared" si="162"/>
        <v>#VALUE!</v>
      </c>
      <c r="M1760" s="220" t="e">
        <f t="shared" si="163"/>
        <v>#VALUE!</v>
      </c>
      <c r="N1760" s="220" t="e">
        <f t="shared" si="164"/>
        <v>#VALUE!</v>
      </c>
      <c r="O1760" s="220" t="e">
        <f t="shared" si="165"/>
        <v>#VALUE!</v>
      </c>
      <c r="P1760" s="220" t="e">
        <f t="shared" si="166"/>
        <v>#VALUE!</v>
      </c>
      <c r="Q1760" s="220"/>
      <c r="R1760" s="220"/>
      <c r="S1760" s="220" t="e">
        <f t="shared" si="167"/>
        <v>#VALUE!</v>
      </c>
    </row>
    <row r="1761" spans="12:19" hidden="1">
      <c r="L1761" s="220" t="e">
        <f t="shared" si="162"/>
        <v>#VALUE!</v>
      </c>
      <c r="M1761" s="220" t="e">
        <f t="shared" si="163"/>
        <v>#VALUE!</v>
      </c>
      <c r="N1761" s="220" t="e">
        <f t="shared" si="164"/>
        <v>#VALUE!</v>
      </c>
      <c r="O1761" s="220" t="e">
        <f t="shared" si="165"/>
        <v>#VALUE!</v>
      </c>
      <c r="P1761" s="220" t="e">
        <f t="shared" si="166"/>
        <v>#VALUE!</v>
      </c>
      <c r="Q1761" s="220"/>
      <c r="R1761" s="220"/>
      <c r="S1761" s="220" t="e">
        <f t="shared" si="167"/>
        <v>#VALUE!</v>
      </c>
    </row>
    <row r="1762" spans="12:19" hidden="1">
      <c r="L1762" s="220" t="e">
        <f t="shared" si="162"/>
        <v>#VALUE!</v>
      </c>
      <c r="M1762" s="220" t="e">
        <f t="shared" si="163"/>
        <v>#VALUE!</v>
      </c>
      <c r="N1762" s="220" t="e">
        <f t="shared" si="164"/>
        <v>#VALUE!</v>
      </c>
      <c r="O1762" s="220" t="e">
        <f t="shared" si="165"/>
        <v>#VALUE!</v>
      </c>
      <c r="P1762" s="220" t="e">
        <f t="shared" si="166"/>
        <v>#VALUE!</v>
      </c>
      <c r="Q1762" s="220"/>
      <c r="R1762" s="220"/>
      <c r="S1762" s="220" t="e">
        <f t="shared" si="167"/>
        <v>#VALUE!</v>
      </c>
    </row>
    <row r="1763" spans="12:19" hidden="1">
      <c r="L1763" s="220" t="e">
        <f t="shared" si="162"/>
        <v>#VALUE!</v>
      </c>
      <c r="M1763" s="220" t="e">
        <f t="shared" si="163"/>
        <v>#VALUE!</v>
      </c>
      <c r="N1763" s="220" t="e">
        <f t="shared" si="164"/>
        <v>#VALUE!</v>
      </c>
      <c r="O1763" s="220" t="e">
        <f t="shared" si="165"/>
        <v>#VALUE!</v>
      </c>
      <c r="P1763" s="220" t="e">
        <f t="shared" si="166"/>
        <v>#VALUE!</v>
      </c>
      <c r="Q1763" s="220"/>
      <c r="R1763" s="220"/>
      <c r="S1763" s="220" t="e">
        <f t="shared" si="167"/>
        <v>#VALUE!</v>
      </c>
    </row>
    <row r="1764" spans="12:19" hidden="1">
      <c r="L1764" s="220" t="e">
        <f t="shared" si="162"/>
        <v>#VALUE!</v>
      </c>
      <c r="M1764" s="220" t="e">
        <f t="shared" si="163"/>
        <v>#VALUE!</v>
      </c>
      <c r="N1764" s="220" t="e">
        <f t="shared" si="164"/>
        <v>#VALUE!</v>
      </c>
      <c r="O1764" s="220" t="e">
        <f t="shared" si="165"/>
        <v>#VALUE!</v>
      </c>
      <c r="P1764" s="220" t="e">
        <f t="shared" si="166"/>
        <v>#VALUE!</v>
      </c>
      <c r="Q1764" s="220"/>
      <c r="R1764" s="220"/>
      <c r="S1764" s="220" t="e">
        <f t="shared" si="167"/>
        <v>#VALUE!</v>
      </c>
    </row>
    <row r="1765" spans="12:19" hidden="1">
      <c r="L1765" s="220" t="e">
        <f t="shared" si="162"/>
        <v>#VALUE!</v>
      </c>
      <c r="M1765" s="220" t="e">
        <f t="shared" si="163"/>
        <v>#VALUE!</v>
      </c>
      <c r="N1765" s="220" t="e">
        <f t="shared" si="164"/>
        <v>#VALUE!</v>
      </c>
      <c r="O1765" s="220" t="e">
        <f t="shared" si="165"/>
        <v>#VALUE!</v>
      </c>
      <c r="P1765" s="220" t="e">
        <f t="shared" si="166"/>
        <v>#VALUE!</v>
      </c>
      <c r="Q1765" s="220"/>
      <c r="R1765" s="220"/>
      <c r="S1765" s="220" t="e">
        <f t="shared" si="167"/>
        <v>#VALUE!</v>
      </c>
    </row>
    <row r="1766" spans="12:19" hidden="1">
      <c r="L1766" s="220" t="e">
        <f t="shared" si="162"/>
        <v>#VALUE!</v>
      </c>
      <c r="M1766" s="220" t="e">
        <f t="shared" si="163"/>
        <v>#VALUE!</v>
      </c>
      <c r="N1766" s="220" t="e">
        <f t="shared" si="164"/>
        <v>#VALUE!</v>
      </c>
      <c r="O1766" s="220" t="e">
        <f t="shared" si="165"/>
        <v>#VALUE!</v>
      </c>
      <c r="P1766" s="220" t="e">
        <f t="shared" si="166"/>
        <v>#VALUE!</v>
      </c>
      <c r="Q1766" s="220"/>
      <c r="R1766" s="220"/>
      <c r="S1766" s="220" t="e">
        <f t="shared" si="167"/>
        <v>#VALUE!</v>
      </c>
    </row>
    <row r="1767" spans="12:19" hidden="1">
      <c r="L1767" s="220" t="e">
        <f t="shared" si="162"/>
        <v>#VALUE!</v>
      </c>
      <c r="M1767" s="220" t="e">
        <f t="shared" si="163"/>
        <v>#VALUE!</v>
      </c>
      <c r="N1767" s="220" t="e">
        <f t="shared" si="164"/>
        <v>#VALUE!</v>
      </c>
      <c r="O1767" s="220" t="e">
        <f t="shared" si="165"/>
        <v>#VALUE!</v>
      </c>
      <c r="P1767" s="220" t="e">
        <f t="shared" si="166"/>
        <v>#VALUE!</v>
      </c>
      <c r="Q1767" s="220"/>
      <c r="R1767" s="220"/>
      <c r="S1767" s="220" t="e">
        <f t="shared" si="167"/>
        <v>#VALUE!</v>
      </c>
    </row>
    <row r="1768" spans="12:19" hidden="1">
      <c r="L1768" s="220" t="e">
        <f t="shared" si="162"/>
        <v>#VALUE!</v>
      </c>
      <c r="M1768" s="220" t="e">
        <f t="shared" si="163"/>
        <v>#VALUE!</v>
      </c>
      <c r="N1768" s="220" t="e">
        <f t="shared" si="164"/>
        <v>#VALUE!</v>
      </c>
      <c r="O1768" s="220" t="e">
        <f t="shared" si="165"/>
        <v>#VALUE!</v>
      </c>
      <c r="P1768" s="220" t="e">
        <f t="shared" si="166"/>
        <v>#VALUE!</v>
      </c>
      <c r="Q1768" s="220"/>
      <c r="R1768" s="220"/>
      <c r="S1768" s="220" t="e">
        <f t="shared" si="167"/>
        <v>#VALUE!</v>
      </c>
    </row>
    <row r="1769" spans="12:19" hidden="1">
      <c r="L1769" s="220" t="e">
        <f t="shared" si="162"/>
        <v>#VALUE!</v>
      </c>
      <c r="M1769" s="220" t="e">
        <f t="shared" si="163"/>
        <v>#VALUE!</v>
      </c>
      <c r="N1769" s="220" t="e">
        <f t="shared" si="164"/>
        <v>#VALUE!</v>
      </c>
      <c r="O1769" s="220" t="e">
        <f t="shared" si="165"/>
        <v>#VALUE!</v>
      </c>
      <c r="P1769" s="220" t="e">
        <f t="shared" si="166"/>
        <v>#VALUE!</v>
      </c>
      <c r="Q1769" s="220"/>
      <c r="R1769" s="220"/>
      <c r="S1769" s="220" t="e">
        <f t="shared" si="167"/>
        <v>#VALUE!</v>
      </c>
    </row>
    <row r="1770" spans="12:19" hidden="1">
      <c r="L1770" s="220" t="e">
        <f t="shared" si="162"/>
        <v>#VALUE!</v>
      </c>
      <c r="M1770" s="220" t="e">
        <f t="shared" si="163"/>
        <v>#VALUE!</v>
      </c>
      <c r="N1770" s="220" t="e">
        <f t="shared" si="164"/>
        <v>#VALUE!</v>
      </c>
      <c r="O1770" s="220" t="e">
        <f t="shared" si="165"/>
        <v>#VALUE!</v>
      </c>
      <c r="P1770" s="220" t="e">
        <f t="shared" si="166"/>
        <v>#VALUE!</v>
      </c>
      <c r="Q1770" s="220"/>
      <c r="R1770" s="220"/>
      <c r="S1770" s="220" t="e">
        <f t="shared" si="167"/>
        <v>#VALUE!</v>
      </c>
    </row>
    <row r="1771" spans="12:19" hidden="1">
      <c r="L1771" s="220" t="e">
        <f t="shared" si="162"/>
        <v>#VALUE!</v>
      </c>
      <c r="M1771" s="220" t="e">
        <f t="shared" si="163"/>
        <v>#VALUE!</v>
      </c>
      <c r="N1771" s="220" t="e">
        <f t="shared" si="164"/>
        <v>#VALUE!</v>
      </c>
      <c r="O1771" s="220" t="e">
        <f t="shared" si="165"/>
        <v>#VALUE!</v>
      </c>
      <c r="P1771" s="220" t="e">
        <f t="shared" si="166"/>
        <v>#VALUE!</v>
      </c>
      <c r="Q1771" s="220"/>
      <c r="R1771" s="220"/>
      <c r="S1771" s="220" t="e">
        <f t="shared" si="167"/>
        <v>#VALUE!</v>
      </c>
    </row>
    <row r="1772" spans="12:19" hidden="1">
      <c r="L1772" s="220" t="e">
        <f t="shared" si="162"/>
        <v>#VALUE!</v>
      </c>
      <c r="M1772" s="220" t="e">
        <f t="shared" si="163"/>
        <v>#VALUE!</v>
      </c>
      <c r="N1772" s="220" t="e">
        <f t="shared" si="164"/>
        <v>#VALUE!</v>
      </c>
      <c r="O1772" s="220" t="e">
        <f t="shared" si="165"/>
        <v>#VALUE!</v>
      </c>
      <c r="P1772" s="220" t="e">
        <f t="shared" si="166"/>
        <v>#VALUE!</v>
      </c>
      <c r="Q1772" s="220"/>
      <c r="R1772" s="220"/>
      <c r="S1772" s="220" t="e">
        <f t="shared" si="167"/>
        <v>#VALUE!</v>
      </c>
    </row>
    <row r="1773" spans="12:19" hidden="1">
      <c r="L1773" s="220" t="e">
        <f t="shared" si="162"/>
        <v>#VALUE!</v>
      </c>
      <c r="M1773" s="220" t="e">
        <f t="shared" si="163"/>
        <v>#VALUE!</v>
      </c>
      <c r="N1773" s="220" t="e">
        <f t="shared" si="164"/>
        <v>#VALUE!</v>
      </c>
      <c r="O1773" s="220" t="e">
        <f t="shared" si="165"/>
        <v>#VALUE!</v>
      </c>
      <c r="P1773" s="220" t="e">
        <f t="shared" si="166"/>
        <v>#VALUE!</v>
      </c>
      <c r="Q1773" s="220"/>
      <c r="R1773" s="220"/>
      <c r="S1773" s="220" t="e">
        <f t="shared" si="167"/>
        <v>#VALUE!</v>
      </c>
    </row>
    <row r="1774" spans="12:19" hidden="1">
      <c r="L1774" s="220" t="e">
        <f t="shared" si="162"/>
        <v>#VALUE!</v>
      </c>
      <c r="M1774" s="220" t="e">
        <f t="shared" si="163"/>
        <v>#VALUE!</v>
      </c>
      <c r="N1774" s="220" t="e">
        <f t="shared" si="164"/>
        <v>#VALUE!</v>
      </c>
      <c r="O1774" s="220" t="e">
        <f t="shared" si="165"/>
        <v>#VALUE!</v>
      </c>
      <c r="P1774" s="220" t="e">
        <f t="shared" si="166"/>
        <v>#VALUE!</v>
      </c>
      <c r="Q1774" s="220"/>
      <c r="R1774" s="220"/>
      <c r="S1774" s="220" t="e">
        <f t="shared" si="167"/>
        <v>#VALUE!</v>
      </c>
    </row>
    <row r="1775" spans="12:19" hidden="1">
      <c r="L1775" s="220" t="e">
        <f t="shared" si="162"/>
        <v>#VALUE!</v>
      </c>
      <c r="M1775" s="220" t="e">
        <f t="shared" si="163"/>
        <v>#VALUE!</v>
      </c>
      <c r="N1775" s="220" t="e">
        <f t="shared" si="164"/>
        <v>#VALUE!</v>
      </c>
      <c r="O1775" s="220" t="e">
        <f t="shared" si="165"/>
        <v>#VALUE!</v>
      </c>
      <c r="P1775" s="220" t="e">
        <f t="shared" si="166"/>
        <v>#VALUE!</v>
      </c>
      <c r="Q1775" s="220"/>
      <c r="R1775" s="220"/>
      <c r="S1775" s="220" t="e">
        <f t="shared" si="167"/>
        <v>#VALUE!</v>
      </c>
    </row>
    <row r="1776" spans="12:19" hidden="1">
      <c r="L1776" s="220" t="e">
        <f t="shared" si="162"/>
        <v>#VALUE!</v>
      </c>
      <c r="M1776" s="220" t="e">
        <f t="shared" si="163"/>
        <v>#VALUE!</v>
      </c>
      <c r="N1776" s="220" t="e">
        <f t="shared" si="164"/>
        <v>#VALUE!</v>
      </c>
      <c r="O1776" s="220" t="e">
        <f t="shared" si="165"/>
        <v>#VALUE!</v>
      </c>
      <c r="P1776" s="220" t="e">
        <f t="shared" si="166"/>
        <v>#VALUE!</v>
      </c>
      <c r="Q1776" s="220"/>
      <c r="R1776" s="220"/>
      <c r="S1776" s="220" t="e">
        <f t="shared" si="167"/>
        <v>#VALUE!</v>
      </c>
    </row>
    <row r="1777" spans="12:19" hidden="1">
      <c r="L1777" s="220" t="e">
        <f t="shared" si="162"/>
        <v>#VALUE!</v>
      </c>
      <c r="M1777" s="220" t="e">
        <f t="shared" si="163"/>
        <v>#VALUE!</v>
      </c>
      <c r="N1777" s="220" t="e">
        <f t="shared" si="164"/>
        <v>#VALUE!</v>
      </c>
      <c r="O1777" s="220" t="e">
        <f t="shared" si="165"/>
        <v>#VALUE!</v>
      </c>
      <c r="P1777" s="220" t="e">
        <f t="shared" si="166"/>
        <v>#VALUE!</v>
      </c>
      <c r="Q1777" s="220"/>
      <c r="R1777" s="220"/>
      <c r="S1777" s="220" t="e">
        <f t="shared" si="167"/>
        <v>#VALUE!</v>
      </c>
    </row>
    <row r="1778" spans="12:19" hidden="1">
      <c r="L1778" s="220" t="e">
        <f t="shared" si="162"/>
        <v>#VALUE!</v>
      </c>
      <c r="M1778" s="220" t="e">
        <f t="shared" si="163"/>
        <v>#VALUE!</v>
      </c>
      <c r="N1778" s="220" t="e">
        <f t="shared" si="164"/>
        <v>#VALUE!</v>
      </c>
      <c r="O1778" s="220" t="e">
        <f t="shared" si="165"/>
        <v>#VALUE!</v>
      </c>
      <c r="P1778" s="220" t="e">
        <f t="shared" si="166"/>
        <v>#VALUE!</v>
      </c>
      <c r="Q1778" s="220"/>
      <c r="R1778" s="220"/>
      <c r="S1778" s="220" t="e">
        <f t="shared" si="167"/>
        <v>#VALUE!</v>
      </c>
    </row>
    <row r="1779" spans="12:19" hidden="1">
      <c r="L1779" s="220" t="e">
        <f t="shared" si="162"/>
        <v>#VALUE!</v>
      </c>
      <c r="M1779" s="220" t="e">
        <f t="shared" si="163"/>
        <v>#VALUE!</v>
      </c>
      <c r="N1779" s="220" t="e">
        <f t="shared" si="164"/>
        <v>#VALUE!</v>
      </c>
      <c r="O1779" s="220" t="e">
        <f t="shared" si="165"/>
        <v>#VALUE!</v>
      </c>
      <c r="P1779" s="220" t="e">
        <f t="shared" si="166"/>
        <v>#VALUE!</v>
      </c>
      <c r="Q1779" s="220"/>
      <c r="R1779" s="220"/>
      <c r="S1779" s="220" t="e">
        <f t="shared" si="167"/>
        <v>#VALUE!</v>
      </c>
    </row>
    <row r="1780" spans="12:19" hidden="1">
      <c r="L1780" s="220" t="e">
        <f t="shared" si="162"/>
        <v>#VALUE!</v>
      </c>
      <c r="M1780" s="220" t="e">
        <f t="shared" si="163"/>
        <v>#VALUE!</v>
      </c>
      <c r="N1780" s="220" t="e">
        <f t="shared" si="164"/>
        <v>#VALUE!</v>
      </c>
      <c r="O1780" s="220" t="e">
        <f t="shared" si="165"/>
        <v>#VALUE!</v>
      </c>
      <c r="P1780" s="220" t="e">
        <f t="shared" si="166"/>
        <v>#VALUE!</v>
      </c>
      <c r="Q1780" s="220"/>
      <c r="R1780" s="220"/>
      <c r="S1780" s="220" t="e">
        <f t="shared" si="167"/>
        <v>#VALUE!</v>
      </c>
    </row>
    <row r="1781" spans="12:19" hidden="1">
      <c r="L1781" s="220" t="e">
        <f t="shared" si="162"/>
        <v>#VALUE!</v>
      </c>
      <c r="M1781" s="220" t="e">
        <f t="shared" si="163"/>
        <v>#VALUE!</v>
      </c>
      <c r="N1781" s="220" t="e">
        <f t="shared" si="164"/>
        <v>#VALUE!</v>
      </c>
      <c r="O1781" s="220" t="e">
        <f t="shared" si="165"/>
        <v>#VALUE!</v>
      </c>
      <c r="P1781" s="220" t="e">
        <f t="shared" si="166"/>
        <v>#VALUE!</v>
      </c>
      <c r="Q1781" s="220"/>
      <c r="R1781" s="220"/>
      <c r="S1781" s="220" t="e">
        <f t="shared" si="167"/>
        <v>#VALUE!</v>
      </c>
    </row>
    <row r="1782" spans="12:19" hidden="1">
      <c r="L1782" s="220" t="e">
        <f t="shared" si="162"/>
        <v>#VALUE!</v>
      </c>
      <c r="M1782" s="220" t="e">
        <f t="shared" si="163"/>
        <v>#VALUE!</v>
      </c>
      <c r="N1782" s="220" t="e">
        <f t="shared" si="164"/>
        <v>#VALUE!</v>
      </c>
      <c r="O1782" s="220" t="e">
        <f t="shared" si="165"/>
        <v>#VALUE!</v>
      </c>
      <c r="P1782" s="220" t="e">
        <f t="shared" si="166"/>
        <v>#VALUE!</v>
      </c>
      <c r="Q1782" s="220"/>
      <c r="R1782" s="220"/>
      <c r="S1782" s="220" t="e">
        <f t="shared" si="167"/>
        <v>#VALUE!</v>
      </c>
    </row>
    <row r="1783" spans="12:19" hidden="1">
      <c r="L1783" s="220" t="e">
        <f t="shared" si="162"/>
        <v>#VALUE!</v>
      </c>
      <c r="M1783" s="220" t="e">
        <f t="shared" si="163"/>
        <v>#VALUE!</v>
      </c>
      <c r="N1783" s="220" t="e">
        <f t="shared" si="164"/>
        <v>#VALUE!</v>
      </c>
      <c r="O1783" s="220" t="e">
        <f t="shared" si="165"/>
        <v>#VALUE!</v>
      </c>
      <c r="P1783" s="220" t="e">
        <f t="shared" si="166"/>
        <v>#VALUE!</v>
      </c>
      <c r="Q1783" s="220"/>
      <c r="R1783" s="220"/>
      <c r="S1783" s="220" t="e">
        <f t="shared" si="167"/>
        <v>#VALUE!</v>
      </c>
    </row>
    <row r="1784" spans="12:19" hidden="1">
      <c r="L1784" s="220" t="e">
        <f t="shared" si="162"/>
        <v>#VALUE!</v>
      </c>
      <c r="M1784" s="220" t="e">
        <f t="shared" si="163"/>
        <v>#VALUE!</v>
      </c>
      <c r="N1784" s="220" t="e">
        <f t="shared" si="164"/>
        <v>#VALUE!</v>
      </c>
      <c r="O1784" s="220" t="e">
        <f t="shared" si="165"/>
        <v>#VALUE!</v>
      </c>
      <c r="P1784" s="220" t="e">
        <f t="shared" si="166"/>
        <v>#VALUE!</v>
      </c>
      <c r="Q1784" s="220"/>
      <c r="R1784" s="220"/>
      <c r="S1784" s="220" t="e">
        <f t="shared" si="167"/>
        <v>#VALUE!</v>
      </c>
    </row>
    <row r="1785" spans="12:19" hidden="1">
      <c r="L1785" s="220" t="e">
        <f t="shared" si="162"/>
        <v>#VALUE!</v>
      </c>
      <c r="M1785" s="220" t="e">
        <f t="shared" si="163"/>
        <v>#VALUE!</v>
      </c>
      <c r="N1785" s="220" t="e">
        <f t="shared" si="164"/>
        <v>#VALUE!</v>
      </c>
      <c r="O1785" s="220" t="e">
        <f t="shared" si="165"/>
        <v>#VALUE!</v>
      </c>
      <c r="P1785" s="220" t="e">
        <f t="shared" si="166"/>
        <v>#VALUE!</v>
      </c>
      <c r="Q1785" s="220"/>
      <c r="R1785" s="220"/>
      <c r="S1785" s="220" t="e">
        <f t="shared" si="167"/>
        <v>#VALUE!</v>
      </c>
    </row>
    <row r="1786" spans="12:19" hidden="1">
      <c r="L1786" s="220" t="e">
        <f t="shared" si="162"/>
        <v>#VALUE!</v>
      </c>
      <c r="M1786" s="220" t="e">
        <f t="shared" si="163"/>
        <v>#VALUE!</v>
      </c>
      <c r="N1786" s="220" t="e">
        <f t="shared" si="164"/>
        <v>#VALUE!</v>
      </c>
      <c r="O1786" s="220" t="e">
        <f t="shared" si="165"/>
        <v>#VALUE!</v>
      </c>
      <c r="P1786" s="220" t="e">
        <f t="shared" si="166"/>
        <v>#VALUE!</v>
      </c>
      <c r="Q1786" s="220"/>
      <c r="R1786" s="220"/>
      <c r="S1786" s="220" t="e">
        <f t="shared" si="167"/>
        <v>#VALUE!</v>
      </c>
    </row>
    <row r="1787" spans="12:19" hidden="1">
      <c r="L1787" s="220" t="e">
        <f t="shared" si="162"/>
        <v>#VALUE!</v>
      </c>
      <c r="M1787" s="220" t="e">
        <f t="shared" si="163"/>
        <v>#VALUE!</v>
      </c>
      <c r="N1787" s="220" t="e">
        <f t="shared" si="164"/>
        <v>#VALUE!</v>
      </c>
      <c r="O1787" s="220" t="e">
        <f t="shared" si="165"/>
        <v>#VALUE!</v>
      </c>
      <c r="P1787" s="220" t="e">
        <f t="shared" si="166"/>
        <v>#VALUE!</v>
      </c>
      <c r="Q1787" s="220"/>
      <c r="R1787" s="220"/>
      <c r="S1787" s="220" t="e">
        <f t="shared" si="167"/>
        <v>#VALUE!</v>
      </c>
    </row>
    <row r="1788" spans="12:19" hidden="1">
      <c r="L1788" s="220" t="e">
        <f t="shared" si="162"/>
        <v>#VALUE!</v>
      </c>
      <c r="M1788" s="220" t="e">
        <f t="shared" si="163"/>
        <v>#VALUE!</v>
      </c>
      <c r="N1788" s="220" t="e">
        <f t="shared" si="164"/>
        <v>#VALUE!</v>
      </c>
      <c r="O1788" s="220" t="e">
        <f t="shared" si="165"/>
        <v>#VALUE!</v>
      </c>
      <c r="P1788" s="220" t="e">
        <f t="shared" si="166"/>
        <v>#VALUE!</v>
      </c>
      <c r="Q1788" s="220"/>
      <c r="R1788" s="220"/>
      <c r="S1788" s="220" t="e">
        <f t="shared" si="167"/>
        <v>#VALUE!</v>
      </c>
    </row>
    <row r="1789" spans="12:19" hidden="1">
      <c r="L1789" s="220" t="e">
        <f t="shared" si="162"/>
        <v>#VALUE!</v>
      </c>
      <c r="M1789" s="220" t="e">
        <f t="shared" si="163"/>
        <v>#VALUE!</v>
      </c>
      <c r="N1789" s="220" t="e">
        <f t="shared" si="164"/>
        <v>#VALUE!</v>
      </c>
      <c r="O1789" s="220" t="e">
        <f t="shared" si="165"/>
        <v>#VALUE!</v>
      </c>
      <c r="P1789" s="220" t="e">
        <f t="shared" si="166"/>
        <v>#VALUE!</v>
      </c>
      <c r="Q1789" s="220"/>
      <c r="R1789" s="220"/>
      <c r="S1789" s="220" t="e">
        <f t="shared" si="167"/>
        <v>#VALUE!</v>
      </c>
    </row>
    <row r="1790" spans="12:19" hidden="1">
      <c r="L1790" s="220" t="e">
        <f t="shared" si="162"/>
        <v>#VALUE!</v>
      </c>
      <c r="M1790" s="220" t="e">
        <f t="shared" si="163"/>
        <v>#VALUE!</v>
      </c>
      <c r="N1790" s="220" t="e">
        <f t="shared" si="164"/>
        <v>#VALUE!</v>
      </c>
      <c r="O1790" s="220" t="e">
        <f t="shared" si="165"/>
        <v>#VALUE!</v>
      </c>
      <c r="P1790" s="220" t="e">
        <f t="shared" si="166"/>
        <v>#VALUE!</v>
      </c>
      <c r="Q1790" s="220"/>
      <c r="R1790" s="220"/>
      <c r="S1790" s="220" t="e">
        <f t="shared" si="167"/>
        <v>#VALUE!</v>
      </c>
    </row>
    <row r="1791" spans="12:19" hidden="1">
      <c r="L1791" s="220" t="e">
        <f t="shared" si="162"/>
        <v>#VALUE!</v>
      </c>
      <c r="M1791" s="220" t="e">
        <f t="shared" si="163"/>
        <v>#VALUE!</v>
      </c>
      <c r="N1791" s="220" t="e">
        <f t="shared" si="164"/>
        <v>#VALUE!</v>
      </c>
      <c r="O1791" s="220" t="e">
        <f t="shared" si="165"/>
        <v>#VALUE!</v>
      </c>
      <c r="P1791" s="220" t="e">
        <f t="shared" si="166"/>
        <v>#VALUE!</v>
      </c>
      <c r="Q1791" s="220"/>
      <c r="R1791" s="220"/>
      <c r="S1791" s="220" t="e">
        <f t="shared" si="167"/>
        <v>#VALUE!</v>
      </c>
    </row>
    <row r="1792" spans="12:19" hidden="1">
      <c r="L1792" s="220" t="e">
        <f t="shared" si="162"/>
        <v>#VALUE!</v>
      </c>
      <c r="M1792" s="220" t="e">
        <f t="shared" si="163"/>
        <v>#VALUE!</v>
      </c>
      <c r="N1792" s="220" t="e">
        <f t="shared" si="164"/>
        <v>#VALUE!</v>
      </c>
      <c r="O1792" s="220" t="e">
        <f t="shared" si="165"/>
        <v>#VALUE!</v>
      </c>
      <c r="P1792" s="220" t="e">
        <f t="shared" si="166"/>
        <v>#VALUE!</v>
      </c>
      <c r="Q1792" s="220"/>
      <c r="R1792" s="220"/>
      <c r="S1792" s="220" t="e">
        <f t="shared" si="167"/>
        <v>#VALUE!</v>
      </c>
    </row>
    <row r="1793" spans="12:19" hidden="1">
      <c r="L1793" s="220" t="e">
        <f t="shared" si="162"/>
        <v>#VALUE!</v>
      </c>
      <c r="M1793" s="220" t="e">
        <f t="shared" si="163"/>
        <v>#VALUE!</v>
      </c>
      <c r="N1793" s="220" t="e">
        <f t="shared" si="164"/>
        <v>#VALUE!</v>
      </c>
      <c r="O1793" s="220" t="e">
        <f t="shared" si="165"/>
        <v>#VALUE!</v>
      </c>
      <c r="P1793" s="220" t="e">
        <f t="shared" si="166"/>
        <v>#VALUE!</v>
      </c>
      <c r="Q1793" s="220"/>
      <c r="R1793" s="220"/>
      <c r="S1793" s="220" t="e">
        <f t="shared" si="167"/>
        <v>#VALUE!</v>
      </c>
    </row>
    <row r="1794" spans="12:19" hidden="1">
      <c r="L1794" s="220" t="e">
        <f t="shared" si="162"/>
        <v>#VALUE!</v>
      </c>
      <c r="M1794" s="220" t="e">
        <f t="shared" si="163"/>
        <v>#VALUE!</v>
      </c>
      <c r="N1794" s="220" t="e">
        <f t="shared" si="164"/>
        <v>#VALUE!</v>
      </c>
      <c r="O1794" s="220" t="e">
        <f t="shared" si="165"/>
        <v>#VALUE!</v>
      </c>
      <c r="P1794" s="220" t="e">
        <f t="shared" si="166"/>
        <v>#VALUE!</v>
      </c>
      <c r="Q1794" s="220"/>
      <c r="R1794" s="220"/>
      <c r="S1794" s="220" t="e">
        <f t="shared" si="167"/>
        <v>#VALUE!</v>
      </c>
    </row>
    <row r="1795" spans="12:19" hidden="1">
      <c r="L1795" s="220" t="e">
        <f t="shared" si="162"/>
        <v>#VALUE!</v>
      </c>
      <c r="M1795" s="220" t="e">
        <f t="shared" si="163"/>
        <v>#VALUE!</v>
      </c>
      <c r="N1795" s="220" t="e">
        <f t="shared" si="164"/>
        <v>#VALUE!</v>
      </c>
      <c r="O1795" s="220" t="e">
        <f t="shared" si="165"/>
        <v>#VALUE!</v>
      </c>
      <c r="P1795" s="220" t="e">
        <f t="shared" si="166"/>
        <v>#VALUE!</v>
      </c>
      <c r="Q1795" s="220"/>
      <c r="R1795" s="220"/>
      <c r="S1795" s="220" t="e">
        <f t="shared" si="167"/>
        <v>#VALUE!</v>
      </c>
    </row>
    <row r="1796" spans="12:19" hidden="1">
      <c r="L1796" s="220" t="e">
        <f t="shared" si="162"/>
        <v>#VALUE!</v>
      </c>
      <c r="M1796" s="220" t="e">
        <f t="shared" si="163"/>
        <v>#VALUE!</v>
      </c>
      <c r="N1796" s="220" t="e">
        <f t="shared" si="164"/>
        <v>#VALUE!</v>
      </c>
      <c r="O1796" s="220" t="e">
        <f t="shared" si="165"/>
        <v>#VALUE!</v>
      </c>
      <c r="P1796" s="220" t="e">
        <f t="shared" si="166"/>
        <v>#VALUE!</v>
      </c>
      <c r="Q1796" s="220"/>
      <c r="R1796" s="220"/>
      <c r="S1796" s="220" t="e">
        <f t="shared" si="167"/>
        <v>#VALUE!</v>
      </c>
    </row>
    <row r="1797" spans="12:19" hidden="1">
      <c r="L1797" s="220" t="e">
        <f t="shared" ref="L1797:L1860" si="168">LEFT(A1797,2)*1</f>
        <v>#VALUE!</v>
      </c>
      <c r="M1797" s="220" t="e">
        <f t="shared" ref="M1797:M1860" si="169">LEFT(B1797,2)*1</f>
        <v>#VALUE!</v>
      </c>
      <c r="N1797" s="220" t="e">
        <f t="shared" ref="N1797:N1860" si="170">LEFT(C1797,4)*1</f>
        <v>#VALUE!</v>
      </c>
      <c r="O1797" s="220" t="e">
        <f t="shared" ref="O1797:O1860" si="171">LEFT(D1797,4)*1</f>
        <v>#VALUE!</v>
      </c>
      <c r="P1797" s="220" t="e">
        <f t="shared" ref="P1797:P1860" si="172">N1797/1000*1</f>
        <v>#VALUE!</v>
      </c>
      <c r="Q1797" s="220"/>
      <c r="R1797" s="220"/>
      <c r="S1797" s="220" t="e">
        <f t="shared" ref="S1797:S1860" si="173">RIGHT(O1797,3)*1</f>
        <v>#VALUE!</v>
      </c>
    </row>
    <row r="1798" spans="12:19" hidden="1">
      <c r="L1798" s="220" t="e">
        <f t="shared" si="168"/>
        <v>#VALUE!</v>
      </c>
      <c r="M1798" s="220" t="e">
        <f t="shared" si="169"/>
        <v>#VALUE!</v>
      </c>
      <c r="N1798" s="220" t="e">
        <f t="shared" si="170"/>
        <v>#VALUE!</v>
      </c>
      <c r="O1798" s="220" t="e">
        <f t="shared" si="171"/>
        <v>#VALUE!</v>
      </c>
      <c r="P1798" s="220" t="e">
        <f t="shared" si="172"/>
        <v>#VALUE!</v>
      </c>
      <c r="Q1798" s="220"/>
      <c r="R1798" s="220"/>
      <c r="S1798" s="220" t="e">
        <f t="shared" si="173"/>
        <v>#VALUE!</v>
      </c>
    </row>
    <row r="1799" spans="12:19" hidden="1">
      <c r="L1799" s="220" t="e">
        <f t="shared" si="168"/>
        <v>#VALUE!</v>
      </c>
      <c r="M1799" s="220" t="e">
        <f t="shared" si="169"/>
        <v>#VALUE!</v>
      </c>
      <c r="N1799" s="220" t="e">
        <f t="shared" si="170"/>
        <v>#VALUE!</v>
      </c>
      <c r="O1799" s="220" t="e">
        <f t="shared" si="171"/>
        <v>#VALUE!</v>
      </c>
      <c r="P1799" s="220" t="e">
        <f t="shared" si="172"/>
        <v>#VALUE!</v>
      </c>
      <c r="Q1799" s="220"/>
      <c r="R1799" s="220"/>
      <c r="S1799" s="220" t="e">
        <f t="shared" si="173"/>
        <v>#VALUE!</v>
      </c>
    </row>
    <row r="1800" spans="12:19" hidden="1">
      <c r="L1800" s="220" t="e">
        <f t="shared" si="168"/>
        <v>#VALUE!</v>
      </c>
      <c r="M1800" s="220" t="e">
        <f t="shared" si="169"/>
        <v>#VALUE!</v>
      </c>
      <c r="N1800" s="220" t="e">
        <f t="shared" si="170"/>
        <v>#VALUE!</v>
      </c>
      <c r="O1800" s="220" t="e">
        <f t="shared" si="171"/>
        <v>#VALUE!</v>
      </c>
      <c r="P1800" s="220" t="e">
        <f t="shared" si="172"/>
        <v>#VALUE!</v>
      </c>
      <c r="Q1800" s="220"/>
      <c r="R1800" s="220"/>
      <c r="S1800" s="220" t="e">
        <f t="shared" si="173"/>
        <v>#VALUE!</v>
      </c>
    </row>
    <row r="1801" spans="12:19" hidden="1">
      <c r="L1801" s="220" t="e">
        <f t="shared" si="168"/>
        <v>#VALUE!</v>
      </c>
      <c r="M1801" s="220" t="e">
        <f t="shared" si="169"/>
        <v>#VALUE!</v>
      </c>
      <c r="N1801" s="220" t="e">
        <f t="shared" si="170"/>
        <v>#VALUE!</v>
      </c>
      <c r="O1801" s="220" t="e">
        <f t="shared" si="171"/>
        <v>#VALUE!</v>
      </c>
      <c r="P1801" s="220" t="e">
        <f t="shared" si="172"/>
        <v>#VALUE!</v>
      </c>
      <c r="Q1801" s="220"/>
      <c r="R1801" s="220"/>
      <c r="S1801" s="220" t="e">
        <f t="shared" si="173"/>
        <v>#VALUE!</v>
      </c>
    </row>
    <row r="1802" spans="12:19" hidden="1">
      <c r="L1802" s="220" t="e">
        <f t="shared" si="168"/>
        <v>#VALUE!</v>
      </c>
      <c r="M1802" s="220" t="e">
        <f t="shared" si="169"/>
        <v>#VALUE!</v>
      </c>
      <c r="N1802" s="220" t="e">
        <f t="shared" si="170"/>
        <v>#VALUE!</v>
      </c>
      <c r="O1802" s="220" t="e">
        <f t="shared" si="171"/>
        <v>#VALUE!</v>
      </c>
      <c r="P1802" s="220" t="e">
        <f t="shared" si="172"/>
        <v>#VALUE!</v>
      </c>
      <c r="Q1802" s="220"/>
      <c r="R1802" s="220"/>
      <c r="S1802" s="220" t="e">
        <f t="shared" si="173"/>
        <v>#VALUE!</v>
      </c>
    </row>
    <row r="1803" spans="12:19" hidden="1">
      <c r="L1803" s="220" t="e">
        <f t="shared" si="168"/>
        <v>#VALUE!</v>
      </c>
      <c r="M1803" s="220" t="e">
        <f t="shared" si="169"/>
        <v>#VALUE!</v>
      </c>
      <c r="N1803" s="220" t="e">
        <f t="shared" si="170"/>
        <v>#VALUE!</v>
      </c>
      <c r="O1803" s="220" t="e">
        <f t="shared" si="171"/>
        <v>#VALUE!</v>
      </c>
      <c r="P1803" s="220" t="e">
        <f t="shared" si="172"/>
        <v>#VALUE!</v>
      </c>
      <c r="Q1803" s="220"/>
      <c r="R1803" s="220"/>
      <c r="S1803" s="220" t="e">
        <f t="shared" si="173"/>
        <v>#VALUE!</v>
      </c>
    </row>
    <row r="1804" spans="12:19" hidden="1">
      <c r="L1804" s="220" t="e">
        <f t="shared" si="168"/>
        <v>#VALUE!</v>
      </c>
      <c r="M1804" s="220" t="e">
        <f t="shared" si="169"/>
        <v>#VALUE!</v>
      </c>
      <c r="N1804" s="220" t="e">
        <f t="shared" si="170"/>
        <v>#VALUE!</v>
      </c>
      <c r="O1804" s="220" t="e">
        <f t="shared" si="171"/>
        <v>#VALUE!</v>
      </c>
      <c r="P1804" s="220" t="e">
        <f t="shared" si="172"/>
        <v>#VALUE!</v>
      </c>
      <c r="Q1804" s="220"/>
      <c r="R1804" s="220"/>
      <c r="S1804" s="220" t="e">
        <f t="shared" si="173"/>
        <v>#VALUE!</v>
      </c>
    </row>
    <row r="1805" spans="12:19" hidden="1">
      <c r="L1805" s="220" t="e">
        <f t="shared" si="168"/>
        <v>#VALUE!</v>
      </c>
      <c r="M1805" s="220" t="e">
        <f t="shared" si="169"/>
        <v>#VALUE!</v>
      </c>
      <c r="N1805" s="220" t="e">
        <f t="shared" si="170"/>
        <v>#VALUE!</v>
      </c>
      <c r="O1805" s="220" t="e">
        <f t="shared" si="171"/>
        <v>#VALUE!</v>
      </c>
      <c r="P1805" s="220" t="e">
        <f t="shared" si="172"/>
        <v>#VALUE!</v>
      </c>
      <c r="Q1805" s="220"/>
      <c r="R1805" s="220"/>
      <c r="S1805" s="220" t="e">
        <f t="shared" si="173"/>
        <v>#VALUE!</v>
      </c>
    </row>
    <row r="1806" spans="12:19" hidden="1">
      <c r="L1806" s="220" t="e">
        <f t="shared" si="168"/>
        <v>#VALUE!</v>
      </c>
      <c r="M1806" s="220" t="e">
        <f t="shared" si="169"/>
        <v>#VALUE!</v>
      </c>
      <c r="N1806" s="220" t="e">
        <f t="shared" si="170"/>
        <v>#VALUE!</v>
      </c>
      <c r="O1806" s="220" t="e">
        <f t="shared" si="171"/>
        <v>#VALUE!</v>
      </c>
      <c r="P1806" s="220" t="e">
        <f t="shared" si="172"/>
        <v>#VALUE!</v>
      </c>
      <c r="Q1806" s="220"/>
      <c r="R1806" s="220"/>
      <c r="S1806" s="220" t="e">
        <f t="shared" si="173"/>
        <v>#VALUE!</v>
      </c>
    </row>
    <row r="1807" spans="12:19" hidden="1">
      <c r="L1807" s="220" t="e">
        <f t="shared" si="168"/>
        <v>#VALUE!</v>
      </c>
      <c r="M1807" s="220" t="e">
        <f t="shared" si="169"/>
        <v>#VALUE!</v>
      </c>
      <c r="N1807" s="220" t="e">
        <f t="shared" si="170"/>
        <v>#VALUE!</v>
      </c>
      <c r="O1807" s="220" t="e">
        <f t="shared" si="171"/>
        <v>#VALUE!</v>
      </c>
      <c r="P1807" s="220" t="e">
        <f t="shared" si="172"/>
        <v>#VALUE!</v>
      </c>
      <c r="Q1807" s="220"/>
      <c r="R1807" s="220"/>
      <c r="S1807" s="220" t="e">
        <f t="shared" si="173"/>
        <v>#VALUE!</v>
      </c>
    </row>
    <row r="1808" spans="12:19" hidden="1">
      <c r="L1808" s="220" t="e">
        <f t="shared" si="168"/>
        <v>#VALUE!</v>
      </c>
      <c r="M1808" s="220" t="e">
        <f t="shared" si="169"/>
        <v>#VALUE!</v>
      </c>
      <c r="N1808" s="220" t="e">
        <f t="shared" si="170"/>
        <v>#VALUE!</v>
      </c>
      <c r="O1808" s="220" t="e">
        <f t="shared" si="171"/>
        <v>#VALUE!</v>
      </c>
      <c r="P1808" s="220" t="e">
        <f t="shared" si="172"/>
        <v>#VALUE!</v>
      </c>
      <c r="Q1808" s="220"/>
      <c r="R1808" s="220"/>
      <c r="S1808" s="220" t="e">
        <f t="shared" si="173"/>
        <v>#VALUE!</v>
      </c>
    </row>
    <row r="1809" spans="12:19" hidden="1">
      <c r="L1809" s="220" t="e">
        <f t="shared" si="168"/>
        <v>#VALUE!</v>
      </c>
      <c r="M1809" s="220" t="e">
        <f t="shared" si="169"/>
        <v>#VALUE!</v>
      </c>
      <c r="N1809" s="220" t="e">
        <f t="shared" si="170"/>
        <v>#VALUE!</v>
      </c>
      <c r="O1809" s="220" t="e">
        <f t="shared" si="171"/>
        <v>#VALUE!</v>
      </c>
      <c r="P1809" s="220" t="e">
        <f t="shared" si="172"/>
        <v>#VALUE!</v>
      </c>
      <c r="Q1809" s="220"/>
      <c r="R1809" s="220"/>
      <c r="S1809" s="220" t="e">
        <f t="shared" si="173"/>
        <v>#VALUE!</v>
      </c>
    </row>
    <row r="1810" spans="12:19" hidden="1">
      <c r="L1810" s="220" t="e">
        <f t="shared" si="168"/>
        <v>#VALUE!</v>
      </c>
      <c r="M1810" s="220" t="e">
        <f t="shared" si="169"/>
        <v>#VALUE!</v>
      </c>
      <c r="N1810" s="220" t="e">
        <f t="shared" si="170"/>
        <v>#VALUE!</v>
      </c>
      <c r="O1810" s="220" t="e">
        <f t="shared" si="171"/>
        <v>#VALUE!</v>
      </c>
      <c r="P1810" s="220" t="e">
        <f t="shared" si="172"/>
        <v>#VALUE!</v>
      </c>
      <c r="Q1810" s="220"/>
      <c r="R1810" s="220"/>
      <c r="S1810" s="220" t="e">
        <f t="shared" si="173"/>
        <v>#VALUE!</v>
      </c>
    </row>
    <row r="1811" spans="12:19" hidden="1">
      <c r="L1811" s="220" t="e">
        <f t="shared" si="168"/>
        <v>#VALUE!</v>
      </c>
      <c r="M1811" s="220" t="e">
        <f t="shared" si="169"/>
        <v>#VALUE!</v>
      </c>
      <c r="N1811" s="220" t="e">
        <f t="shared" si="170"/>
        <v>#VALUE!</v>
      </c>
      <c r="O1811" s="220" t="e">
        <f t="shared" si="171"/>
        <v>#VALUE!</v>
      </c>
      <c r="P1811" s="220" t="e">
        <f t="shared" si="172"/>
        <v>#VALUE!</v>
      </c>
      <c r="Q1811" s="220"/>
      <c r="R1811" s="220"/>
      <c r="S1811" s="220" t="e">
        <f t="shared" si="173"/>
        <v>#VALUE!</v>
      </c>
    </row>
    <row r="1812" spans="12:19" hidden="1">
      <c r="L1812" s="220" t="e">
        <f t="shared" si="168"/>
        <v>#VALUE!</v>
      </c>
      <c r="M1812" s="220" t="e">
        <f t="shared" si="169"/>
        <v>#VALUE!</v>
      </c>
      <c r="N1812" s="220" t="e">
        <f t="shared" si="170"/>
        <v>#VALUE!</v>
      </c>
      <c r="O1812" s="220" t="e">
        <f t="shared" si="171"/>
        <v>#VALUE!</v>
      </c>
      <c r="P1812" s="220" t="e">
        <f t="shared" si="172"/>
        <v>#VALUE!</v>
      </c>
      <c r="Q1812" s="220"/>
      <c r="R1812" s="220"/>
      <c r="S1812" s="220" t="e">
        <f t="shared" si="173"/>
        <v>#VALUE!</v>
      </c>
    </row>
    <row r="1813" spans="12:19" hidden="1">
      <c r="L1813" s="220" t="e">
        <f t="shared" si="168"/>
        <v>#VALUE!</v>
      </c>
      <c r="M1813" s="220" t="e">
        <f t="shared" si="169"/>
        <v>#VALUE!</v>
      </c>
      <c r="N1813" s="220" t="e">
        <f t="shared" si="170"/>
        <v>#VALUE!</v>
      </c>
      <c r="O1813" s="220" t="e">
        <f t="shared" si="171"/>
        <v>#VALUE!</v>
      </c>
      <c r="P1813" s="220" t="e">
        <f t="shared" si="172"/>
        <v>#VALUE!</v>
      </c>
      <c r="Q1813" s="220"/>
      <c r="R1813" s="220"/>
      <c r="S1813" s="220" t="e">
        <f t="shared" si="173"/>
        <v>#VALUE!</v>
      </c>
    </row>
    <row r="1814" spans="12:19" hidden="1">
      <c r="L1814" s="220" t="e">
        <f t="shared" si="168"/>
        <v>#VALUE!</v>
      </c>
      <c r="M1814" s="220" t="e">
        <f t="shared" si="169"/>
        <v>#VALUE!</v>
      </c>
      <c r="N1814" s="220" t="e">
        <f t="shared" si="170"/>
        <v>#VALUE!</v>
      </c>
      <c r="O1814" s="220" t="e">
        <f t="shared" si="171"/>
        <v>#VALUE!</v>
      </c>
      <c r="P1814" s="220" t="e">
        <f t="shared" si="172"/>
        <v>#VALUE!</v>
      </c>
      <c r="Q1814" s="220"/>
      <c r="R1814" s="220"/>
      <c r="S1814" s="220" t="e">
        <f t="shared" si="173"/>
        <v>#VALUE!</v>
      </c>
    </row>
    <row r="1815" spans="12:19" hidden="1">
      <c r="L1815" s="220" t="e">
        <f t="shared" si="168"/>
        <v>#VALUE!</v>
      </c>
      <c r="M1815" s="220" t="e">
        <f t="shared" si="169"/>
        <v>#VALUE!</v>
      </c>
      <c r="N1815" s="220" t="e">
        <f t="shared" si="170"/>
        <v>#VALUE!</v>
      </c>
      <c r="O1815" s="220" t="e">
        <f t="shared" si="171"/>
        <v>#VALUE!</v>
      </c>
      <c r="P1815" s="220" t="e">
        <f t="shared" si="172"/>
        <v>#VALUE!</v>
      </c>
      <c r="Q1815" s="220"/>
      <c r="R1815" s="220"/>
      <c r="S1815" s="220" t="e">
        <f t="shared" si="173"/>
        <v>#VALUE!</v>
      </c>
    </row>
    <row r="1816" spans="12:19" hidden="1">
      <c r="L1816" s="220" t="e">
        <f t="shared" si="168"/>
        <v>#VALUE!</v>
      </c>
      <c r="M1816" s="220" t="e">
        <f t="shared" si="169"/>
        <v>#VALUE!</v>
      </c>
      <c r="N1816" s="220" t="e">
        <f t="shared" si="170"/>
        <v>#VALUE!</v>
      </c>
      <c r="O1816" s="220" t="e">
        <f t="shared" si="171"/>
        <v>#VALUE!</v>
      </c>
      <c r="P1816" s="220" t="e">
        <f t="shared" si="172"/>
        <v>#VALUE!</v>
      </c>
      <c r="Q1816" s="220"/>
      <c r="R1816" s="220"/>
      <c r="S1816" s="220" t="e">
        <f t="shared" si="173"/>
        <v>#VALUE!</v>
      </c>
    </row>
    <row r="1817" spans="12:19" hidden="1">
      <c r="L1817" s="220" t="e">
        <f t="shared" si="168"/>
        <v>#VALUE!</v>
      </c>
      <c r="M1817" s="220" t="e">
        <f t="shared" si="169"/>
        <v>#VALUE!</v>
      </c>
      <c r="N1817" s="220" t="e">
        <f t="shared" si="170"/>
        <v>#VALUE!</v>
      </c>
      <c r="O1817" s="220" t="e">
        <f t="shared" si="171"/>
        <v>#VALUE!</v>
      </c>
      <c r="P1817" s="220" t="e">
        <f t="shared" si="172"/>
        <v>#VALUE!</v>
      </c>
      <c r="Q1817" s="220"/>
      <c r="R1817" s="220"/>
      <c r="S1817" s="220" t="e">
        <f t="shared" si="173"/>
        <v>#VALUE!</v>
      </c>
    </row>
    <row r="1818" spans="12:19" hidden="1">
      <c r="L1818" s="220" t="e">
        <f t="shared" si="168"/>
        <v>#VALUE!</v>
      </c>
      <c r="M1818" s="220" t="e">
        <f t="shared" si="169"/>
        <v>#VALUE!</v>
      </c>
      <c r="N1818" s="220" t="e">
        <f t="shared" si="170"/>
        <v>#VALUE!</v>
      </c>
      <c r="O1818" s="220" t="e">
        <f t="shared" si="171"/>
        <v>#VALUE!</v>
      </c>
      <c r="P1818" s="220" t="e">
        <f t="shared" si="172"/>
        <v>#VALUE!</v>
      </c>
      <c r="Q1818" s="220"/>
      <c r="R1818" s="220"/>
      <c r="S1818" s="220" t="e">
        <f t="shared" si="173"/>
        <v>#VALUE!</v>
      </c>
    </row>
    <row r="1819" spans="12:19" hidden="1">
      <c r="L1819" s="220" t="e">
        <f t="shared" si="168"/>
        <v>#VALUE!</v>
      </c>
      <c r="M1819" s="220" t="e">
        <f t="shared" si="169"/>
        <v>#VALUE!</v>
      </c>
      <c r="N1819" s="220" t="e">
        <f t="shared" si="170"/>
        <v>#VALUE!</v>
      </c>
      <c r="O1819" s="220" t="e">
        <f t="shared" si="171"/>
        <v>#VALUE!</v>
      </c>
      <c r="P1819" s="220" t="e">
        <f t="shared" si="172"/>
        <v>#VALUE!</v>
      </c>
      <c r="Q1819" s="220"/>
      <c r="R1819" s="220"/>
      <c r="S1819" s="220" t="e">
        <f t="shared" si="173"/>
        <v>#VALUE!</v>
      </c>
    </row>
    <row r="1820" spans="12:19" hidden="1">
      <c r="L1820" s="220" t="e">
        <f t="shared" si="168"/>
        <v>#VALUE!</v>
      </c>
      <c r="M1820" s="220" t="e">
        <f t="shared" si="169"/>
        <v>#VALUE!</v>
      </c>
      <c r="N1820" s="220" t="e">
        <f t="shared" si="170"/>
        <v>#VALUE!</v>
      </c>
      <c r="O1820" s="220" t="e">
        <f t="shared" si="171"/>
        <v>#VALUE!</v>
      </c>
      <c r="P1820" s="220" t="e">
        <f t="shared" si="172"/>
        <v>#VALUE!</v>
      </c>
      <c r="Q1820" s="220"/>
      <c r="R1820" s="220"/>
      <c r="S1820" s="220" t="e">
        <f t="shared" si="173"/>
        <v>#VALUE!</v>
      </c>
    </row>
    <row r="1821" spans="12:19" hidden="1">
      <c r="L1821" s="220" t="e">
        <f t="shared" si="168"/>
        <v>#VALUE!</v>
      </c>
      <c r="M1821" s="220" t="e">
        <f t="shared" si="169"/>
        <v>#VALUE!</v>
      </c>
      <c r="N1821" s="220" t="e">
        <f t="shared" si="170"/>
        <v>#VALUE!</v>
      </c>
      <c r="O1821" s="220" t="e">
        <f t="shared" si="171"/>
        <v>#VALUE!</v>
      </c>
      <c r="P1821" s="220" t="e">
        <f t="shared" si="172"/>
        <v>#VALUE!</v>
      </c>
      <c r="Q1821" s="220"/>
      <c r="R1821" s="220"/>
      <c r="S1821" s="220" t="e">
        <f t="shared" si="173"/>
        <v>#VALUE!</v>
      </c>
    </row>
    <row r="1822" spans="12:19" hidden="1">
      <c r="L1822" s="220" t="e">
        <f t="shared" si="168"/>
        <v>#VALUE!</v>
      </c>
      <c r="M1822" s="220" t="e">
        <f t="shared" si="169"/>
        <v>#VALUE!</v>
      </c>
      <c r="N1822" s="220" t="e">
        <f t="shared" si="170"/>
        <v>#VALUE!</v>
      </c>
      <c r="O1822" s="220" t="e">
        <f t="shared" si="171"/>
        <v>#VALUE!</v>
      </c>
      <c r="P1822" s="220" t="e">
        <f t="shared" si="172"/>
        <v>#VALUE!</v>
      </c>
      <c r="Q1822" s="220"/>
      <c r="R1822" s="220"/>
      <c r="S1822" s="220" t="e">
        <f t="shared" si="173"/>
        <v>#VALUE!</v>
      </c>
    </row>
    <row r="1823" spans="12:19" hidden="1">
      <c r="L1823" s="220" t="e">
        <f t="shared" si="168"/>
        <v>#VALUE!</v>
      </c>
      <c r="M1823" s="220" t="e">
        <f t="shared" si="169"/>
        <v>#VALUE!</v>
      </c>
      <c r="N1823" s="220" t="e">
        <f t="shared" si="170"/>
        <v>#VALUE!</v>
      </c>
      <c r="O1823" s="220" t="e">
        <f t="shared" si="171"/>
        <v>#VALUE!</v>
      </c>
      <c r="P1823" s="220" t="e">
        <f t="shared" si="172"/>
        <v>#VALUE!</v>
      </c>
      <c r="Q1823" s="220"/>
      <c r="R1823" s="220"/>
      <c r="S1823" s="220" t="e">
        <f t="shared" si="173"/>
        <v>#VALUE!</v>
      </c>
    </row>
    <row r="1824" spans="12:19" hidden="1">
      <c r="L1824" s="220" t="e">
        <f t="shared" si="168"/>
        <v>#VALUE!</v>
      </c>
      <c r="M1824" s="220" t="e">
        <f t="shared" si="169"/>
        <v>#VALUE!</v>
      </c>
      <c r="N1824" s="220" t="e">
        <f t="shared" si="170"/>
        <v>#VALUE!</v>
      </c>
      <c r="O1824" s="220" t="e">
        <f t="shared" si="171"/>
        <v>#VALUE!</v>
      </c>
      <c r="P1824" s="220" t="e">
        <f t="shared" si="172"/>
        <v>#VALUE!</v>
      </c>
      <c r="Q1824" s="220"/>
      <c r="R1824" s="220"/>
      <c r="S1824" s="220" t="e">
        <f t="shared" si="173"/>
        <v>#VALUE!</v>
      </c>
    </row>
    <row r="1825" spans="12:19" hidden="1">
      <c r="L1825" s="220" t="e">
        <f t="shared" si="168"/>
        <v>#VALUE!</v>
      </c>
      <c r="M1825" s="220" t="e">
        <f t="shared" si="169"/>
        <v>#VALUE!</v>
      </c>
      <c r="N1825" s="220" t="e">
        <f t="shared" si="170"/>
        <v>#VALUE!</v>
      </c>
      <c r="O1825" s="220" t="e">
        <f t="shared" si="171"/>
        <v>#VALUE!</v>
      </c>
      <c r="P1825" s="220" t="e">
        <f t="shared" si="172"/>
        <v>#VALUE!</v>
      </c>
      <c r="Q1825" s="220"/>
      <c r="R1825" s="220"/>
      <c r="S1825" s="220" t="e">
        <f t="shared" si="173"/>
        <v>#VALUE!</v>
      </c>
    </row>
    <row r="1826" spans="12:19" hidden="1">
      <c r="L1826" s="220" t="e">
        <f t="shared" si="168"/>
        <v>#VALUE!</v>
      </c>
      <c r="M1826" s="220" t="e">
        <f t="shared" si="169"/>
        <v>#VALUE!</v>
      </c>
      <c r="N1826" s="220" t="e">
        <f t="shared" si="170"/>
        <v>#VALUE!</v>
      </c>
      <c r="O1826" s="220" t="e">
        <f t="shared" si="171"/>
        <v>#VALUE!</v>
      </c>
      <c r="P1826" s="220" t="e">
        <f t="shared" si="172"/>
        <v>#VALUE!</v>
      </c>
      <c r="Q1826" s="220"/>
      <c r="R1826" s="220"/>
      <c r="S1826" s="220" t="e">
        <f t="shared" si="173"/>
        <v>#VALUE!</v>
      </c>
    </row>
    <row r="1827" spans="12:19" hidden="1">
      <c r="L1827" s="220" t="e">
        <f t="shared" si="168"/>
        <v>#VALUE!</v>
      </c>
      <c r="M1827" s="220" t="e">
        <f t="shared" si="169"/>
        <v>#VALUE!</v>
      </c>
      <c r="N1827" s="220" t="e">
        <f t="shared" si="170"/>
        <v>#VALUE!</v>
      </c>
      <c r="O1827" s="220" t="e">
        <f t="shared" si="171"/>
        <v>#VALUE!</v>
      </c>
      <c r="P1827" s="220" t="e">
        <f t="shared" si="172"/>
        <v>#VALUE!</v>
      </c>
      <c r="Q1827" s="220"/>
      <c r="R1827" s="220"/>
      <c r="S1827" s="220" t="e">
        <f t="shared" si="173"/>
        <v>#VALUE!</v>
      </c>
    </row>
    <row r="1828" spans="12:19" hidden="1">
      <c r="L1828" s="220" t="e">
        <f t="shared" si="168"/>
        <v>#VALUE!</v>
      </c>
      <c r="M1828" s="220" t="e">
        <f t="shared" si="169"/>
        <v>#VALUE!</v>
      </c>
      <c r="N1828" s="220" t="e">
        <f t="shared" si="170"/>
        <v>#VALUE!</v>
      </c>
      <c r="O1828" s="220" t="e">
        <f t="shared" si="171"/>
        <v>#VALUE!</v>
      </c>
      <c r="P1828" s="220" t="e">
        <f t="shared" si="172"/>
        <v>#VALUE!</v>
      </c>
      <c r="Q1828" s="220"/>
      <c r="R1828" s="220"/>
      <c r="S1828" s="220" t="e">
        <f t="shared" si="173"/>
        <v>#VALUE!</v>
      </c>
    </row>
    <row r="1829" spans="12:19" hidden="1">
      <c r="L1829" s="220" t="e">
        <f t="shared" si="168"/>
        <v>#VALUE!</v>
      </c>
      <c r="M1829" s="220" t="e">
        <f t="shared" si="169"/>
        <v>#VALUE!</v>
      </c>
      <c r="N1829" s="220" t="e">
        <f t="shared" si="170"/>
        <v>#VALUE!</v>
      </c>
      <c r="O1829" s="220" t="e">
        <f t="shared" si="171"/>
        <v>#VALUE!</v>
      </c>
      <c r="P1829" s="220" t="e">
        <f t="shared" si="172"/>
        <v>#VALUE!</v>
      </c>
      <c r="Q1829" s="220"/>
      <c r="R1829" s="220"/>
      <c r="S1829" s="220" t="e">
        <f t="shared" si="173"/>
        <v>#VALUE!</v>
      </c>
    </row>
    <row r="1830" spans="12:19" hidden="1">
      <c r="L1830" s="220" t="e">
        <f t="shared" si="168"/>
        <v>#VALUE!</v>
      </c>
      <c r="M1830" s="220" t="e">
        <f t="shared" si="169"/>
        <v>#VALUE!</v>
      </c>
      <c r="N1830" s="220" t="e">
        <f t="shared" si="170"/>
        <v>#VALUE!</v>
      </c>
      <c r="O1830" s="220" t="e">
        <f t="shared" si="171"/>
        <v>#VALUE!</v>
      </c>
      <c r="P1830" s="220" t="e">
        <f t="shared" si="172"/>
        <v>#VALUE!</v>
      </c>
      <c r="Q1830" s="220"/>
      <c r="R1830" s="220"/>
      <c r="S1830" s="220" t="e">
        <f t="shared" si="173"/>
        <v>#VALUE!</v>
      </c>
    </row>
    <row r="1831" spans="12:19" hidden="1">
      <c r="L1831" s="220" t="e">
        <f t="shared" si="168"/>
        <v>#VALUE!</v>
      </c>
      <c r="M1831" s="220" t="e">
        <f t="shared" si="169"/>
        <v>#VALUE!</v>
      </c>
      <c r="N1831" s="220" t="e">
        <f t="shared" si="170"/>
        <v>#VALUE!</v>
      </c>
      <c r="O1831" s="220" t="e">
        <f t="shared" si="171"/>
        <v>#VALUE!</v>
      </c>
      <c r="P1831" s="220" t="e">
        <f t="shared" si="172"/>
        <v>#VALUE!</v>
      </c>
      <c r="Q1831" s="220"/>
      <c r="R1831" s="220"/>
      <c r="S1831" s="220" t="e">
        <f t="shared" si="173"/>
        <v>#VALUE!</v>
      </c>
    </row>
    <row r="1832" spans="12:19" hidden="1">
      <c r="L1832" s="220" t="e">
        <f t="shared" si="168"/>
        <v>#VALUE!</v>
      </c>
      <c r="M1832" s="220" t="e">
        <f t="shared" si="169"/>
        <v>#VALUE!</v>
      </c>
      <c r="N1832" s="220" t="e">
        <f t="shared" si="170"/>
        <v>#VALUE!</v>
      </c>
      <c r="O1832" s="220" t="e">
        <f t="shared" si="171"/>
        <v>#VALUE!</v>
      </c>
      <c r="P1832" s="220" t="e">
        <f t="shared" si="172"/>
        <v>#VALUE!</v>
      </c>
      <c r="Q1832" s="220"/>
      <c r="R1832" s="220"/>
      <c r="S1832" s="220" t="e">
        <f t="shared" si="173"/>
        <v>#VALUE!</v>
      </c>
    </row>
    <row r="1833" spans="12:19" hidden="1">
      <c r="L1833" s="220" t="e">
        <f t="shared" si="168"/>
        <v>#VALUE!</v>
      </c>
      <c r="M1833" s="220" t="e">
        <f t="shared" si="169"/>
        <v>#VALUE!</v>
      </c>
      <c r="N1833" s="220" t="e">
        <f t="shared" si="170"/>
        <v>#VALUE!</v>
      </c>
      <c r="O1833" s="220" t="e">
        <f t="shared" si="171"/>
        <v>#VALUE!</v>
      </c>
      <c r="P1833" s="220" t="e">
        <f t="shared" si="172"/>
        <v>#VALUE!</v>
      </c>
      <c r="Q1833" s="220"/>
      <c r="R1833" s="220"/>
      <c r="S1833" s="220" t="e">
        <f t="shared" si="173"/>
        <v>#VALUE!</v>
      </c>
    </row>
    <row r="1834" spans="12:19" hidden="1">
      <c r="L1834" s="220" t="e">
        <f t="shared" si="168"/>
        <v>#VALUE!</v>
      </c>
      <c r="M1834" s="220" t="e">
        <f t="shared" si="169"/>
        <v>#VALUE!</v>
      </c>
      <c r="N1834" s="220" t="e">
        <f t="shared" si="170"/>
        <v>#VALUE!</v>
      </c>
      <c r="O1834" s="220" t="e">
        <f t="shared" si="171"/>
        <v>#VALUE!</v>
      </c>
      <c r="P1834" s="220" t="e">
        <f t="shared" si="172"/>
        <v>#VALUE!</v>
      </c>
      <c r="Q1834" s="220"/>
      <c r="R1834" s="220"/>
      <c r="S1834" s="220" t="e">
        <f t="shared" si="173"/>
        <v>#VALUE!</v>
      </c>
    </row>
    <row r="1835" spans="12:19" hidden="1">
      <c r="L1835" s="220" t="e">
        <f t="shared" si="168"/>
        <v>#VALUE!</v>
      </c>
      <c r="M1835" s="220" t="e">
        <f t="shared" si="169"/>
        <v>#VALUE!</v>
      </c>
      <c r="N1835" s="220" t="e">
        <f t="shared" si="170"/>
        <v>#VALUE!</v>
      </c>
      <c r="O1835" s="220" t="e">
        <f t="shared" si="171"/>
        <v>#VALUE!</v>
      </c>
      <c r="P1835" s="220" t="e">
        <f t="shared" si="172"/>
        <v>#VALUE!</v>
      </c>
      <c r="Q1835" s="220"/>
      <c r="R1835" s="220"/>
      <c r="S1835" s="220" t="e">
        <f t="shared" si="173"/>
        <v>#VALUE!</v>
      </c>
    </row>
    <row r="1836" spans="12:19" hidden="1">
      <c r="L1836" s="220" t="e">
        <f t="shared" si="168"/>
        <v>#VALUE!</v>
      </c>
      <c r="M1836" s="220" t="e">
        <f t="shared" si="169"/>
        <v>#VALUE!</v>
      </c>
      <c r="N1836" s="220" t="e">
        <f t="shared" si="170"/>
        <v>#VALUE!</v>
      </c>
      <c r="O1836" s="220" t="e">
        <f t="shared" si="171"/>
        <v>#VALUE!</v>
      </c>
      <c r="P1836" s="220" t="e">
        <f t="shared" si="172"/>
        <v>#VALUE!</v>
      </c>
      <c r="Q1836" s="220"/>
      <c r="R1836" s="220"/>
      <c r="S1836" s="220" t="e">
        <f t="shared" si="173"/>
        <v>#VALUE!</v>
      </c>
    </row>
    <row r="1837" spans="12:19" hidden="1">
      <c r="L1837" s="220" t="e">
        <f t="shared" si="168"/>
        <v>#VALUE!</v>
      </c>
      <c r="M1837" s="220" t="e">
        <f t="shared" si="169"/>
        <v>#VALUE!</v>
      </c>
      <c r="N1837" s="220" t="e">
        <f t="shared" si="170"/>
        <v>#VALUE!</v>
      </c>
      <c r="O1837" s="220" t="e">
        <f t="shared" si="171"/>
        <v>#VALUE!</v>
      </c>
      <c r="P1837" s="220" t="e">
        <f t="shared" si="172"/>
        <v>#VALUE!</v>
      </c>
      <c r="Q1837" s="220"/>
      <c r="R1837" s="220"/>
      <c r="S1837" s="220" t="e">
        <f t="shared" si="173"/>
        <v>#VALUE!</v>
      </c>
    </row>
    <row r="1838" spans="12:19" hidden="1">
      <c r="L1838" s="220" t="e">
        <f t="shared" si="168"/>
        <v>#VALUE!</v>
      </c>
      <c r="M1838" s="220" t="e">
        <f t="shared" si="169"/>
        <v>#VALUE!</v>
      </c>
      <c r="N1838" s="220" t="e">
        <f t="shared" si="170"/>
        <v>#VALUE!</v>
      </c>
      <c r="O1838" s="220" t="e">
        <f t="shared" si="171"/>
        <v>#VALUE!</v>
      </c>
      <c r="P1838" s="220" t="e">
        <f t="shared" si="172"/>
        <v>#VALUE!</v>
      </c>
      <c r="Q1838" s="220"/>
      <c r="R1838" s="220"/>
      <c r="S1838" s="220" t="e">
        <f t="shared" si="173"/>
        <v>#VALUE!</v>
      </c>
    </row>
    <row r="1839" spans="12:19" hidden="1">
      <c r="L1839" s="220" t="e">
        <f t="shared" si="168"/>
        <v>#VALUE!</v>
      </c>
      <c r="M1839" s="220" t="e">
        <f t="shared" si="169"/>
        <v>#VALUE!</v>
      </c>
      <c r="N1839" s="220" t="e">
        <f t="shared" si="170"/>
        <v>#VALUE!</v>
      </c>
      <c r="O1839" s="220" t="e">
        <f t="shared" si="171"/>
        <v>#VALUE!</v>
      </c>
      <c r="P1839" s="220" t="e">
        <f t="shared" si="172"/>
        <v>#VALUE!</v>
      </c>
      <c r="Q1839" s="220"/>
      <c r="R1839" s="220"/>
      <c r="S1839" s="220" t="e">
        <f t="shared" si="173"/>
        <v>#VALUE!</v>
      </c>
    </row>
    <row r="1840" spans="12:19" hidden="1">
      <c r="L1840" s="220" t="e">
        <f t="shared" si="168"/>
        <v>#VALUE!</v>
      </c>
      <c r="M1840" s="220" t="e">
        <f t="shared" si="169"/>
        <v>#VALUE!</v>
      </c>
      <c r="N1840" s="220" t="e">
        <f t="shared" si="170"/>
        <v>#VALUE!</v>
      </c>
      <c r="O1840" s="220" t="e">
        <f t="shared" si="171"/>
        <v>#VALUE!</v>
      </c>
      <c r="P1840" s="220" t="e">
        <f t="shared" si="172"/>
        <v>#VALUE!</v>
      </c>
      <c r="Q1840" s="220"/>
      <c r="R1840" s="220"/>
      <c r="S1840" s="220" t="e">
        <f t="shared" si="173"/>
        <v>#VALUE!</v>
      </c>
    </row>
    <row r="1841" spans="12:19" hidden="1">
      <c r="L1841" s="220" t="e">
        <f t="shared" si="168"/>
        <v>#VALUE!</v>
      </c>
      <c r="M1841" s="220" t="e">
        <f t="shared" si="169"/>
        <v>#VALUE!</v>
      </c>
      <c r="N1841" s="220" t="e">
        <f t="shared" si="170"/>
        <v>#VALUE!</v>
      </c>
      <c r="O1841" s="220" t="e">
        <f t="shared" si="171"/>
        <v>#VALUE!</v>
      </c>
      <c r="P1841" s="220" t="e">
        <f t="shared" si="172"/>
        <v>#VALUE!</v>
      </c>
      <c r="Q1841" s="220"/>
      <c r="R1841" s="220"/>
      <c r="S1841" s="220" t="e">
        <f t="shared" si="173"/>
        <v>#VALUE!</v>
      </c>
    </row>
    <row r="1842" spans="12:19" hidden="1">
      <c r="L1842" s="220" t="e">
        <f t="shared" si="168"/>
        <v>#VALUE!</v>
      </c>
      <c r="M1842" s="220" t="e">
        <f t="shared" si="169"/>
        <v>#VALUE!</v>
      </c>
      <c r="N1842" s="220" t="e">
        <f t="shared" si="170"/>
        <v>#VALUE!</v>
      </c>
      <c r="O1842" s="220" t="e">
        <f t="shared" si="171"/>
        <v>#VALUE!</v>
      </c>
      <c r="P1842" s="220" t="e">
        <f t="shared" si="172"/>
        <v>#VALUE!</v>
      </c>
      <c r="Q1842" s="220"/>
      <c r="R1842" s="220"/>
      <c r="S1842" s="220" t="e">
        <f t="shared" si="173"/>
        <v>#VALUE!</v>
      </c>
    </row>
    <row r="1843" spans="12:19" hidden="1">
      <c r="L1843" s="220" t="e">
        <f t="shared" si="168"/>
        <v>#VALUE!</v>
      </c>
      <c r="M1843" s="220" t="e">
        <f t="shared" si="169"/>
        <v>#VALUE!</v>
      </c>
      <c r="N1843" s="220" t="e">
        <f t="shared" si="170"/>
        <v>#VALUE!</v>
      </c>
      <c r="O1843" s="220" t="e">
        <f t="shared" si="171"/>
        <v>#VALUE!</v>
      </c>
      <c r="P1843" s="220" t="e">
        <f t="shared" si="172"/>
        <v>#VALUE!</v>
      </c>
      <c r="Q1843" s="220"/>
      <c r="R1843" s="220"/>
      <c r="S1843" s="220" t="e">
        <f t="shared" si="173"/>
        <v>#VALUE!</v>
      </c>
    </row>
    <row r="1844" spans="12:19" hidden="1">
      <c r="L1844" s="220" t="e">
        <f t="shared" si="168"/>
        <v>#VALUE!</v>
      </c>
      <c r="M1844" s="220" t="e">
        <f t="shared" si="169"/>
        <v>#VALUE!</v>
      </c>
      <c r="N1844" s="220" t="e">
        <f t="shared" si="170"/>
        <v>#VALUE!</v>
      </c>
      <c r="O1844" s="220" t="e">
        <f t="shared" si="171"/>
        <v>#VALUE!</v>
      </c>
      <c r="P1844" s="220" t="e">
        <f t="shared" si="172"/>
        <v>#VALUE!</v>
      </c>
      <c r="Q1844" s="220"/>
      <c r="R1844" s="220"/>
      <c r="S1844" s="220" t="e">
        <f t="shared" si="173"/>
        <v>#VALUE!</v>
      </c>
    </row>
    <row r="1845" spans="12:19" hidden="1">
      <c r="L1845" s="220" t="e">
        <f t="shared" si="168"/>
        <v>#VALUE!</v>
      </c>
      <c r="M1845" s="220" t="e">
        <f t="shared" si="169"/>
        <v>#VALUE!</v>
      </c>
      <c r="N1845" s="220" t="e">
        <f t="shared" si="170"/>
        <v>#VALUE!</v>
      </c>
      <c r="O1845" s="220" t="e">
        <f t="shared" si="171"/>
        <v>#VALUE!</v>
      </c>
      <c r="P1845" s="220" t="e">
        <f t="shared" si="172"/>
        <v>#VALUE!</v>
      </c>
      <c r="Q1845" s="220"/>
      <c r="R1845" s="220"/>
      <c r="S1845" s="220" t="e">
        <f t="shared" si="173"/>
        <v>#VALUE!</v>
      </c>
    </row>
    <row r="1846" spans="12:19" hidden="1">
      <c r="L1846" s="220" t="e">
        <f t="shared" si="168"/>
        <v>#VALUE!</v>
      </c>
      <c r="M1846" s="220" t="e">
        <f t="shared" si="169"/>
        <v>#VALUE!</v>
      </c>
      <c r="N1846" s="220" t="e">
        <f t="shared" si="170"/>
        <v>#VALUE!</v>
      </c>
      <c r="O1846" s="220" t="e">
        <f t="shared" si="171"/>
        <v>#VALUE!</v>
      </c>
      <c r="P1846" s="220" t="e">
        <f t="shared" si="172"/>
        <v>#VALUE!</v>
      </c>
      <c r="Q1846" s="220"/>
      <c r="R1846" s="220"/>
      <c r="S1846" s="220" t="e">
        <f t="shared" si="173"/>
        <v>#VALUE!</v>
      </c>
    </row>
    <row r="1847" spans="12:19" hidden="1">
      <c r="L1847" s="220" t="e">
        <f t="shared" si="168"/>
        <v>#VALUE!</v>
      </c>
      <c r="M1847" s="220" t="e">
        <f t="shared" si="169"/>
        <v>#VALUE!</v>
      </c>
      <c r="N1847" s="220" t="e">
        <f t="shared" si="170"/>
        <v>#VALUE!</v>
      </c>
      <c r="O1847" s="220" t="e">
        <f t="shared" si="171"/>
        <v>#VALUE!</v>
      </c>
      <c r="P1847" s="220" t="e">
        <f t="shared" si="172"/>
        <v>#VALUE!</v>
      </c>
      <c r="Q1847" s="220"/>
      <c r="R1847" s="220"/>
      <c r="S1847" s="220" t="e">
        <f t="shared" si="173"/>
        <v>#VALUE!</v>
      </c>
    </row>
    <row r="1848" spans="12:19" hidden="1">
      <c r="L1848" s="220" t="e">
        <f t="shared" si="168"/>
        <v>#VALUE!</v>
      </c>
      <c r="M1848" s="220" t="e">
        <f t="shared" si="169"/>
        <v>#VALUE!</v>
      </c>
      <c r="N1848" s="220" t="e">
        <f t="shared" si="170"/>
        <v>#VALUE!</v>
      </c>
      <c r="O1848" s="220" t="e">
        <f t="shared" si="171"/>
        <v>#VALUE!</v>
      </c>
      <c r="P1848" s="220" t="e">
        <f t="shared" si="172"/>
        <v>#VALUE!</v>
      </c>
      <c r="Q1848" s="220"/>
      <c r="R1848" s="220"/>
      <c r="S1848" s="220" t="e">
        <f t="shared" si="173"/>
        <v>#VALUE!</v>
      </c>
    </row>
    <row r="1849" spans="12:19" hidden="1">
      <c r="L1849" s="220" t="e">
        <f t="shared" si="168"/>
        <v>#VALUE!</v>
      </c>
      <c r="M1849" s="220" t="e">
        <f t="shared" si="169"/>
        <v>#VALUE!</v>
      </c>
      <c r="N1849" s="220" t="e">
        <f t="shared" si="170"/>
        <v>#VALUE!</v>
      </c>
      <c r="O1849" s="220" t="e">
        <f t="shared" si="171"/>
        <v>#VALUE!</v>
      </c>
      <c r="P1849" s="220" t="e">
        <f t="shared" si="172"/>
        <v>#VALUE!</v>
      </c>
      <c r="Q1849" s="220"/>
      <c r="R1849" s="220"/>
      <c r="S1849" s="220" t="e">
        <f t="shared" si="173"/>
        <v>#VALUE!</v>
      </c>
    </row>
    <row r="1850" spans="12:19" hidden="1">
      <c r="L1850" s="220" t="e">
        <f t="shared" si="168"/>
        <v>#VALUE!</v>
      </c>
      <c r="M1850" s="220" t="e">
        <f t="shared" si="169"/>
        <v>#VALUE!</v>
      </c>
      <c r="N1850" s="220" t="e">
        <f t="shared" si="170"/>
        <v>#VALUE!</v>
      </c>
      <c r="O1850" s="220" t="e">
        <f t="shared" si="171"/>
        <v>#VALUE!</v>
      </c>
      <c r="P1850" s="220" t="e">
        <f t="shared" si="172"/>
        <v>#VALUE!</v>
      </c>
      <c r="Q1850" s="220"/>
      <c r="R1850" s="220"/>
      <c r="S1850" s="220" t="e">
        <f t="shared" si="173"/>
        <v>#VALUE!</v>
      </c>
    </row>
    <row r="1851" spans="12:19" hidden="1">
      <c r="L1851" s="220" t="e">
        <f t="shared" si="168"/>
        <v>#VALUE!</v>
      </c>
      <c r="M1851" s="220" t="e">
        <f t="shared" si="169"/>
        <v>#VALUE!</v>
      </c>
      <c r="N1851" s="220" t="e">
        <f t="shared" si="170"/>
        <v>#VALUE!</v>
      </c>
      <c r="O1851" s="220" t="e">
        <f t="shared" si="171"/>
        <v>#VALUE!</v>
      </c>
      <c r="P1851" s="220" t="e">
        <f t="shared" si="172"/>
        <v>#VALUE!</v>
      </c>
      <c r="Q1851" s="220"/>
      <c r="R1851" s="220"/>
      <c r="S1851" s="220" t="e">
        <f t="shared" si="173"/>
        <v>#VALUE!</v>
      </c>
    </row>
    <row r="1852" spans="12:19" hidden="1">
      <c r="L1852" s="220" t="e">
        <f t="shared" si="168"/>
        <v>#VALUE!</v>
      </c>
      <c r="M1852" s="220" t="e">
        <f t="shared" si="169"/>
        <v>#VALUE!</v>
      </c>
      <c r="N1852" s="220" t="e">
        <f t="shared" si="170"/>
        <v>#VALUE!</v>
      </c>
      <c r="O1852" s="220" t="e">
        <f t="shared" si="171"/>
        <v>#VALUE!</v>
      </c>
      <c r="P1852" s="220" t="e">
        <f t="shared" si="172"/>
        <v>#VALUE!</v>
      </c>
      <c r="Q1852" s="220"/>
      <c r="R1852" s="220"/>
      <c r="S1852" s="220" t="e">
        <f t="shared" si="173"/>
        <v>#VALUE!</v>
      </c>
    </row>
    <row r="1853" spans="12:19" hidden="1">
      <c r="L1853" s="220" t="e">
        <f t="shared" si="168"/>
        <v>#VALUE!</v>
      </c>
      <c r="M1853" s="220" t="e">
        <f t="shared" si="169"/>
        <v>#VALUE!</v>
      </c>
      <c r="N1853" s="220" t="e">
        <f t="shared" si="170"/>
        <v>#VALUE!</v>
      </c>
      <c r="O1853" s="220" t="e">
        <f t="shared" si="171"/>
        <v>#VALUE!</v>
      </c>
      <c r="P1853" s="220" t="e">
        <f t="shared" si="172"/>
        <v>#VALUE!</v>
      </c>
      <c r="Q1853" s="220"/>
      <c r="R1853" s="220"/>
      <c r="S1853" s="220" t="e">
        <f t="shared" si="173"/>
        <v>#VALUE!</v>
      </c>
    </row>
    <row r="1854" spans="12:19" hidden="1">
      <c r="L1854" s="220" t="e">
        <f t="shared" si="168"/>
        <v>#VALUE!</v>
      </c>
      <c r="M1854" s="220" t="e">
        <f t="shared" si="169"/>
        <v>#VALUE!</v>
      </c>
      <c r="N1854" s="220" t="e">
        <f t="shared" si="170"/>
        <v>#VALUE!</v>
      </c>
      <c r="O1854" s="220" t="e">
        <f t="shared" si="171"/>
        <v>#VALUE!</v>
      </c>
      <c r="P1854" s="220" t="e">
        <f t="shared" si="172"/>
        <v>#VALUE!</v>
      </c>
      <c r="Q1854" s="220"/>
      <c r="R1854" s="220"/>
      <c r="S1854" s="220" t="e">
        <f t="shared" si="173"/>
        <v>#VALUE!</v>
      </c>
    </row>
    <row r="1855" spans="12:19" hidden="1">
      <c r="L1855" s="220" t="e">
        <f t="shared" si="168"/>
        <v>#VALUE!</v>
      </c>
      <c r="M1855" s="220" t="e">
        <f t="shared" si="169"/>
        <v>#VALUE!</v>
      </c>
      <c r="N1855" s="220" t="e">
        <f t="shared" si="170"/>
        <v>#VALUE!</v>
      </c>
      <c r="O1855" s="220" t="e">
        <f t="shared" si="171"/>
        <v>#VALUE!</v>
      </c>
      <c r="P1855" s="220" t="e">
        <f t="shared" si="172"/>
        <v>#VALUE!</v>
      </c>
      <c r="Q1855" s="220"/>
      <c r="R1855" s="220"/>
      <c r="S1855" s="220" t="e">
        <f t="shared" si="173"/>
        <v>#VALUE!</v>
      </c>
    </row>
    <row r="1856" spans="12:19" hidden="1">
      <c r="L1856" s="220" t="e">
        <f t="shared" si="168"/>
        <v>#VALUE!</v>
      </c>
      <c r="M1856" s="220" t="e">
        <f t="shared" si="169"/>
        <v>#VALUE!</v>
      </c>
      <c r="N1856" s="220" t="e">
        <f t="shared" si="170"/>
        <v>#VALUE!</v>
      </c>
      <c r="O1856" s="220" t="e">
        <f t="shared" si="171"/>
        <v>#VALUE!</v>
      </c>
      <c r="P1856" s="220" t="e">
        <f t="shared" si="172"/>
        <v>#VALUE!</v>
      </c>
      <c r="Q1856" s="220"/>
      <c r="R1856" s="220"/>
      <c r="S1856" s="220" t="e">
        <f t="shared" si="173"/>
        <v>#VALUE!</v>
      </c>
    </row>
    <row r="1857" spans="12:19" hidden="1">
      <c r="L1857" s="220" t="e">
        <f t="shared" si="168"/>
        <v>#VALUE!</v>
      </c>
      <c r="M1857" s="220" t="e">
        <f t="shared" si="169"/>
        <v>#VALUE!</v>
      </c>
      <c r="N1857" s="220" t="e">
        <f t="shared" si="170"/>
        <v>#VALUE!</v>
      </c>
      <c r="O1857" s="220" t="e">
        <f t="shared" si="171"/>
        <v>#VALUE!</v>
      </c>
      <c r="P1857" s="220" t="e">
        <f t="shared" si="172"/>
        <v>#VALUE!</v>
      </c>
      <c r="Q1857" s="220"/>
      <c r="R1857" s="220"/>
      <c r="S1857" s="220" t="e">
        <f t="shared" si="173"/>
        <v>#VALUE!</v>
      </c>
    </row>
    <row r="1858" spans="12:19" hidden="1">
      <c r="L1858" s="220" t="e">
        <f t="shared" si="168"/>
        <v>#VALUE!</v>
      </c>
      <c r="M1858" s="220" t="e">
        <f t="shared" si="169"/>
        <v>#VALUE!</v>
      </c>
      <c r="N1858" s="220" t="e">
        <f t="shared" si="170"/>
        <v>#VALUE!</v>
      </c>
      <c r="O1858" s="220" t="e">
        <f t="shared" si="171"/>
        <v>#VALUE!</v>
      </c>
      <c r="P1858" s="220" t="e">
        <f t="shared" si="172"/>
        <v>#VALUE!</v>
      </c>
      <c r="Q1858" s="220"/>
      <c r="R1858" s="220"/>
      <c r="S1858" s="220" t="e">
        <f t="shared" si="173"/>
        <v>#VALUE!</v>
      </c>
    </row>
    <row r="1859" spans="12:19" hidden="1">
      <c r="L1859" s="220" t="e">
        <f t="shared" si="168"/>
        <v>#VALUE!</v>
      </c>
      <c r="M1859" s="220" t="e">
        <f t="shared" si="169"/>
        <v>#VALUE!</v>
      </c>
      <c r="N1859" s="220" t="e">
        <f t="shared" si="170"/>
        <v>#VALUE!</v>
      </c>
      <c r="O1859" s="220" t="e">
        <f t="shared" si="171"/>
        <v>#VALUE!</v>
      </c>
      <c r="P1859" s="220" t="e">
        <f t="shared" si="172"/>
        <v>#VALUE!</v>
      </c>
      <c r="Q1859" s="220"/>
      <c r="R1859" s="220"/>
      <c r="S1859" s="220" t="e">
        <f t="shared" si="173"/>
        <v>#VALUE!</v>
      </c>
    </row>
    <row r="1860" spans="12:19" hidden="1">
      <c r="L1860" s="220" t="e">
        <f t="shared" si="168"/>
        <v>#VALUE!</v>
      </c>
      <c r="M1860" s="220" t="e">
        <f t="shared" si="169"/>
        <v>#VALUE!</v>
      </c>
      <c r="N1860" s="220" t="e">
        <f t="shared" si="170"/>
        <v>#VALUE!</v>
      </c>
      <c r="O1860" s="220" t="e">
        <f t="shared" si="171"/>
        <v>#VALUE!</v>
      </c>
      <c r="P1860" s="220" t="e">
        <f t="shared" si="172"/>
        <v>#VALUE!</v>
      </c>
      <c r="Q1860" s="220"/>
      <c r="R1860" s="220"/>
      <c r="S1860" s="220" t="e">
        <f t="shared" si="173"/>
        <v>#VALUE!</v>
      </c>
    </row>
    <row r="1861" spans="12:19" hidden="1">
      <c r="L1861" s="220" t="e">
        <f t="shared" ref="L1861:L1924" si="174">LEFT(A1861,2)*1</f>
        <v>#VALUE!</v>
      </c>
      <c r="M1861" s="220" t="e">
        <f t="shared" ref="M1861:M1924" si="175">LEFT(B1861,2)*1</f>
        <v>#VALUE!</v>
      </c>
      <c r="N1861" s="220" t="e">
        <f t="shared" ref="N1861:N1924" si="176">LEFT(C1861,4)*1</f>
        <v>#VALUE!</v>
      </c>
      <c r="O1861" s="220" t="e">
        <f t="shared" ref="O1861:O1924" si="177">LEFT(D1861,4)*1</f>
        <v>#VALUE!</v>
      </c>
      <c r="P1861" s="220" t="e">
        <f t="shared" ref="P1861:P1924" si="178">N1861/1000*1</f>
        <v>#VALUE!</v>
      </c>
      <c r="Q1861" s="220"/>
      <c r="R1861" s="220"/>
      <c r="S1861" s="220" t="e">
        <f t="shared" ref="S1861:S1924" si="179">RIGHT(O1861,3)*1</f>
        <v>#VALUE!</v>
      </c>
    </row>
    <row r="1862" spans="12:19" hidden="1">
      <c r="L1862" s="220" t="e">
        <f t="shared" si="174"/>
        <v>#VALUE!</v>
      </c>
      <c r="M1862" s="220" t="e">
        <f t="shared" si="175"/>
        <v>#VALUE!</v>
      </c>
      <c r="N1862" s="220" t="e">
        <f t="shared" si="176"/>
        <v>#VALUE!</v>
      </c>
      <c r="O1862" s="220" t="e">
        <f t="shared" si="177"/>
        <v>#VALUE!</v>
      </c>
      <c r="P1862" s="220" t="e">
        <f t="shared" si="178"/>
        <v>#VALUE!</v>
      </c>
      <c r="Q1862" s="220"/>
      <c r="R1862" s="220"/>
      <c r="S1862" s="220" t="e">
        <f t="shared" si="179"/>
        <v>#VALUE!</v>
      </c>
    </row>
    <row r="1863" spans="12:19" hidden="1">
      <c r="L1863" s="220" t="e">
        <f t="shared" si="174"/>
        <v>#VALUE!</v>
      </c>
      <c r="M1863" s="220" t="e">
        <f t="shared" si="175"/>
        <v>#VALUE!</v>
      </c>
      <c r="N1863" s="220" t="e">
        <f t="shared" si="176"/>
        <v>#VALUE!</v>
      </c>
      <c r="O1863" s="220" t="e">
        <f t="shared" si="177"/>
        <v>#VALUE!</v>
      </c>
      <c r="P1863" s="220" t="e">
        <f t="shared" si="178"/>
        <v>#VALUE!</v>
      </c>
      <c r="Q1863" s="220"/>
      <c r="R1863" s="220"/>
      <c r="S1863" s="220" t="e">
        <f t="shared" si="179"/>
        <v>#VALUE!</v>
      </c>
    </row>
    <row r="1864" spans="12:19" hidden="1">
      <c r="L1864" s="220" t="e">
        <f t="shared" si="174"/>
        <v>#VALUE!</v>
      </c>
      <c r="M1864" s="220" t="e">
        <f t="shared" si="175"/>
        <v>#VALUE!</v>
      </c>
      <c r="N1864" s="220" t="e">
        <f t="shared" si="176"/>
        <v>#VALUE!</v>
      </c>
      <c r="O1864" s="220" t="e">
        <f t="shared" si="177"/>
        <v>#VALUE!</v>
      </c>
      <c r="P1864" s="220" t="e">
        <f t="shared" si="178"/>
        <v>#VALUE!</v>
      </c>
      <c r="Q1864" s="220"/>
      <c r="R1864" s="220"/>
      <c r="S1864" s="220" t="e">
        <f t="shared" si="179"/>
        <v>#VALUE!</v>
      </c>
    </row>
    <row r="1865" spans="12:19" hidden="1">
      <c r="L1865" s="220" t="e">
        <f t="shared" si="174"/>
        <v>#VALUE!</v>
      </c>
      <c r="M1865" s="220" t="e">
        <f t="shared" si="175"/>
        <v>#VALUE!</v>
      </c>
      <c r="N1865" s="220" t="e">
        <f t="shared" si="176"/>
        <v>#VALUE!</v>
      </c>
      <c r="O1865" s="220" t="e">
        <f t="shared" si="177"/>
        <v>#VALUE!</v>
      </c>
      <c r="P1865" s="220" t="e">
        <f t="shared" si="178"/>
        <v>#VALUE!</v>
      </c>
      <c r="Q1865" s="220"/>
      <c r="R1865" s="220"/>
      <c r="S1865" s="220" t="e">
        <f t="shared" si="179"/>
        <v>#VALUE!</v>
      </c>
    </row>
    <row r="1866" spans="12:19" hidden="1">
      <c r="L1866" s="220" t="e">
        <f t="shared" si="174"/>
        <v>#VALUE!</v>
      </c>
      <c r="M1866" s="220" t="e">
        <f t="shared" si="175"/>
        <v>#VALUE!</v>
      </c>
      <c r="N1866" s="220" t="e">
        <f t="shared" si="176"/>
        <v>#VALUE!</v>
      </c>
      <c r="O1866" s="220" t="e">
        <f t="shared" si="177"/>
        <v>#VALUE!</v>
      </c>
      <c r="P1866" s="220" t="e">
        <f t="shared" si="178"/>
        <v>#VALUE!</v>
      </c>
      <c r="Q1866" s="220"/>
      <c r="R1866" s="220"/>
      <c r="S1866" s="220" t="e">
        <f t="shared" si="179"/>
        <v>#VALUE!</v>
      </c>
    </row>
    <row r="1867" spans="12:19" hidden="1">
      <c r="L1867" s="220" t="e">
        <f t="shared" si="174"/>
        <v>#VALUE!</v>
      </c>
      <c r="M1867" s="220" t="e">
        <f t="shared" si="175"/>
        <v>#VALUE!</v>
      </c>
      <c r="N1867" s="220" t="e">
        <f t="shared" si="176"/>
        <v>#VALUE!</v>
      </c>
      <c r="O1867" s="220" t="e">
        <f t="shared" si="177"/>
        <v>#VALUE!</v>
      </c>
      <c r="P1867" s="220" t="e">
        <f t="shared" si="178"/>
        <v>#VALUE!</v>
      </c>
      <c r="Q1867" s="220"/>
      <c r="R1867" s="220"/>
      <c r="S1867" s="220" t="e">
        <f t="shared" si="179"/>
        <v>#VALUE!</v>
      </c>
    </row>
    <row r="1868" spans="12:19" hidden="1">
      <c r="L1868" s="220" t="e">
        <f t="shared" si="174"/>
        <v>#VALUE!</v>
      </c>
      <c r="M1868" s="220" t="e">
        <f t="shared" si="175"/>
        <v>#VALUE!</v>
      </c>
      <c r="N1868" s="220" t="e">
        <f t="shared" si="176"/>
        <v>#VALUE!</v>
      </c>
      <c r="O1868" s="220" t="e">
        <f t="shared" si="177"/>
        <v>#VALUE!</v>
      </c>
      <c r="P1868" s="220" t="e">
        <f t="shared" si="178"/>
        <v>#VALUE!</v>
      </c>
      <c r="Q1868" s="220"/>
      <c r="R1868" s="220"/>
      <c r="S1868" s="220" t="e">
        <f t="shared" si="179"/>
        <v>#VALUE!</v>
      </c>
    </row>
    <row r="1869" spans="12:19" hidden="1">
      <c r="L1869" s="220" t="e">
        <f t="shared" si="174"/>
        <v>#VALUE!</v>
      </c>
      <c r="M1869" s="220" t="e">
        <f t="shared" si="175"/>
        <v>#VALUE!</v>
      </c>
      <c r="N1869" s="220" t="e">
        <f t="shared" si="176"/>
        <v>#VALUE!</v>
      </c>
      <c r="O1869" s="220" t="e">
        <f t="shared" si="177"/>
        <v>#VALUE!</v>
      </c>
      <c r="P1869" s="220" t="e">
        <f t="shared" si="178"/>
        <v>#VALUE!</v>
      </c>
      <c r="Q1869" s="220"/>
      <c r="R1869" s="220"/>
      <c r="S1869" s="220" t="e">
        <f t="shared" si="179"/>
        <v>#VALUE!</v>
      </c>
    </row>
    <row r="1870" spans="12:19" hidden="1">
      <c r="L1870" s="220" t="e">
        <f t="shared" si="174"/>
        <v>#VALUE!</v>
      </c>
      <c r="M1870" s="220" t="e">
        <f t="shared" si="175"/>
        <v>#VALUE!</v>
      </c>
      <c r="N1870" s="220" t="e">
        <f t="shared" si="176"/>
        <v>#VALUE!</v>
      </c>
      <c r="O1870" s="220" t="e">
        <f t="shared" si="177"/>
        <v>#VALUE!</v>
      </c>
      <c r="P1870" s="220" t="e">
        <f t="shared" si="178"/>
        <v>#VALUE!</v>
      </c>
      <c r="Q1870" s="220"/>
      <c r="R1870" s="220"/>
      <c r="S1870" s="220" t="e">
        <f t="shared" si="179"/>
        <v>#VALUE!</v>
      </c>
    </row>
    <row r="1871" spans="12:19" hidden="1">
      <c r="L1871" s="220" t="e">
        <f t="shared" si="174"/>
        <v>#VALUE!</v>
      </c>
      <c r="M1871" s="220" t="e">
        <f t="shared" si="175"/>
        <v>#VALUE!</v>
      </c>
      <c r="N1871" s="220" t="e">
        <f t="shared" si="176"/>
        <v>#VALUE!</v>
      </c>
      <c r="O1871" s="220" t="e">
        <f t="shared" si="177"/>
        <v>#VALUE!</v>
      </c>
      <c r="P1871" s="220" t="e">
        <f t="shared" si="178"/>
        <v>#VALUE!</v>
      </c>
      <c r="Q1871" s="220"/>
      <c r="R1871" s="220"/>
      <c r="S1871" s="220" t="e">
        <f t="shared" si="179"/>
        <v>#VALUE!</v>
      </c>
    </row>
    <row r="1872" spans="12:19" hidden="1">
      <c r="L1872" s="220" t="e">
        <f t="shared" si="174"/>
        <v>#VALUE!</v>
      </c>
      <c r="M1872" s="220" t="e">
        <f t="shared" si="175"/>
        <v>#VALUE!</v>
      </c>
      <c r="N1872" s="220" t="e">
        <f t="shared" si="176"/>
        <v>#VALUE!</v>
      </c>
      <c r="O1872" s="220" t="e">
        <f t="shared" si="177"/>
        <v>#VALUE!</v>
      </c>
      <c r="P1872" s="220" t="e">
        <f t="shared" si="178"/>
        <v>#VALUE!</v>
      </c>
      <c r="Q1872" s="220"/>
      <c r="R1872" s="220"/>
      <c r="S1872" s="220" t="e">
        <f t="shared" si="179"/>
        <v>#VALUE!</v>
      </c>
    </row>
    <row r="1873" spans="12:19" hidden="1">
      <c r="L1873" s="220" t="e">
        <f t="shared" si="174"/>
        <v>#VALUE!</v>
      </c>
      <c r="M1873" s="220" t="e">
        <f t="shared" si="175"/>
        <v>#VALUE!</v>
      </c>
      <c r="N1873" s="220" t="e">
        <f t="shared" si="176"/>
        <v>#VALUE!</v>
      </c>
      <c r="O1873" s="220" t="e">
        <f t="shared" si="177"/>
        <v>#VALUE!</v>
      </c>
      <c r="P1873" s="220" t="e">
        <f t="shared" si="178"/>
        <v>#VALUE!</v>
      </c>
      <c r="Q1873" s="220"/>
      <c r="R1873" s="220"/>
      <c r="S1873" s="220" t="e">
        <f t="shared" si="179"/>
        <v>#VALUE!</v>
      </c>
    </row>
    <row r="1874" spans="12:19" hidden="1">
      <c r="L1874" s="220" t="e">
        <f t="shared" si="174"/>
        <v>#VALUE!</v>
      </c>
      <c r="M1874" s="220" t="e">
        <f t="shared" si="175"/>
        <v>#VALUE!</v>
      </c>
      <c r="N1874" s="220" t="e">
        <f t="shared" si="176"/>
        <v>#VALUE!</v>
      </c>
      <c r="O1874" s="220" t="e">
        <f t="shared" si="177"/>
        <v>#VALUE!</v>
      </c>
      <c r="P1874" s="220" t="e">
        <f t="shared" si="178"/>
        <v>#VALUE!</v>
      </c>
      <c r="Q1874" s="220"/>
      <c r="R1874" s="220"/>
      <c r="S1874" s="220" t="e">
        <f t="shared" si="179"/>
        <v>#VALUE!</v>
      </c>
    </row>
    <row r="1875" spans="12:19" hidden="1">
      <c r="L1875" s="220" t="e">
        <f t="shared" si="174"/>
        <v>#VALUE!</v>
      </c>
      <c r="M1875" s="220" t="e">
        <f t="shared" si="175"/>
        <v>#VALUE!</v>
      </c>
      <c r="N1875" s="220" t="e">
        <f t="shared" si="176"/>
        <v>#VALUE!</v>
      </c>
      <c r="O1875" s="220" t="e">
        <f t="shared" si="177"/>
        <v>#VALUE!</v>
      </c>
      <c r="P1875" s="220" t="e">
        <f t="shared" si="178"/>
        <v>#VALUE!</v>
      </c>
      <c r="Q1875" s="220"/>
      <c r="R1875" s="220"/>
      <c r="S1875" s="220" t="e">
        <f t="shared" si="179"/>
        <v>#VALUE!</v>
      </c>
    </row>
    <row r="1876" spans="12:19" hidden="1">
      <c r="L1876" s="220" t="e">
        <f t="shared" si="174"/>
        <v>#VALUE!</v>
      </c>
      <c r="M1876" s="220" t="e">
        <f t="shared" si="175"/>
        <v>#VALUE!</v>
      </c>
      <c r="N1876" s="220" t="e">
        <f t="shared" si="176"/>
        <v>#VALUE!</v>
      </c>
      <c r="O1876" s="220" t="e">
        <f t="shared" si="177"/>
        <v>#VALUE!</v>
      </c>
      <c r="P1876" s="220" t="e">
        <f t="shared" si="178"/>
        <v>#VALUE!</v>
      </c>
      <c r="Q1876" s="220"/>
      <c r="R1876" s="220"/>
      <c r="S1876" s="220" t="e">
        <f t="shared" si="179"/>
        <v>#VALUE!</v>
      </c>
    </row>
    <row r="1877" spans="12:19" hidden="1">
      <c r="L1877" s="220" t="e">
        <f t="shared" si="174"/>
        <v>#VALUE!</v>
      </c>
      <c r="M1877" s="220" t="e">
        <f t="shared" si="175"/>
        <v>#VALUE!</v>
      </c>
      <c r="N1877" s="220" t="e">
        <f t="shared" si="176"/>
        <v>#VALUE!</v>
      </c>
      <c r="O1877" s="220" t="e">
        <f t="shared" si="177"/>
        <v>#VALUE!</v>
      </c>
      <c r="P1877" s="220" t="e">
        <f t="shared" si="178"/>
        <v>#VALUE!</v>
      </c>
      <c r="Q1877" s="220"/>
      <c r="R1877" s="220"/>
      <c r="S1877" s="220" t="e">
        <f t="shared" si="179"/>
        <v>#VALUE!</v>
      </c>
    </row>
    <row r="1878" spans="12:19" hidden="1">
      <c r="L1878" s="220" t="e">
        <f t="shared" si="174"/>
        <v>#VALUE!</v>
      </c>
      <c r="M1878" s="220" t="e">
        <f t="shared" si="175"/>
        <v>#VALUE!</v>
      </c>
      <c r="N1878" s="220" t="e">
        <f t="shared" si="176"/>
        <v>#VALUE!</v>
      </c>
      <c r="O1878" s="220" t="e">
        <f t="shared" si="177"/>
        <v>#VALUE!</v>
      </c>
      <c r="P1878" s="220" t="e">
        <f t="shared" si="178"/>
        <v>#VALUE!</v>
      </c>
      <c r="Q1878" s="220"/>
      <c r="R1878" s="220"/>
      <c r="S1878" s="220" t="e">
        <f t="shared" si="179"/>
        <v>#VALUE!</v>
      </c>
    </row>
    <row r="1879" spans="12:19" hidden="1">
      <c r="L1879" s="220" t="e">
        <f t="shared" si="174"/>
        <v>#VALUE!</v>
      </c>
      <c r="M1879" s="220" t="e">
        <f t="shared" si="175"/>
        <v>#VALUE!</v>
      </c>
      <c r="N1879" s="220" t="e">
        <f t="shared" si="176"/>
        <v>#VALUE!</v>
      </c>
      <c r="O1879" s="220" t="e">
        <f t="shared" si="177"/>
        <v>#VALUE!</v>
      </c>
      <c r="P1879" s="220" t="e">
        <f t="shared" si="178"/>
        <v>#VALUE!</v>
      </c>
      <c r="Q1879" s="220"/>
      <c r="R1879" s="220"/>
      <c r="S1879" s="220" t="e">
        <f t="shared" si="179"/>
        <v>#VALUE!</v>
      </c>
    </row>
    <row r="1880" spans="12:19" hidden="1">
      <c r="L1880" s="220" t="e">
        <f t="shared" si="174"/>
        <v>#VALUE!</v>
      </c>
      <c r="M1880" s="220" t="e">
        <f t="shared" si="175"/>
        <v>#VALUE!</v>
      </c>
      <c r="N1880" s="220" t="e">
        <f t="shared" si="176"/>
        <v>#VALUE!</v>
      </c>
      <c r="O1880" s="220" t="e">
        <f t="shared" si="177"/>
        <v>#VALUE!</v>
      </c>
      <c r="P1880" s="220" t="e">
        <f t="shared" si="178"/>
        <v>#VALUE!</v>
      </c>
      <c r="Q1880" s="220"/>
      <c r="R1880" s="220"/>
      <c r="S1880" s="220" t="e">
        <f t="shared" si="179"/>
        <v>#VALUE!</v>
      </c>
    </row>
    <row r="1881" spans="12:19" hidden="1">
      <c r="L1881" s="220" t="e">
        <f t="shared" si="174"/>
        <v>#VALUE!</v>
      </c>
      <c r="M1881" s="220" t="e">
        <f t="shared" si="175"/>
        <v>#VALUE!</v>
      </c>
      <c r="N1881" s="220" t="e">
        <f t="shared" si="176"/>
        <v>#VALUE!</v>
      </c>
      <c r="O1881" s="220" t="e">
        <f t="shared" si="177"/>
        <v>#VALUE!</v>
      </c>
      <c r="P1881" s="220" t="e">
        <f t="shared" si="178"/>
        <v>#VALUE!</v>
      </c>
      <c r="Q1881" s="220"/>
      <c r="R1881" s="220"/>
      <c r="S1881" s="220" t="e">
        <f t="shared" si="179"/>
        <v>#VALUE!</v>
      </c>
    </row>
    <row r="1882" spans="12:19" hidden="1">
      <c r="L1882" s="220" t="e">
        <f t="shared" si="174"/>
        <v>#VALUE!</v>
      </c>
      <c r="M1882" s="220" t="e">
        <f t="shared" si="175"/>
        <v>#VALUE!</v>
      </c>
      <c r="N1882" s="220" t="e">
        <f t="shared" si="176"/>
        <v>#VALUE!</v>
      </c>
      <c r="O1882" s="220" t="e">
        <f t="shared" si="177"/>
        <v>#VALUE!</v>
      </c>
      <c r="P1882" s="220" t="e">
        <f t="shared" si="178"/>
        <v>#VALUE!</v>
      </c>
      <c r="Q1882" s="220"/>
      <c r="R1882" s="220"/>
      <c r="S1882" s="220" t="e">
        <f t="shared" si="179"/>
        <v>#VALUE!</v>
      </c>
    </row>
    <row r="1883" spans="12:19" hidden="1">
      <c r="L1883" s="220" t="e">
        <f t="shared" si="174"/>
        <v>#VALUE!</v>
      </c>
      <c r="M1883" s="220" t="e">
        <f t="shared" si="175"/>
        <v>#VALUE!</v>
      </c>
      <c r="N1883" s="220" t="e">
        <f t="shared" si="176"/>
        <v>#VALUE!</v>
      </c>
      <c r="O1883" s="220" t="e">
        <f t="shared" si="177"/>
        <v>#VALUE!</v>
      </c>
      <c r="P1883" s="220" t="e">
        <f t="shared" si="178"/>
        <v>#VALUE!</v>
      </c>
      <c r="Q1883" s="220"/>
      <c r="R1883" s="220"/>
      <c r="S1883" s="220" t="e">
        <f t="shared" si="179"/>
        <v>#VALUE!</v>
      </c>
    </row>
    <row r="1884" spans="12:19" hidden="1">
      <c r="L1884" s="220" t="e">
        <f t="shared" si="174"/>
        <v>#VALUE!</v>
      </c>
      <c r="M1884" s="220" t="e">
        <f t="shared" si="175"/>
        <v>#VALUE!</v>
      </c>
      <c r="N1884" s="220" t="e">
        <f t="shared" si="176"/>
        <v>#VALUE!</v>
      </c>
      <c r="O1884" s="220" t="e">
        <f t="shared" si="177"/>
        <v>#VALUE!</v>
      </c>
      <c r="P1884" s="220" t="e">
        <f t="shared" si="178"/>
        <v>#VALUE!</v>
      </c>
      <c r="Q1884" s="220"/>
      <c r="R1884" s="220"/>
      <c r="S1884" s="220" t="e">
        <f t="shared" si="179"/>
        <v>#VALUE!</v>
      </c>
    </row>
    <row r="1885" spans="12:19" hidden="1">
      <c r="L1885" s="220" t="e">
        <f t="shared" si="174"/>
        <v>#VALUE!</v>
      </c>
      <c r="M1885" s="220" t="e">
        <f t="shared" si="175"/>
        <v>#VALUE!</v>
      </c>
      <c r="N1885" s="220" t="e">
        <f t="shared" si="176"/>
        <v>#VALUE!</v>
      </c>
      <c r="O1885" s="220" t="e">
        <f t="shared" si="177"/>
        <v>#VALUE!</v>
      </c>
      <c r="P1885" s="220" t="e">
        <f t="shared" si="178"/>
        <v>#VALUE!</v>
      </c>
      <c r="Q1885" s="220"/>
      <c r="R1885" s="220"/>
      <c r="S1885" s="220" t="e">
        <f t="shared" si="179"/>
        <v>#VALUE!</v>
      </c>
    </row>
    <row r="1886" spans="12:19" hidden="1">
      <c r="L1886" s="220" t="e">
        <f t="shared" si="174"/>
        <v>#VALUE!</v>
      </c>
      <c r="M1886" s="220" t="e">
        <f t="shared" si="175"/>
        <v>#VALUE!</v>
      </c>
      <c r="N1886" s="220" t="e">
        <f t="shared" si="176"/>
        <v>#VALUE!</v>
      </c>
      <c r="O1886" s="220" t="e">
        <f t="shared" si="177"/>
        <v>#VALUE!</v>
      </c>
      <c r="P1886" s="220" t="e">
        <f t="shared" si="178"/>
        <v>#VALUE!</v>
      </c>
      <c r="Q1886" s="220"/>
      <c r="R1886" s="220"/>
      <c r="S1886" s="220" t="e">
        <f t="shared" si="179"/>
        <v>#VALUE!</v>
      </c>
    </row>
    <row r="1887" spans="12:19" hidden="1">
      <c r="L1887" s="220" t="e">
        <f t="shared" si="174"/>
        <v>#VALUE!</v>
      </c>
      <c r="M1887" s="220" t="e">
        <f t="shared" si="175"/>
        <v>#VALUE!</v>
      </c>
      <c r="N1887" s="220" t="e">
        <f t="shared" si="176"/>
        <v>#VALUE!</v>
      </c>
      <c r="O1887" s="220" t="e">
        <f t="shared" si="177"/>
        <v>#VALUE!</v>
      </c>
      <c r="P1887" s="220" t="e">
        <f t="shared" si="178"/>
        <v>#VALUE!</v>
      </c>
      <c r="Q1887" s="220"/>
      <c r="R1887" s="220"/>
      <c r="S1887" s="220" t="e">
        <f t="shared" si="179"/>
        <v>#VALUE!</v>
      </c>
    </row>
    <row r="1888" spans="12:19" hidden="1">
      <c r="L1888" s="220" t="e">
        <f t="shared" si="174"/>
        <v>#VALUE!</v>
      </c>
      <c r="M1888" s="220" t="e">
        <f t="shared" si="175"/>
        <v>#VALUE!</v>
      </c>
      <c r="N1888" s="220" t="e">
        <f t="shared" si="176"/>
        <v>#VALUE!</v>
      </c>
      <c r="O1888" s="220" t="e">
        <f t="shared" si="177"/>
        <v>#VALUE!</v>
      </c>
      <c r="P1888" s="220" t="e">
        <f t="shared" si="178"/>
        <v>#VALUE!</v>
      </c>
      <c r="Q1888" s="220"/>
      <c r="R1888" s="220"/>
      <c r="S1888" s="220" t="e">
        <f t="shared" si="179"/>
        <v>#VALUE!</v>
      </c>
    </row>
    <row r="1889" spans="12:19" hidden="1">
      <c r="L1889" s="220" t="e">
        <f t="shared" si="174"/>
        <v>#VALUE!</v>
      </c>
      <c r="M1889" s="220" t="e">
        <f t="shared" si="175"/>
        <v>#VALUE!</v>
      </c>
      <c r="N1889" s="220" t="e">
        <f t="shared" si="176"/>
        <v>#VALUE!</v>
      </c>
      <c r="O1889" s="220" t="e">
        <f t="shared" si="177"/>
        <v>#VALUE!</v>
      </c>
      <c r="P1889" s="220" t="e">
        <f t="shared" si="178"/>
        <v>#VALUE!</v>
      </c>
      <c r="Q1889" s="220"/>
      <c r="R1889" s="220"/>
      <c r="S1889" s="220" t="e">
        <f t="shared" si="179"/>
        <v>#VALUE!</v>
      </c>
    </row>
    <row r="1890" spans="12:19" hidden="1">
      <c r="L1890" s="220" t="e">
        <f t="shared" si="174"/>
        <v>#VALUE!</v>
      </c>
      <c r="M1890" s="220" t="e">
        <f t="shared" si="175"/>
        <v>#VALUE!</v>
      </c>
      <c r="N1890" s="220" t="e">
        <f t="shared" si="176"/>
        <v>#VALUE!</v>
      </c>
      <c r="O1890" s="220" t="e">
        <f t="shared" si="177"/>
        <v>#VALUE!</v>
      </c>
      <c r="P1890" s="220" t="e">
        <f t="shared" si="178"/>
        <v>#VALUE!</v>
      </c>
      <c r="Q1890" s="220"/>
      <c r="R1890" s="220"/>
      <c r="S1890" s="220" t="e">
        <f t="shared" si="179"/>
        <v>#VALUE!</v>
      </c>
    </row>
    <row r="1891" spans="12:19" hidden="1">
      <c r="L1891" s="220" t="e">
        <f t="shared" si="174"/>
        <v>#VALUE!</v>
      </c>
      <c r="M1891" s="220" t="e">
        <f t="shared" si="175"/>
        <v>#VALUE!</v>
      </c>
      <c r="N1891" s="220" t="e">
        <f t="shared" si="176"/>
        <v>#VALUE!</v>
      </c>
      <c r="O1891" s="220" t="e">
        <f t="shared" si="177"/>
        <v>#VALUE!</v>
      </c>
      <c r="P1891" s="220" t="e">
        <f t="shared" si="178"/>
        <v>#VALUE!</v>
      </c>
      <c r="Q1891" s="220"/>
      <c r="R1891" s="220"/>
      <c r="S1891" s="220" t="e">
        <f t="shared" si="179"/>
        <v>#VALUE!</v>
      </c>
    </row>
    <row r="1892" spans="12:19" hidden="1">
      <c r="L1892" s="220" t="e">
        <f t="shared" si="174"/>
        <v>#VALUE!</v>
      </c>
      <c r="M1892" s="220" t="e">
        <f t="shared" si="175"/>
        <v>#VALUE!</v>
      </c>
      <c r="N1892" s="220" t="e">
        <f t="shared" si="176"/>
        <v>#VALUE!</v>
      </c>
      <c r="O1892" s="220" t="e">
        <f t="shared" si="177"/>
        <v>#VALUE!</v>
      </c>
      <c r="P1892" s="220" t="e">
        <f t="shared" si="178"/>
        <v>#VALUE!</v>
      </c>
      <c r="Q1892" s="220"/>
      <c r="R1892" s="220"/>
      <c r="S1892" s="220" t="e">
        <f t="shared" si="179"/>
        <v>#VALUE!</v>
      </c>
    </row>
    <row r="1893" spans="12:19" hidden="1">
      <c r="L1893" s="220" t="e">
        <f t="shared" si="174"/>
        <v>#VALUE!</v>
      </c>
      <c r="M1893" s="220" t="e">
        <f t="shared" si="175"/>
        <v>#VALUE!</v>
      </c>
      <c r="N1893" s="220" t="e">
        <f t="shared" si="176"/>
        <v>#VALUE!</v>
      </c>
      <c r="O1893" s="220" t="e">
        <f t="shared" si="177"/>
        <v>#VALUE!</v>
      </c>
      <c r="P1893" s="220" t="e">
        <f t="shared" si="178"/>
        <v>#VALUE!</v>
      </c>
      <c r="Q1893" s="220"/>
      <c r="R1893" s="220"/>
      <c r="S1893" s="220" t="e">
        <f t="shared" si="179"/>
        <v>#VALUE!</v>
      </c>
    </row>
    <row r="1894" spans="12:19" hidden="1">
      <c r="L1894" s="220" t="e">
        <f t="shared" si="174"/>
        <v>#VALUE!</v>
      </c>
      <c r="M1894" s="220" t="e">
        <f t="shared" si="175"/>
        <v>#VALUE!</v>
      </c>
      <c r="N1894" s="220" t="e">
        <f t="shared" si="176"/>
        <v>#VALUE!</v>
      </c>
      <c r="O1894" s="220" t="e">
        <f t="shared" si="177"/>
        <v>#VALUE!</v>
      </c>
      <c r="P1894" s="220" t="e">
        <f t="shared" si="178"/>
        <v>#VALUE!</v>
      </c>
      <c r="Q1894" s="220"/>
      <c r="R1894" s="220"/>
      <c r="S1894" s="220" t="e">
        <f t="shared" si="179"/>
        <v>#VALUE!</v>
      </c>
    </row>
    <row r="1895" spans="12:19" hidden="1">
      <c r="L1895" s="220" t="e">
        <f t="shared" si="174"/>
        <v>#VALUE!</v>
      </c>
      <c r="M1895" s="220" t="e">
        <f t="shared" si="175"/>
        <v>#VALUE!</v>
      </c>
      <c r="N1895" s="220" t="e">
        <f t="shared" si="176"/>
        <v>#VALUE!</v>
      </c>
      <c r="O1895" s="220" t="e">
        <f t="shared" si="177"/>
        <v>#VALUE!</v>
      </c>
      <c r="P1895" s="220" t="e">
        <f t="shared" si="178"/>
        <v>#VALUE!</v>
      </c>
      <c r="Q1895" s="220"/>
      <c r="R1895" s="220"/>
      <c r="S1895" s="220" t="e">
        <f t="shared" si="179"/>
        <v>#VALUE!</v>
      </c>
    </row>
    <row r="1896" spans="12:19" hidden="1">
      <c r="L1896" s="220" t="e">
        <f t="shared" si="174"/>
        <v>#VALUE!</v>
      </c>
      <c r="M1896" s="220" t="e">
        <f t="shared" si="175"/>
        <v>#VALUE!</v>
      </c>
      <c r="N1896" s="220" t="e">
        <f t="shared" si="176"/>
        <v>#VALUE!</v>
      </c>
      <c r="O1896" s="220" t="e">
        <f t="shared" si="177"/>
        <v>#VALUE!</v>
      </c>
      <c r="P1896" s="220" t="e">
        <f t="shared" si="178"/>
        <v>#VALUE!</v>
      </c>
      <c r="Q1896" s="220"/>
      <c r="R1896" s="220"/>
      <c r="S1896" s="220" t="e">
        <f t="shared" si="179"/>
        <v>#VALUE!</v>
      </c>
    </row>
    <row r="1897" spans="12:19" hidden="1">
      <c r="L1897" s="220" t="e">
        <f t="shared" si="174"/>
        <v>#VALUE!</v>
      </c>
      <c r="M1897" s="220" t="e">
        <f t="shared" si="175"/>
        <v>#VALUE!</v>
      </c>
      <c r="N1897" s="220" t="e">
        <f t="shared" si="176"/>
        <v>#VALUE!</v>
      </c>
      <c r="O1897" s="220" t="e">
        <f t="shared" si="177"/>
        <v>#VALUE!</v>
      </c>
      <c r="P1897" s="220" t="e">
        <f t="shared" si="178"/>
        <v>#VALUE!</v>
      </c>
      <c r="Q1897" s="220"/>
      <c r="R1897" s="220"/>
      <c r="S1897" s="220" t="e">
        <f t="shared" si="179"/>
        <v>#VALUE!</v>
      </c>
    </row>
    <row r="1898" spans="12:19" hidden="1">
      <c r="L1898" s="220" t="e">
        <f t="shared" si="174"/>
        <v>#VALUE!</v>
      </c>
      <c r="M1898" s="220" t="e">
        <f t="shared" si="175"/>
        <v>#VALUE!</v>
      </c>
      <c r="N1898" s="220" t="e">
        <f t="shared" si="176"/>
        <v>#VALUE!</v>
      </c>
      <c r="O1898" s="220" t="e">
        <f t="shared" si="177"/>
        <v>#VALUE!</v>
      </c>
      <c r="P1898" s="220" t="e">
        <f t="shared" si="178"/>
        <v>#VALUE!</v>
      </c>
      <c r="Q1898" s="220"/>
      <c r="R1898" s="220"/>
      <c r="S1898" s="220" t="e">
        <f t="shared" si="179"/>
        <v>#VALUE!</v>
      </c>
    </row>
    <row r="1899" spans="12:19" hidden="1">
      <c r="L1899" s="220" t="e">
        <f t="shared" si="174"/>
        <v>#VALUE!</v>
      </c>
      <c r="M1899" s="220" t="e">
        <f t="shared" si="175"/>
        <v>#VALUE!</v>
      </c>
      <c r="N1899" s="220" t="e">
        <f t="shared" si="176"/>
        <v>#VALUE!</v>
      </c>
      <c r="O1899" s="220" t="e">
        <f t="shared" si="177"/>
        <v>#VALUE!</v>
      </c>
      <c r="P1899" s="220" t="e">
        <f t="shared" si="178"/>
        <v>#VALUE!</v>
      </c>
      <c r="Q1899" s="220"/>
      <c r="R1899" s="220"/>
      <c r="S1899" s="220" t="e">
        <f t="shared" si="179"/>
        <v>#VALUE!</v>
      </c>
    </row>
    <row r="1900" spans="12:19" hidden="1">
      <c r="L1900" s="220" t="e">
        <f t="shared" si="174"/>
        <v>#VALUE!</v>
      </c>
      <c r="M1900" s="220" t="e">
        <f t="shared" si="175"/>
        <v>#VALUE!</v>
      </c>
      <c r="N1900" s="220" t="e">
        <f t="shared" si="176"/>
        <v>#VALUE!</v>
      </c>
      <c r="O1900" s="220" t="e">
        <f t="shared" si="177"/>
        <v>#VALUE!</v>
      </c>
      <c r="P1900" s="220" t="e">
        <f t="shared" si="178"/>
        <v>#VALUE!</v>
      </c>
      <c r="Q1900" s="220"/>
      <c r="R1900" s="220"/>
      <c r="S1900" s="220" t="e">
        <f t="shared" si="179"/>
        <v>#VALUE!</v>
      </c>
    </row>
    <row r="1901" spans="12:19" hidden="1">
      <c r="L1901" s="220" t="e">
        <f t="shared" si="174"/>
        <v>#VALUE!</v>
      </c>
      <c r="M1901" s="220" t="e">
        <f t="shared" si="175"/>
        <v>#VALUE!</v>
      </c>
      <c r="N1901" s="220" t="e">
        <f t="shared" si="176"/>
        <v>#VALUE!</v>
      </c>
      <c r="O1901" s="220" t="e">
        <f t="shared" si="177"/>
        <v>#VALUE!</v>
      </c>
      <c r="P1901" s="220" t="e">
        <f t="shared" si="178"/>
        <v>#VALUE!</v>
      </c>
      <c r="Q1901" s="220"/>
      <c r="R1901" s="220"/>
      <c r="S1901" s="220" t="e">
        <f t="shared" si="179"/>
        <v>#VALUE!</v>
      </c>
    </row>
    <row r="1902" spans="12:19" hidden="1">
      <c r="L1902" s="220" t="e">
        <f t="shared" si="174"/>
        <v>#VALUE!</v>
      </c>
      <c r="M1902" s="220" t="e">
        <f t="shared" si="175"/>
        <v>#VALUE!</v>
      </c>
      <c r="N1902" s="220" t="e">
        <f t="shared" si="176"/>
        <v>#VALUE!</v>
      </c>
      <c r="O1902" s="220" t="e">
        <f t="shared" si="177"/>
        <v>#VALUE!</v>
      </c>
      <c r="P1902" s="220" t="e">
        <f t="shared" si="178"/>
        <v>#VALUE!</v>
      </c>
      <c r="Q1902" s="220"/>
      <c r="R1902" s="220"/>
      <c r="S1902" s="220" t="e">
        <f t="shared" si="179"/>
        <v>#VALUE!</v>
      </c>
    </row>
    <row r="1903" spans="12:19" hidden="1">
      <c r="L1903" s="220" t="e">
        <f t="shared" si="174"/>
        <v>#VALUE!</v>
      </c>
      <c r="M1903" s="220" t="e">
        <f t="shared" si="175"/>
        <v>#VALUE!</v>
      </c>
      <c r="N1903" s="220" t="e">
        <f t="shared" si="176"/>
        <v>#VALUE!</v>
      </c>
      <c r="O1903" s="220" t="e">
        <f t="shared" si="177"/>
        <v>#VALUE!</v>
      </c>
      <c r="P1903" s="220" t="e">
        <f t="shared" si="178"/>
        <v>#VALUE!</v>
      </c>
      <c r="Q1903" s="220"/>
      <c r="R1903" s="220"/>
      <c r="S1903" s="220" t="e">
        <f t="shared" si="179"/>
        <v>#VALUE!</v>
      </c>
    </row>
    <row r="1904" spans="12:19" hidden="1">
      <c r="L1904" s="220" t="e">
        <f t="shared" si="174"/>
        <v>#VALUE!</v>
      </c>
      <c r="M1904" s="220" t="e">
        <f t="shared" si="175"/>
        <v>#VALUE!</v>
      </c>
      <c r="N1904" s="220" t="e">
        <f t="shared" si="176"/>
        <v>#VALUE!</v>
      </c>
      <c r="O1904" s="220" t="e">
        <f t="shared" si="177"/>
        <v>#VALUE!</v>
      </c>
      <c r="P1904" s="220" t="e">
        <f t="shared" si="178"/>
        <v>#VALUE!</v>
      </c>
      <c r="Q1904" s="220"/>
      <c r="R1904" s="220"/>
      <c r="S1904" s="220" t="e">
        <f t="shared" si="179"/>
        <v>#VALUE!</v>
      </c>
    </row>
    <row r="1905" spans="12:19" hidden="1">
      <c r="L1905" s="220" t="e">
        <f t="shared" si="174"/>
        <v>#VALUE!</v>
      </c>
      <c r="M1905" s="220" t="e">
        <f t="shared" si="175"/>
        <v>#VALUE!</v>
      </c>
      <c r="N1905" s="220" t="e">
        <f t="shared" si="176"/>
        <v>#VALUE!</v>
      </c>
      <c r="O1905" s="220" t="e">
        <f t="shared" si="177"/>
        <v>#VALUE!</v>
      </c>
      <c r="P1905" s="220" t="e">
        <f t="shared" si="178"/>
        <v>#VALUE!</v>
      </c>
      <c r="Q1905" s="220"/>
      <c r="R1905" s="220"/>
      <c r="S1905" s="220" t="e">
        <f t="shared" si="179"/>
        <v>#VALUE!</v>
      </c>
    </row>
    <row r="1906" spans="12:19" hidden="1">
      <c r="L1906" s="220" t="e">
        <f t="shared" si="174"/>
        <v>#VALUE!</v>
      </c>
      <c r="M1906" s="220" t="e">
        <f t="shared" si="175"/>
        <v>#VALUE!</v>
      </c>
      <c r="N1906" s="220" t="e">
        <f t="shared" si="176"/>
        <v>#VALUE!</v>
      </c>
      <c r="O1906" s="220" t="e">
        <f t="shared" si="177"/>
        <v>#VALUE!</v>
      </c>
      <c r="P1906" s="220" t="e">
        <f t="shared" si="178"/>
        <v>#VALUE!</v>
      </c>
      <c r="Q1906" s="220"/>
      <c r="R1906" s="220"/>
      <c r="S1906" s="220" t="e">
        <f t="shared" si="179"/>
        <v>#VALUE!</v>
      </c>
    </row>
    <row r="1907" spans="12:19" hidden="1">
      <c r="L1907" s="220" t="e">
        <f t="shared" si="174"/>
        <v>#VALUE!</v>
      </c>
      <c r="M1907" s="220" t="e">
        <f t="shared" si="175"/>
        <v>#VALUE!</v>
      </c>
      <c r="N1907" s="220" t="e">
        <f t="shared" si="176"/>
        <v>#VALUE!</v>
      </c>
      <c r="O1907" s="220" t="e">
        <f t="shared" si="177"/>
        <v>#VALUE!</v>
      </c>
      <c r="P1907" s="220" t="e">
        <f t="shared" si="178"/>
        <v>#VALUE!</v>
      </c>
      <c r="Q1907" s="220"/>
      <c r="R1907" s="220"/>
      <c r="S1907" s="220" t="e">
        <f t="shared" si="179"/>
        <v>#VALUE!</v>
      </c>
    </row>
    <row r="1908" spans="12:19" hidden="1">
      <c r="L1908" s="220" t="e">
        <f t="shared" si="174"/>
        <v>#VALUE!</v>
      </c>
      <c r="M1908" s="220" t="e">
        <f t="shared" si="175"/>
        <v>#VALUE!</v>
      </c>
      <c r="N1908" s="220" t="e">
        <f t="shared" si="176"/>
        <v>#VALUE!</v>
      </c>
      <c r="O1908" s="220" t="e">
        <f t="shared" si="177"/>
        <v>#VALUE!</v>
      </c>
      <c r="P1908" s="220" t="e">
        <f t="shared" si="178"/>
        <v>#VALUE!</v>
      </c>
      <c r="Q1908" s="220"/>
      <c r="R1908" s="220"/>
      <c r="S1908" s="220" t="e">
        <f t="shared" si="179"/>
        <v>#VALUE!</v>
      </c>
    </row>
    <row r="1909" spans="12:19" hidden="1">
      <c r="L1909" s="220" t="e">
        <f t="shared" si="174"/>
        <v>#VALUE!</v>
      </c>
      <c r="M1909" s="220" t="e">
        <f t="shared" si="175"/>
        <v>#VALUE!</v>
      </c>
      <c r="N1909" s="220" t="e">
        <f t="shared" si="176"/>
        <v>#VALUE!</v>
      </c>
      <c r="O1909" s="220" t="e">
        <f t="shared" si="177"/>
        <v>#VALUE!</v>
      </c>
      <c r="P1909" s="220" t="e">
        <f t="shared" si="178"/>
        <v>#VALUE!</v>
      </c>
      <c r="Q1909" s="220"/>
      <c r="R1909" s="220"/>
      <c r="S1909" s="220" t="e">
        <f t="shared" si="179"/>
        <v>#VALUE!</v>
      </c>
    </row>
    <row r="1910" spans="12:19" hidden="1">
      <c r="L1910" s="220" t="e">
        <f t="shared" si="174"/>
        <v>#VALUE!</v>
      </c>
      <c r="M1910" s="220" t="e">
        <f t="shared" si="175"/>
        <v>#VALUE!</v>
      </c>
      <c r="N1910" s="220" t="e">
        <f t="shared" si="176"/>
        <v>#VALUE!</v>
      </c>
      <c r="O1910" s="220" t="e">
        <f t="shared" si="177"/>
        <v>#VALUE!</v>
      </c>
      <c r="P1910" s="220" t="e">
        <f t="shared" si="178"/>
        <v>#VALUE!</v>
      </c>
      <c r="Q1910" s="220"/>
      <c r="R1910" s="220"/>
      <c r="S1910" s="220" t="e">
        <f t="shared" si="179"/>
        <v>#VALUE!</v>
      </c>
    </row>
    <row r="1911" spans="12:19" hidden="1">
      <c r="L1911" s="220" t="e">
        <f t="shared" si="174"/>
        <v>#VALUE!</v>
      </c>
      <c r="M1911" s="220" t="e">
        <f t="shared" si="175"/>
        <v>#VALUE!</v>
      </c>
      <c r="N1911" s="220" t="e">
        <f t="shared" si="176"/>
        <v>#VALUE!</v>
      </c>
      <c r="O1911" s="220" t="e">
        <f t="shared" si="177"/>
        <v>#VALUE!</v>
      </c>
      <c r="P1911" s="220" t="e">
        <f t="shared" si="178"/>
        <v>#VALUE!</v>
      </c>
      <c r="Q1911" s="220"/>
      <c r="R1911" s="220"/>
      <c r="S1911" s="220" t="e">
        <f t="shared" si="179"/>
        <v>#VALUE!</v>
      </c>
    </row>
    <row r="1912" spans="12:19" hidden="1">
      <c r="L1912" s="220" t="e">
        <f t="shared" si="174"/>
        <v>#VALUE!</v>
      </c>
      <c r="M1912" s="220" t="e">
        <f t="shared" si="175"/>
        <v>#VALUE!</v>
      </c>
      <c r="N1912" s="220" t="e">
        <f t="shared" si="176"/>
        <v>#VALUE!</v>
      </c>
      <c r="O1912" s="220" t="e">
        <f t="shared" si="177"/>
        <v>#VALUE!</v>
      </c>
      <c r="P1912" s="220" t="e">
        <f t="shared" si="178"/>
        <v>#VALUE!</v>
      </c>
      <c r="Q1912" s="220"/>
      <c r="R1912" s="220"/>
      <c r="S1912" s="220" t="e">
        <f t="shared" si="179"/>
        <v>#VALUE!</v>
      </c>
    </row>
    <row r="1913" spans="12:19" hidden="1">
      <c r="L1913" s="220" t="e">
        <f t="shared" si="174"/>
        <v>#VALUE!</v>
      </c>
      <c r="M1913" s="220" t="e">
        <f t="shared" si="175"/>
        <v>#VALUE!</v>
      </c>
      <c r="N1913" s="220" t="e">
        <f t="shared" si="176"/>
        <v>#VALUE!</v>
      </c>
      <c r="O1913" s="220" t="e">
        <f t="shared" si="177"/>
        <v>#VALUE!</v>
      </c>
      <c r="P1913" s="220" t="e">
        <f t="shared" si="178"/>
        <v>#VALUE!</v>
      </c>
      <c r="Q1913" s="220"/>
      <c r="R1913" s="220"/>
      <c r="S1913" s="220" t="e">
        <f t="shared" si="179"/>
        <v>#VALUE!</v>
      </c>
    </row>
    <row r="1914" spans="12:19" hidden="1">
      <c r="L1914" s="220" t="e">
        <f t="shared" si="174"/>
        <v>#VALUE!</v>
      </c>
      <c r="M1914" s="220" t="e">
        <f t="shared" si="175"/>
        <v>#VALUE!</v>
      </c>
      <c r="N1914" s="220" t="e">
        <f t="shared" si="176"/>
        <v>#VALUE!</v>
      </c>
      <c r="O1914" s="220" t="e">
        <f t="shared" si="177"/>
        <v>#VALUE!</v>
      </c>
      <c r="P1914" s="220" t="e">
        <f t="shared" si="178"/>
        <v>#VALUE!</v>
      </c>
      <c r="Q1914" s="220"/>
      <c r="R1914" s="220"/>
      <c r="S1914" s="220" t="e">
        <f t="shared" si="179"/>
        <v>#VALUE!</v>
      </c>
    </row>
    <row r="1915" spans="12:19" hidden="1">
      <c r="L1915" s="220" t="e">
        <f t="shared" si="174"/>
        <v>#VALUE!</v>
      </c>
      <c r="M1915" s="220" t="e">
        <f t="shared" si="175"/>
        <v>#VALUE!</v>
      </c>
      <c r="N1915" s="220" t="e">
        <f t="shared" si="176"/>
        <v>#VALUE!</v>
      </c>
      <c r="O1915" s="220" t="e">
        <f t="shared" si="177"/>
        <v>#VALUE!</v>
      </c>
      <c r="P1915" s="220" t="e">
        <f t="shared" si="178"/>
        <v>#VALUE!</v>
      </c>
      <c r="Q1915" s="220"/>
      <c r="R1915" s="220"/>
      <c r="S1915" s="220" t="e">
        <f t="shared" si="179"/>
        <v>#VALUE!</v>
      </c>
    </row>
    <row r="1916" spans="12:19" hidden="1">
      <c r="L1916" s="220" t="e">
        <f t="shared" si="174"/>
        <v>#VALUE!</v>
      </c>
      <c r="M1916" s="220" t="e">
        <f t="shared" si="175"/>
        <v>#VALUE!</v>
      </c>
      <c r="N1916" s="220" t="e">
        <f t="shared" si="176"/>
        <v>#VALUE!</v>
      </c>
      <c r="O1916" s="220" t="e">
        <f t="shared" si="177"/>
        <v>#VALUE!</v>
      </c>
      <c r="P1916" s="220" t="e">
        <f t="shared" si="178"/>
        <v>#VALUE!</v>
      </c>
      <c r="Q1916" s="220"/>
      <c r="R1916" s="220"/>
      <c r="S1916" s="220" t="e">
        <f t="shared" si="179"/>
        <v>#VALUE!</v>
      </c>
    </row>
    <row r="1917" spans="12:19" hidden="1">
      <c r="L1917" s="220" t="e">
        <f t="shared" si="174"/>
        <v>#VALUE!</v>
      </c>
      <c r="M1917" s="220" t="e">
        <f t="shared" si="175"/>
        <v>#VALUE!</v>
      </c>
      <c r="N1917" s="220" t="e">
        <f t="shared" si="176"/>
        <v>#VALUE!</v>
      </c>
      <c r="O1917" s="220" t="e">
        <f t="shared" si="177"/>
        <v>#VALUE!</v>
      </c>
      <c r="P1917" s="220" t="e">
        <f t="shared" si="178"/>
        <v>#VALUE!</v>
      </c>
      <c r="Q1917" s="220"/>
      <c r="R1917" s="220"/>
      <c r="S1917" s="220" t="e">
        <f t="shared" si="179"/>
        <v>#VALUE!</v>
      </c>
    </row>
    <row r="1918" spans="12:19" hidden="1">
      <c r="L1918" s="220" t="e">
        <f t="shared" si="174"/>
        <v>#VALUE!</v>
      </c>
      <c r="M1918" s="220" t="e">
        <f t="shared" si="175"/>
        <v>#VALUE!</v>
      </c>
      <c r="N1918" s="220" t="e">
        <f t="shared" si="176"/>
        <v>#VALUE!</v>
      </c>
      <c r="O1918" s="220" t="e">
        <f t="shared" si="177"/>
        <v>#VALUE!</v>
      </c>
      <c r="P1918" s="220" t="e">
        <f t="shared" si="178"/>
        <v>#VALUE!</v>
      </c>
      <c r="Q1918" s="220"/>
      <c r="R1918" s="220"/>
      <c r="S1918" s="220" t="e">
        <f t="shared" si="179"/>
        <v>#VALUE!</v>
      </c>
    </row>
    <row r="1919" spans="12:19" hidden="1">
      <c r="L1919" s="220" t="e">
        <f t="shared" si="174"/>
        <v>#VALUE!</v>
      </c>
      <c r="M1919" s="220" t="e">
        <f t="shared" si="175"/>
        <v>#VALUE!</v>
      </c>
      <c r="N1919" s="220" t="e">
        <f t="shared" si="176"/>
        <v>#VALUE!</v>
      </c>
      <c r="O1919" s="220" t="e">
        <f t="shared" si="177"/>
        <v>#VALUE!</v>
      </c>
      <c r="P1919" s="220" t="e">
        <f t="shared" si="178"/>
        <v>#VALUE!</v>
      </c>
      <c r="Q1919" s="220"/>
      <c r="R1919" s="220"/>
      <c r="S1919" s="220" t="e">
        <f t="shared" si="179"/>
        <v>#VALUE!</v>
      </c>
    </row>
    <row r="1920" spans="12:19" hidden="1">
      <c r="L1920" s="220" t="e">
        <f t="shared" si="174"/>
        <v>#VALUE!</v>
      </c>
      <c r="M1920" s="220" t="e">
        <f t="shared" si="175"/>
        <v>#VALUE!</v>
      </c>
      <c r="N1920" s="220" t="e">
        <f t="shared" si="176"/>
        <v>#VALUE!</v>
      </c>
      <c r="O1920" s="220" t="e">
        <f t="shared" si="177"/>
        <v>#VALUE!</v>
      </c>
      <c r="P1920" s="220" t="e">
        <f t="shared" si="178"/>
        <v>#VALUE!</v>
      </c>
      <c r="Q1920" s="220"/>
      <c r="R1920" s="220"/>
      <c r="S1920" s="220" t="e">
        <f t="shared" si="179"/>
        <v>#VALUE!</v>
      </c>
    </row>
    <row r="1921" spans="12:19" hidden="1">
      <c r="L1921" s="220" t="e">
        <f t="shared" si="174"/>
        <v>#VALUE!</v>
      </c>
      <c r="M1921" s="220" t="e">
        <f t="shared" si="175"/>
        <v>#VALUE!</v>
      </c>
      <c r="N1921" s="220" t="e">
        <f t="shared" si="176"/>
        <v>#VALUE!</v>
      </c>
      <c r="O1921" s="220" t="e">
        <f t="shared" si="177"/>
        <v>#VALUE!</v>
      </c>
      <c r="P1921" s="220" t="e">
        <f t="shared" si="178"/>
        <v>#VALUE!</v>
      </c>
      <c r="Q1921" s="220"/>
      <c r="R1921" s="220"/>
      <c r="S1921" s="220" t="e">
        <f t="shared" si="179"/>
        <v>#VALUE!</v>
      </c>
    </row>
    <row r="1922" spans="12:19" hidden="1">
      <c r="L1922" s="220" t="e">
        <f t="shared" si="174"/>
        <v>#VALUE!</v>
      </c>
      <c r="M1922" s="220" t="e">
        <f t="shared" si="175"/>
        <v>#VALUE!</v>
      </c>
      <c r="N1922" s="220" t="e">
        <f t="shared" si="176"/>
        <v>#VALUE!</v>
      </c>
      <c r="O1922" s="220" t="e">
        <f t="shared" si="177"/>
        <v>#VALUE!</v>
      </c>
      <c r="P1922" s="220" t="e">
        <f t="shared" si="178"/>
        <v>#VALUE!</v>
      </c>
      <c r="Q1922" s="220"/>
      <c r="R1922" s="220"/>
      <c r="S1922" s="220" t="e">
        <f t="shared" si="179"/>
        <v>#VALUE!</v>
      </c>
    </row>
    <row r="1923" spans="12:19" hidden="1">
      <c r="L1923" s="220" t="e">
        <f t="shared" si="174"/>
        <v>#VALUE!</v>
      </c>
      <c r="M1923" s="220" t="e">
        <f t="shared" si="175"/>
        <v>#VALUE!</v>
      </c>
      <c r="N1923" s="220" t="e">
        <f t="shared" si="176"/>
        <v>#VALUE!</v>
      </c>
      <c r="O1923" s="220" t="e">
        <f t="shared" si="177"/>
        <v>#VALUE!</v>
      </c>
      <c r="P1923" s="220" t="e">
        <f t="shared" si="178"/>
        <v>#VALUE!</v>
      </c>
      <c r="Q1923" s="220"/>
      <c r="R1923" s="220"/>
      <c r="S1923" s="220" t="e">
        <f t="shared" si="179"/>
        <v>#VALUE!</v>
      </c>
    </row>
    <row r="1924" spans="12:19" hidden="1">
      <c r="L1924" s="220" t="e">
        <f t="shared" si="174"/>
        <v>#VALUE!</v>
      </c>
      <c r="M1924" s="220" t="e">
        <f t="shared" si="175"/>
        <v>#VALUE!</v>
      </c>
      <c r="N1924" s="220" t="e">
        <f t="shared" si="176"/>
        <v>#VALUE!</v>
      </c>
      <c r="O1924" s="220" t="e">
        <f t="shared" si="177"/>
        <v>#VALUE!</v>
      </c>
      <c r="P1924" s="220" t="e">
        <f t="shared" si="178"/>
        <v>#VALUE!</v>
      </c>
      <c r="Q1924" s="220"/>
      <c r="R1924" s="220"/>
      <c r="S1924" s="220" t="e">
        <f t="shared" si="179"/>
        <v>#VALUE!</v>
      </c>
    </row>
    <row r="1925" spans="12:19" hidden="1">
      <c r="L1925" s="220" t="e">
        <f t="shared" ref="L1925:L1988" si="180">LEFT(A1925,2)*1</f>
        <v>#VALUE!</v>
      </c>
      <c r="M1925" s="220" t="e">
        <f t="shared" ref="M1925:M1988" si="181">LEFT(B1925,2)*1</f>
        <v>#VALUE!</v>
      </c>
      <c r="N1925" s="220" t="e">
        <f t="shared" ref="N1925:N1988" si="182">LEFT(C1925,4)*1</f>
        <v>#VALUE!</v>
      </c>
      <c r="O1925" s="220" t="e">
        <f t="shared" ref="O1925:O1988" si="183">LEFT(D1925,4)*1</f>
        <v>#VALUE!</v>
      </c>
      <c r="P1925" s="220" t="e">
        <f t="shared" ref="P1925:P1988" si="184">N1925/1000*1</f>
        <v>#VALUE!</v>
      </c>
      <c r="Q1925" s="220"/>
      <c r="R1925" s="220"/>
      <c r="S1925" s="220" t="e">
        <f t="shared" ref="S1925:S1988" si="185">RIGHT(O1925,3)*1</f>
        <v>#VALUE!</v>
      </c>
    </row>
    <row r="1926" spans="12:19" hidden="1">
      <c r="L1926" s="220" t="e">
        <f t="shared" si="180"/>
        <v>#VALUE!</v>
      </c>
      <c r="M1926" s="220" t="e">
        <f t="shared" si="181"/>
        <v>#VALUE!</v>
      </c>
      <c r="N1926" s="220" t="e">
        <f t="shared" si="182"/>
        <v>#VALUE!</v>
      </c>
      <c r="O1926" s="220" t="e">
        <f t="shared" si="183"/>
        <v>#VALUE!</v>
      </c>
      <c r="P1926" s="220" t="e">
        <f t="shared" si="184"/>
        <v>#VALUE!</v>
      </c>
      <c r="Q1926" s="220"/>
      <c r="R1926" s="220"/>
      <c r="S1926" s="220" t="e">
        <f t="shared" si="185"/>
        <v>#VALUE!</v>
      </c>
    </row>
    <row r="1927" spans="12:19" hidden="1">
      <c r="L1927" s="220" t="e">
        <f t="shared" si="180"/>
        <v>#VALUE!</v>
      </c>
      <c r="M1927" s="220" t="e">
        <f t="shared" si="181"/>
        <v>#VALUE!</v>
      </c>
      <c r="N1927" s="220" t="e">
        <f t="shared" si="182"/>
        <v>#VALUE!</v>
      </c>
      <c r="O1927" s="220" t="e">
        <f t="shared" si="183"/>
        <v>#VALUE!</v>
      </c>
      <c r="P1927" s="220" t="e">
        <f t="shared" si="184"/>
        <v>#VALUE!</v>
      </c>
      <c r="Q1927" s="220"/>
      <c r="R1927" s="220"/>
      <c r="S1927" s="220" t="e">
        <f t="shared" si="185"/>
        <v>#VALUE!</v>
      </c>
    </row>
    <row r="1928" spans="12:19" hidden="1">
      <c r="L1928" s="220" t="e">
        <f t="shared" si="180"/>
        <v>#VALUE!</v>
      </c>
      <c r="M1928" s="220" t="e">
        <f t="shared" si="181"/>
        <v>#VALUE!</v>
      </c>
      <c r="N1928" s="220" t="e">
        <f t="shared" si="182"/>
        <v>#VALUE!</v>
      </c>
      <c r="O1928" s="220" t="e">
        <f t="shared" si="183"/>
        <v>#VALUE!</v>
      </c>
      <c r="P1928" s="220" t="e">
        <f t="shared" si="184"/>
        <v>#VALUE!</v>
      </c>
      <c r="Q1928" s="220"/>
      <c r="R1928" s="220"/>
      <c r="S1928" s="220" t="e">
        <f t="shared" si="185"/>
        <v>#VALUE!</v>
      </c>
    </row>
    <row r="1929" spans="12:19" hidden="1">
      <c r="L1929" s="220" t="e">
        <f t="shared" si="180"/>
        <v>#VALUE!</v>
      </c>
      <c r="M1929" s="220" t="e">
        <f t="shared" si="181"/>
        <v>#VALUE!</v>
      </c>
      <c r="N1929" s="220" t="e">
        <f t="shared" si="182"/>
        <v>#VALUE!</v>
      </c>
      <c r="O1929" s="220" t="e">
        <f t="shared" si="183"/>
        <v>#VALUE!</v>
      </c>
      <c r="P1929" s="220" t="e">
        <f t="shared" si="184"/>
        <v>#VALUE!</v>
      </c>
      <c r="Q1929" s="220"/>
      <c r="R1929" s="220"/>
      <c r="S1929" s="220" t="e">
        <f t="shared" si="185"/>
        <v>#VALUE!</v>
      </c>
    </row>
    <row r="1930" spans="12:19" hidden="1">
      <c r="L1930" s="220" t="e">
        <f t="shared" si="180"/>
        <v>#VALUE!</v>
      </c>
      <c r="M1930" s="220" t="e">
        <f t="shared" si="181"/>
        <v>#VALUE!</v>
      </c>
      <c r="N1930" s="220" t="e">
        <f t="shared" si="182"/>
        <v>#VALUE!</v>
      </c>
      <c r="O1930" s="220" t="e">
        <f t="shared" si="183"/>
        <v>#VALUE!</v>
      </c>
      <c r="P1930" s="220" t="e">
        <f t="shared" si="184"/>
        <v>#VALUE!</v>
      </c>
      <c r="Q1930" s="220"/>
      <c r="R1930" s="220"/>
      <c r="S1930" s="220" t="e">
        <f t="shared" si="185"/>
        <v>#VALUE!</v>
      </c>
    </row>
    <row r="1931" spans="12:19" hidden="1">
      <c r="L1931" s="220" t="e">
        <f t="shared" si="180"/>
        <v>#VALUE!</v>
      </c>
      <c r="M1931" s="220" t="e">
        <f t="shared" si="181"/>
        <v>#VALUE!</v>
      </c>
      <c r="N1931" s="220" t="e">
        <f t="shared" si="182"/>
        <v>#VALUE!</v>
      </c>
      <c r="O1931" s="220" t="e">
        <f t="shared" si="183"/>
        <v>#VALUE!</v>
      </c>
      <c r="P1931" s="220" t="e">
        <f t="shared" si="184"/>
        <v>#VALUE!</v>
      </c>
      <c r="Q1931" s="220"/>
      <c r="R1931" s="220"/>
      <c r="S1931" s="220" t="e">
        <f t="shared" si="185"/>
        <v>#VALUE!</v>
      </c>
    </row>
    <row r="1932" spans="12:19" hidden="1">
      <c r="L1932" s="220" t="e">
        <f t="shared" si="180"/>
        <v>#VALUE!</v>
      </c>
      <c r="M1932" s="220" t="e">
        <f t="shared" si="181"/>
        <v>#VALUE!</v>
      </c>
      <c r="N1932" s="220" t="e">
        <f t="shared" si="182"/>
        <v>#VALUE!</v>
      </c>
      <c r="O1932" s="220" t="e">
        <f t="shared" si="183"/>
        <v>#VALUE!</v>
      </c>
      <c r="P1932" s="220" t="e">
        <f t="shared" si="184"/>
        <v>#VALUE!</v>
      </c>
      <c r="Q1932" s="220"/>
      <c r="R1932" s="220"/>
      <c r="S1932" s="220" t="e">
        <f t="shared" si="185"/>
        <v>#VALUE!</v>
      </c>
    </row>
    <row r="1933" spans="12:19" hidden="1">
      <c r="L1933" s="220" t="e">
        <f t="shared" si="180"/>
        <v>#VALUE!</v>
      </c>
      <c r="M1933" s="220" t="e">
        <f t="shared" si="181"/>
        <v>#VALUE!</v>
      </c>
      <c r="N1933" s="220" t="e">
        <f t="shared" si="182"/>
        <v>#VALUE!</v>
      </c>
      <c r="O1933" s="220" t="e">
        <f t="shared" si="183"/>
        <v>#VALUE!</v>
      </c>
      <c r="P1933" s="220" t="e">
        <f t="shared" si="184"/>
        <v>#VALUE!</v>
      </c>
      <c r="Q1933" s="220"/>
      <c r="R1933" s="220"/>
      <c r="S1933" s="220" t="e">
        <f t="shared" si="185"/>
        <v>#VALUE!</v>
      </c>
    </row>
    <row r="1934" spans="12:19" hidden="1">
      <c r="L1934" s="220" t="e">
        <f t="shared" si="180"/>
        <v>#VALUE!</v>
      </c>
      <c r="M1934" s="220" t="e">
        <f t="shared" si="181"/>
        <v>#VALUE!</v>
      </c>
      <c r="N1934" s="220" t="e">
        <f t="shared" si="182"/>
        <v>#VALUE!</v>
      </c>
      <c r="O1934" s="220" t="e">
        <f t="shared" si="183"/>
        <v>#VALUE!</v>
      </c>
      <c r="P1934" s="220" t="e">
        <f t="shared" si="184"/>
        <v>#VALUE!</v>
      </c>
      <c r="Q1934" s="220"/>
      <c r="R1934" s="220"/>
      <c r="S1934" s="220" t="e">
        <f t="shared" si="185"/>
        <v>#VALUE!</v>
      </c>
    </row>
    <row r="1935" spans="12:19" hidden="1">
      <c r="L1935" s="220" t="e">
        <f t="shared" si="180"/>
        <v>#VALUE!</v>
      </c>
      <c r="M1935" s="220" t="e">
        <f t="shared" si="181"/>
        <v>#VALUE!</v>
      </c>
      <c r="N1935" s="220" t="e">
        <f t="shared" si="182"/>
        <v>#VALUE!</v>
      </c>
      <c r="O1935" s="220" t="e">
        <f t="shared" si="183"/>
        <v>#VALUE!</v>
      </c>
      <c r="P1935" s="220" t="e">
        <f t="shared" si="184"/>
        <v>#VALUE!</v>
      </c>
      <c r="Q1935" s="220"/>
      <c r="R1935" s="220"/>
      <c r="S1935" s="220" t="e">
        <f t="shared" si="185"/>
        <v>#VALUE!</v>
      </c>
    </row>
    <row r="1936" spans="12:19" hidden="1">
      <c r="L1936" s="220" t="e">
        <f t="shared" si="180"/>
        <v>#VALUE!</v>
      </c>
      <c r="M1936" s="220" t="e">
        <f t="shared" si="181"/>
        <v>#VALUE!</v>
      </c>
      <c r="N1936" s="220" t="e">
        <f t="shared" si="182"/>
        <v>#VALUE!</v>
      </c>
      <c r="O1936" s="220" t="e">
        <f t="shared" si="183"/>
        <v>#VALUE!</v>
      </c>
      <c r="P1936" s="220" t="e">
        <f t="shared" si="184"/>
        <v>#VALUE!</v>
      </c>
      <c r="Q1936" s="220"/>
      <c r="R1936" s="220"/>
      <c r="S1936" s="220" t="e">
        <f t="shared" si="185"/>
        <v>#VALUE!</v>
      </c>
    </row>
    <row r="1937" spans="12:19" hidden="1">
      <c r="L1937" s="220" t="e">
        <f t="shared" si="180"/>
        <v>#VALUE!</v>
      </c>
      <c r="M1937" s="220" t="e">
        <f t="shared" si="181"/>
        <v>#VALUE!</v>
      </c>
      <c r="N1937" s="220" t="e">
        <f t="shared" si="182"/>
        <v>#VALUE!</v>
      </c>
      <c r="O1937" s="220" t="e">
        <f t="shared" si="183"/>
        <v>#VALUE!</v>
      </c>
      <c r="P1937" s="220" t="e">
        <f t="shared" si="184"/>
        <v>#VALUE!</v>
      </c>
      <c r="Q1937" s="220"/>
      <c r="R1937" s="220"/>
      <c r="S1937" s="220" t="e">
        <f t="shared" si="185"/>
        <v>#VALUE!</v>
      </c>
    </row>
    <row r="1938" spans="12:19" hidden="1">
      <c r="L1938" s="220" t="e">
        <f t="shared" si="180"/>
        <v>#VALUE!</v>
      </c>
      <c r="M1938" s="220" t="e">
        <f t="shared" si="181"/>
        <v>#VALUE!</v>
      </c>
      <c r="N1938" s="220" t="e">
        <f t="shared" si="182"/>
        <v>#VALUE!</v>
      </c>
      <c r="O1938" s="220" t="e">
        <f t="shared" si="183"/>
        <v>#VALUE!</v>
      </c>
      <c r="P1938" s="220" t="e">
        <f t="shared" si="184"/>
        <v>#VALUE!</v>
      </c>
      <c r="Q1938" s="220"/>
      <c r="R1938" s="220"/>
      <c r="S1938" s="220" t="e">
        <f t="shared" si="185"/>
        <v>#VALUE!</v>
      </c>
    </row>
    <row r="1939" spans="12:19" hidden="1">
      <c r="L1939" s="220" t="e">
        <f t="shared" si="180"/>
        <v>#VALUE!</v>
      </c>
      <c r="M1939" s="220" t="e">
        <f t="shared" si="181"/>
        <v>#VALUE!</v>
      </c>
      <c r="N1939" s="220" t="e">
        <f t="shared" si="182"/>
        <v>#VALUE!</v>
      </c>
      <c r="O1939" s="220" t="e">
        <f t="shared" si="183"/>
        <v>#VALUE!</v>
      </c>
      <c r="P1939" s="220" t="e">
        <f t="shared" si="184"/>
        <v>#VALUE!</v>
      </c>
      <c r="Q1939" s="220"/>
      <c r="R1939" s="220"/>
      <c r="S1939" s="220" t="e">
        <f t="shared" si="185"/>
        <v>#VALUE!</v>
      </c>
    </row>
    <row r="1940" spans="12:19" hidden="1">
      <c r="L1940" s="220" t="e">
        <f t="shared" si="180"/>
        <v>#VALUE!</v>
      </c>
      <c r="M1940" s="220" t="e">
        <f t="shared" si="181"/>
        <v>#VALUE!</v>
      </c>
      <c r="N1940" s="220" t="e">
        <f t="shared" si="182"/>
        <v>#VALUE!</v>
      </c>
      <c r="O1940" s="220" t="e">
        <f t="shared" si="183"/>
        <v>#VALUE!</v>
      </c>
      <c r="P1940" s="220" t="e">
        <f t="shared" si="184"/>
        <v>#VALUE!</v>
      </c>
      <c r="Q1940" s="220"/>
      <c r="R1940" s="220"/>
      <c r="S1940" s="220" t="e">
        <f t="shared" si="185"/>
        <v>#VALUE!</v>
      </c>
    </row>
    <row r="1941" spans="12:19" hidden="1">
      <c r="L1941" s="220" t="e">
        <f t="shared" si="180"/>
        <v>#VALUE!</v>
      </c>
      <c r="M1941" s="220" t="e">
        <f t="shared" si="181"/>
        <v>#VALUE!</v>
      </c>
      <c r="N1941" s="220" t="e">
        <f t="shared" si="182"/>
        <v>#VALUE!</v>
      </c>
      <c r="O1941" s="220" t="e">
        <f t="shared" si="183"/>
        <v>#VALUE!</v>
      </c>
      <c r="P1941" s="220" t="e">
        <f t="shared" si="184"/>
        <v>#VALUE!</v>
      </c>
      <c r="Q1941" s="220"/>
      <c r="R1941" s="220"/>
      <c r="S1941" s="220" t="e">
        <f t="shared" si="185"/>
        <v>#VALUE!</v>
      </c>
    </row>
    <row r="1942" spans="12:19" hidden="1">
      <c r="L1942" s="220" t="e">
        <f t="shared" si="180"/>
        <v>#VALUE!</v>
      </c>
      <c r="M1942" s="220" t="e">
        <f t="shared" si="181"/>
        <v>#VALUE!</v>
      </c>
      <c r="N1942" s="220" t="e">
        <f t="shared" si="182"/>
        <v>#VALUE!</v>
      </c>
      <c r="O1942" s="220" t="e">
        <f t="shared" si="183"/>
        <v>#VALUE!</v>
      </c>
      <c r="P1942" s="220" t="e">
        <f t="shared" si="184"/>
        <v>#VALUE!</v>
      </c>
      <c r="Q1942" s="220"/>
      <c r="R1942" s="220"/>
      <c r="S1942" s="220" t="e">
        <f t="shared" si="185"/>
        <v>#VALUE!</v>
      </c>
    </row>
    <row r="1943" spans="12:19" hidden="1">
      <c r="L1943" s="220" t="e">
        <f t="shared" si="180"/>
        <v>#VALUE!</v>
      </c>
      <c r="M1943" s="220" t="e">
        <f t="shared" si="181"/>
        <v>#VALUE!</v>
      </c>
      <c r="N1943" s="220" t="e">
        <f t="shared" si="182"/>
        <v>#VALUE!</v>
      </c>
      <c r="O1943" s="220" t="e">
        <f t="shared" si="183"/>
        <v>#VALUE!</v>
      </c>
      <c r="P1943" s="220" t="e">
        <f t="shared" si="184"/>
        <v>#VALUE!</v>
      </c>
      <c r="Q1943" s="220"/>
      <c r="R1943" s="220"/>
      <c r="S1943" s="220" t="e">
        <f t="shared" si="185"/>
        <v>#VALUE!</v>
      </c>
    </row>
    <row r="1944" spans="12:19" hidden="1">
      <c r="L1944" s="220" t="e">
        <f t="shared" si="180"/>
        <v>#VALUE!</v>
      </c>
      <c r="M1944" s="220" t="e">
        <f t="shared" si="181"/>
        <v>#VALUE!</v>
      </c>
      <c r="N1944" s="220" t="e">
        <f t="shared" si="182"/>
        <v>#VALUE!</v>
      </c>
      <c r="O1944" s="220" t="e">
        <f t="shared" si="183"/>
        <v>#VALUE!</v>
      </c>
      <c r="P1944" s="220" t="e">
        <f t="shared" si="184"/>
        <v>#VALUE!</v>
      </c>
      <c r="Q1944" s="220"/>
      <c r="R1944" s="220"/>
      <c r="S1944" s="220" t="e">
        <f t="shared" si="185"/>
        <v>#VALUE!</v>
      </c>
    </row>
    <row r="1945" spans="12:19" hidden="1">
      <c r="L1945" s="220" t="e">
        <f t="shared" si="180"/>
        <v>#VALUE!</v>
      </c>
      <c r="M1945" s="220" t="e">
        <f t="shared" si="181"/>
        <v>#VALUE!</v>
      </c>
      <c r="N1945" s="220" t="e">
        <f t="shared" si="182"/>
        <v>#VALUE!</v>
      </c>
      <c r="O1945" s="220" t="e">
        <f t="shared" si="183"/>
        <v>#VALUE!</v>
      </c>
      <c r="P1945" s="220" t="e">
        <f t="shared" si="184"/>
        <v>#VALUE!</v>
      </c>
      <c r="Q1945" s="220"/>
      <c r="R1945" s="220"/>
      <c r="S1945" s="220" t="e">
        <f t="shared" si="185"/>
        <v>#VALUE!</v>
      </c>
    </row>
    <row r="1946" spans="12:19" hidden="1">
      <c r="L1946" s="220" t="e">
        <f t="shared" si="180"/>
        <v>#VALUE!</v>
      </c>
      <c r="M1946" s="220" t="e">
        <f t="shared" si="181"/>
        <v>#VALUE!</v>
      </c>
      <c r="N1946" s="220" t="e">
        <f t="shared" si="182"/>
        <v>#VALUE!</v>
      </c>
      <c r="O1946" s="220" t="e">
        <f t="shared" si="183"/>
        <v>#VALUE!</v>
      </c>
      <c r="P1946" s="220" t="e">
        <f t="shared" si="184"/>
        <v>#VALUE!</v>
      </c>
      <c r="Q1946" s="220"/>
      <c r="R1946" s="220"/>
      <c r="S1946" s="220" t="e">
        <f t="shared" si="185"/>
        <v>#VALUE!</v>
      </c>
    </row>
    <row r="1947" spans="12:19" hidden="1">
      <c r="L1947" s="220" t="e">
        <f t="shared" si="180"/>
        <v>#VALUE!</v>
      </c>
      <c r="M1947" s="220" t="e">
        <f t="shared" si="181"/>
        <v>#VALUE!</v>
      </c>
      <c r="N1947" s="220" t="e">
        <f t="shared" si="182"/>
        <v>#VALUE!</v>
      </c>
      <c r="O1947" s="220" t="e">
        <f t="shared" si="183"/>
        <v>#VALUE!</v>
      </c>
      <c r="P1947" s="220" t="e">
        <f t="shared" si="184"/>
        <v>#VALUE!</v>
      </c>
      <c r="Q1947" s="220"/>
      <c r="R1947" s="220"/>
      <c r="S1947" s="220" t="e">
        <f t="shared" si="185"/>
        <v>#VALUE!</v>
      </c>
    </row>
    <row r="1948" spans="12:19" hidden="1">
      <c r="L1948" s="220" t="e">
        <f t="shared" si="180"/>
        <v>#VALUE!</v>
      </c>
      <c r="M1948" s="220" t="e">
        <f t="shared" si="181"/>
        <v>#VALUE!</v>
      </c>
      <c r="N1948" s="220" t="e">
        <f t="shared" si="182"/>
        <v>#VALUE!</v>
      </c>
      <c r="O1948" s="220" t="e">
        <f t="shared" si="183"/>
        <v>#VALUE!</v>
      </c>
      <c r="P1948" s="220" t="e">
        <f t="shared" si="184"/>
        <v>#VALUE!</v>
      </c>
      <c r="Q1948" s="220"/>
      <c r="R1948" s="220"/>
      <c r="S1948" s="220" t="e">
        <f t="shared" si="185"/>
        <v>#VALUE!</v>
      </c>
    </row>
    <row r="1949" spans="12:19" hidden="1">
      <c r="L1949" s="220" t="e">
        <f t="shared" si="180"/>
        <v>#VALUE!</v>
      </c>
      <c r="M1949" s="220" t="e">
        <f t="shared" si="181"/>
        <v>#VALUE!</v>
      </c>
      <c r="N1949" s="220" t="e">
        <f t="shared" si="182"/>
        <v>#VALUE!</v>
      </c>
      <c r="O1949" s="220" t="e">
        <f t="shared" si="183"/>
        <v>#VALUE!</v>
      </c>
      <c r="P1949" s="220" t="e">
        <f t="shared" si="184"/>
        <v>#VALUE!</v>
      </c>
      <c r="Q1949" s="220"/>
      <c r="R1949" s="220"/>
      <c r="S1949" s="220" t="e">
        <f t="shared" si="185"/>
        <v>#VALUE!</v>
      </c>
    </row>
    <row r="1950" spans="12:19" hidden="1">
      <c r="L1950" s="220" t="e">
        <f t="shared" si="180"/>
        <v>#VALUE!</v>
      </c>
      <c r="M1950" s="220" t="e">
        <f t="shared" si="181"/>
        <v>#VALUE!</v>
      </c>
      <c r="N1950" s="220" t="e">
        <f t="shared" si="182"/>
        <v>#VALUE!</v>
      </c>
      <c r="O1950" s="220" t="e">
        <f t="shared" si="183"/>
        <v>#VALUE!</v>
      </c>
      <c r="P1950" s="220" t="e">
        <f t="shared" si="184"/>
        <v>#VALUE!</v>
      </c>
      <c r="Q1950" s="220"/>
      <c r="R1950" s="220"/>
      <c r="S1950" s="220" t="e">
        <f t="shared" si="185"/>
        <v>#VALUE!</v>
      </c>
    </row>
    <row r="1951" spans="12:19" hidden="1">
      <c r="L1951" s="220" t="e">
        <f t="shared" si="180"/>
        <v>#VALUE!</v>
      </c>
      <c r="M1951" s="220" t="e">
        <f t="shared" si="181"/>
        <v>#VALUE!</v>
      </c>
      <c r="N1951" s="220" t="e">
        <f t="shared" si="182"/>
        <v>#VALUE!</v>
      </c>
      <c r="O1951" s="220" t="e">
        <f t="shared" si="183"/>
        <v>#VALUE!</v>
      </c>
      <c r="P1951" s="220" t="e">
        <f t="shared" si="184"/>
        <v>#VALUE!</v>
      </c>
      <c r="Q1951" s="220"/>
      <c r="R1951" s="220"/>
      <c r="S1951" s="220" t="e">
        <f t="shared" si="185"/>
        <v>#VALUE!</v>
      </c>
    </row>
    <row r="1952" spans="12:19" hidden="1">
      <c r="L1952" s="220" t="e">
        <f t="shared" si="180"/>
        <v>#VALUE!</v>
      </c>
      <c r="M1952" s="220" t="e">
        <f t="shared" si="181"/>
        <v>#VALUE!</v>
      </c>
      <c r="N1952" s="220" t="e">
        <f t="shared" si="182"/>
        <v>#VALUE!</v>
      </c>
      <c r="O1952" s="220" t="e">
        <f t="shared" si="183"/>
        <v>#VALUE!</v>
      </c>
      <c r="P1952" s="220" t="e">
        <f t="shared" si="184"/>
        <v>#VALUE!</v>
      </c>
      <c r="Q1952" s="220"/>
      <c r="R1952" s="220"/>
      <c r="S1952" s="220" t="e">
        <f t="shared" si="185"/>
        <v>#VALUE!</v>
      </c>
    </row>
    <row r="1953" spans="12:19" hidden="1">
      <c r="L1953" s="220" t="e">
        <f t="shared" si="180"/>
        <v>#VALUE!</v>
      </c>
      <c r="M1953" s="220" t="e">
        <f t="shared" si="181"/>
        <v>#VALUE!</v>
      </c>
      <c r="N1953" s="220" t="e">
        <f t="shared" si="182"/>
        <v>#VALUE!</v>
      </c>
      <c r="O1953" s="220" t="e">
        <f t="shared" si="183"/>
        <v>#VALUE!</v>
      </c>
      <c r="P1953" s="220" t="e">
        <f t="shared" si="184"/>
        <v>#VALUE!</v>
      </c>
      <c r="Q1953" s="220"/>
      <c r="R1953" s="220"/>
      <c r="S1953" s="220" t="e">
        <f t="shared" si="185"/>
        <v>#VALUE!</v>
      </c>
    </row>
    <row r="1954" spans="12:19" hidden="1">
      <c r="L1954" s="220" t="e">
        <f t="shared" si="180"/>
        <v>#VALUE!</v>
      </c>
      <c r="M1954" s="220" t="e">
        <f t="shared" si="181"/>
        <v>#VALUE!</v>
      </c>
      <c r="N1954" s="220" t="e">
        <f t="shared" si="182"/>
        <v>#VALUE!</v>
      </c>
      <c r="O1954" s="220" t="e">
        <f t="shared" si="183"/>
        <v>#VALUE!</v>
      </c>
      <c r="P1954" s="220" t="e">
        <f t="shared" si="184"/>
        <v>#VALUE!</v>
      </c>
      <c r="Q1954" s="220"/>
      <c r="R1954" s="220"/>
      <c r="S1954" s="220" t="e">
        <f t="shared" si="185"/>
        <v>#VALUE!</v>
      </c>
    </row>
    <row r="1955" spans="12:19" hidden="1">
      <c r="L1955" s="220" t="e">
        <f t="shared" si="180"/>
        <v>#VALUE!</v>
      </c>
      <c r="M1955" s="220" t="e">
        <f t="shared" si="181"/>
        <v>#VALUE!</v>
      </c>
      <c r="N1955" s="220" t="e">
        <f t="shared" si="182"/>
        <v>#VALUE!</v>
      </c>
      <c r="O1955" s="220" t="e">
        <f t="shared" si="183"/>
        <v>#VALUE!</v>
      </c>
      <c r="P1955" s="220" t="e">
        <f t="shared" si="184"/>
        <v>#VALUE!</v>
      </c>
      <c r="Q1955" s="220"/>
      <c r="R1955" s="220"/>
      <c r="S1955" s="220" t="e">
        <f t="shared" si="185"/>
        <v>#VALUE!</v>
      </c>
    </row>
    <row r="1956" spans="12:19" hidden="1">
      <c r="L1956" s="220" t="e">
        <f t="shared" si="180"/>
        <v>#VALUE!</v>
      </c>
      <c r="M1956" s="220" t="e">
        <f t="shared" si="181"/>
        <v>#VALUE!</v>
      </c>
      <c r="N1956" s="220" t="e">
        <f t="shared" si="182"/>
        <v>#VALUE!</v>
      </c>
      <c r="O1956" s="220" t="e">
        <f t="shared" si="183"/>
        <v>#VALUE!</v>
      </c>
      <c r="P1956" s="220" t="e">
        <f t="shared" si="184"/>
        <v>#VALUE!</v>
      </c>
      <c r="Q1956" s="220"/>
      <c r="R1956" s="220"/>
      <c r="S1956" s="220" t="e">
        <f t="shared" si="185"/>
        <v>#VALUE!</v>
      </c>
    </row>
    <row r="1957" spans="12:19" hidden="1">
      <c r="L1957" s="220" t="e">
        <f t="shared" si="180"/>
        <v>#VALUE!</v>
      </c>
      <c r="M1957" s="220" t="e">
        <f t="shared" si="181"/>
        <v>#VALUE!</v>
      </c>
      <c r="N1957" s="220" t="e">
        <f t="shared" si="182"/>
        <v>#VALUE!</v>
      </c>
      <c r="O1957" s="220" t="e">
        <f t="shared" si="183"/>
        <v>#VALUE!</v>
      </c>
      <c r="P1957" s="220" t="e">
        <f t="shared" si="184"/>
        <v>#VALUE!</v>
      </c>
      <c r="Q1957" s="220"/>
      <c r="R1957" s="220"/>
      <c r="S1957" s="220" t="e">
        <f t="shared" si="185"/>
        <v>#VALUE!</v>
      </c>
    </row>
    <row r="1958" spans="12:19" hidden="1">
      <c r="L1958" s="220" t="e">
        <f t="shared" si="180"/>
        <v>#VALUE!</v>
      </c>
      <c r="M1958" s="220" t="e">
        <f t="shared" si="181"/>
        <v>#VALUE!</v>
      </c>
      <c r="N1958" s="220" t="e">
        <f t="shared" si="182"/>
        <v>#VALUE!</v>
      </c>
      <c r="O1958" s="220" t="e">
        <f t="shared" si="183"/>
        <v>#VALUE!</v>
      </c>
      <c r="P1958" s="220" t="e">
        <f t="shared" si="184"/>
        <v>#VALUE!</v>
      </c>
      <c r="Q1958" s="220"/>
      <c r="R1958" s="220"/>
      <c r="S1958" s="220" t="e">
        <f t="shared" si="185"/>
        <v>#VALUE!</v>
      </c>
    </row>
    <row r="1959" spans="12:19" hidden="1">
      <c r="L1959" s="220" t="e">
        <f t="shared" si="180"/>
        <v>#VALUE!</v>
      </c>
      <c r="M1959" s="220" t="e">
        <f t="shared" si="181"/>
        <v>#VALUE!</v>
      </c>
      <c r="N1959" s="220" t="e">
        <f t="shared" si="182"/>
        <v>#VALUE!</v>
      </c>
      <c r="O1959" s="220" t="e">
        <f t="shared" si="183"/>
        <v>#VALUE!</v>
      </c>
      <c r="P1959" s="220" t="e">
        <f t="shared" si="184"/>
        <v>#VALUE!</v>
      </c>
      <c r="Q1959" s="220"/>
      <c r="R1959" s="220"/>
      <c r="S1959" s="220" t="e">
        <f t="shared" si="185"/>
        <v>#VALUE!</v>
      </c>
    </row>
    <row r="1960" spans="12:19" hidden="1">
      <c r="L1960" s="220" t="e">
        <f t="shared" si="180"/>
        <v>#VALUE!</v>
      </c>
      <c r="M1960" s="220" t="e">
        <f t="shared" si="181"/>
        <v>#VALUE!</v>
      </c>
      <c r="N1960" s="220" t="e">
        <f t="shared" si="182"/>
        <v>#VALUE!</v>
      </c>
      <c r="O1960" s="220" t="e">
        <f t="shared" si="183"/>
        <v>#VALUE!</v>
      </c>
      <c r="P1960" s="220" t="e">
        <f t="shared" si="184"/>
        <v>#VALUE!</v>
      </c>
      <c r="Q1960" s="220"/>
      <c r="R1960" s="220"/>
      <c r="S1960" s="220" t="e">
        <f t="shared" si="185"/>
        <v>#VALUE!</v>
      </c>
    </row>
    <row r="1961" spans="12:19" hidden="1">
      <c r="L1961" s="220" t="e">
        <f t="shared" si="180"/>
        <v>#VALUE!</v>
      </c>
      <c r="M1961" s="220" t="e">
        <f t="shared" si="181"/>
        <v>#VALUE!</v>
      </c>
      <c r="N1961" s="220" t="e">
        <f t="shared" si="182"/>
        <v>#VALUE!</v>
      </c>
      <c r="O1961" s="220" t="e">
        <f t="shared" si="183"/>
        <v>#VALUE!</v>
      </c>
      <c r="P1961" s="220" t="e">
        <f t="shared" si="184"/>
        <v>#VALUE!</v>
      </c>
      <c r="Q1961" s="220"/>
      <c r="R1961" s="220"/>
      <c r="S1961" s="220" t="e">
        <f t="shared" si="185"/>
        <v>#VALUE!</v>
      </c>
    </row>
    <row r="1962" spans="12:19" hidden="1">
      <c r="L1962" s="220" t="e">
        <f t="shared" si="180"/>
        <v>#VALUE!</v>
      </c>
      <c r="M1962" s="220" t="e">
        <f t="shared" si="181"/>
        <v>#VALUE!</v>
      </c>
      <c r="N1962" s="220" t="e">
        <f t="shared" si="182"/>
        <v>#VALUE!</v>
      </c>
      <c r="O1962" s="220" t="e">
        <f t="shared" si="183"/>
        <v>#VALUE!</v>
      </c>
      <c r="P1962" s="220" t="e">
        <f t="shared" si="184"/>
        <v>#VALUE!</v>
      </c>
      <c r="Q1962" s="220"/>
      <c r="R1962" s="220"/>
      <c r="S1962" s="220" t="e">
        <f t="shared" si="185"/>
        <v>#VALUE!</v>
      </c>
    </row>
    <row r="1963" spans="12:19" hidden="1">
      <c r="L1963" s="220" t="e">
        <f t="shared" si="180"/>
        <v>#VALUE!</v>
      </c>
      <c r="M1963" s="220" t="e">
        <f t="shared" si="181"/>
        <v>#VALUE!</v>
      </c>
      <c r="N1963" s="220" t="e">
        <f t="shared" si="182"/>
        <v>#VALUE!</v>
      </c>
      <c r="O1963" s="220" t="e">
        <f t="shared" si="183"/>
        <v>#VALUE!</v>
      </c>
      <c r="P1963" s="220" t="e">
        <f t="shared" si="184"/>
        <v>#VALUE!</v>
      </c>
      <c r="Q1963" s="220"/>
      <c r="R1963" s="220"/>
      <c r="S1963" s="220" t="e">
        <f t="shared" si="185"/>
        <v>#VALUE!</v>
      </c>
    </row>
    <row r="1964" spans="12:19" hidden="1">
      <c r="L1964" s="220" t="e">
        <f t="shared" si="180"/>
        <v>#VALUE!</v>
      </c>
      <c r="M1964" s="220" t="e">
        <f t="shared" si="181"/>
        <v>#VALUE!</v>
      </c>
      <c r="N1964" s="220" t="e">
        <f t="shared" si="182"/>
        <v>#VALUE!</v>
      </c>
      <c r="O1964" s="220" t="e">
        <f t="shared" si="183"/>
        <v>#VALUE!</v>
      </c>
      <c r="P1964" s="220" t="e">
        <f t="shared" si="184"/>
        <v>#VALUE!</v>
      </c>
      <c r="Q1964" s="220"/>
      <c r="R1964" s="220"/>
      <c r="S1964" s="220" t="e">
        <f t="shared" si="185"/>
        <v>#VALUE!</v>
      </c>
    </row>
    <row r="1965" spans="12:19" hidden="1">
      <c r="L1965" s="220" t="e">
        <f t="shared" si="180"/>
        <v>#VALUE!</v>
      </c>
      <c r="M1965" s="220" t="e">
        <f t="shared" si="181"/>
        <v>#VALUE!</v>
      </c>
      <c r="N1965" s="220" t="e">
        <f t="shared" si="182"/>
        <v>#VALUE!</v>
      </c>
      <c r="O1965" s="220" t="e">
        <f t="shared" si="183"/>
        <v>#VALUE!</v>
      </c>
      <c r="P1965" s="220" t="e">
        <f t="shared" si="184"/>
        <v>#VALUE!</v>
      </c>
      <c r="Q1965" s="220"/>
      <c r="R1965" s="220"/>
      <c r="S1965" s="220" t="e">
        <f t="shared" si="185"/>
        <v>#VALUE!</v>
      </c>
    </row>
    <row r="1966" spans="12:19" hidden="1">
      <c r="L1966" s="220" t="e">
        <f t="shared" si="180"/>
        <v>#VALUE!</v>
      </c>
      <c r="M1966" s="220" t="e">
        <f t="shared" si="181"/>
        <v>#VALUE!</v>
      </c>
      <c r="N1966" s="220" t="e">
        <f t="shared" si="182"/>
        <v>#VALUE!</v>
      </c>
      <c r="O1966" s="220" t="e">
        <f t="shared" si="183"/>
        <v>#VALUE!</v>
      </c>
      <c r="P1966" s="220" t="e">
        <f t="shared" si="184"/>
        <v>#VALUE!</v>
      </c>
      <c r="Q1966" s="220"/>
      <c r="R1966" s="220"/>
      <c r="S1966" s="220" t="e">
        <f t="shared" si="185"/>
        <v>#VALUE!</v>
      </c>
    </row>
    <row r="1967" spans="12:19" hidden="1">
      <c r="L1967" s="220" t="e">
        <f t="shared" si="180"/>
        <v>#VALUE!</v>
      </c>
      <c r="M1967" s="220" t="e">
        <f t="shared" si="181"/>
        <v>#VALUE!</v>
      </c>
      <c r="N1967" s="220" t="e">
        <f t="shared" si="182"/>
        <v>#VALUE!</v>
      </c>
      <c r="O1967" s="220" t="e">
        <f t="shared" si="183"/>
        <v>#VALUE!</v>
      </c>
      <c r="P1967" s="220" t="e">
        <f t="shared" si="184"/>
        <v>#VALUE!</v>
      </c>
      <c r="Q1967" s="220"/>
      <c r="R1967" s="220"/>
      <c r="S1967" s="220" t="e">
        <f t="shared" si="185"/>
        <v>#VALUE!</v>
      </c>
    </row>
    <row r="1968" spans="12:19" hidden="1">
      <c r="L1968" s="220" t="e">
        <f t="shared" si="180"/>
        <v>#VALUE!</v>
      </c>
      <c r="M1968" s="220" t="e">
        <f t="shared" si="181"/>
        <v>#VALUE!</v>
      </c>
      <c r="N1968" s="220" t="e">
        <f t="shared" si="182"/>
        <v>#VALUE!</v>
      </c>
      <c r="O1968" s="220" t="e">
        <f t="shared" si="183"/>
        <v>#VALUE!</v>
      </c>
      <c r="P1968" s="220" t="e">
        <f t="shared" si="184"/>
        <v>#VALUE!</v>
      </c>
      <c r="Q1968" s="220"/>
      <c r="R1968" s="220"/>
      <c r="S1968" s="220" t="e">
        <f t="shared" si="185"/>
        <v>#VALUE!</v>
      </c>
    </row>
    <row r="1969" spans="12:19" hidden="1">
      <c r="L1969" s="220" t="e">
        <f t="shared" si="180"/>
        <v>#VALUE!</v>
      </c>
      <c r="M1969" s="220" t="e">
        <f t="shared" si="181"/>
        <v>#VALUE!</v>
      </c>
      <c r="N1969" s="220" t="e">
        <f t="shared" si="182"/>
        <v>#VALUE!</v>
      </c>
      <c r="O1969" s="220" t="e">
        <f t="shared" si="183"/>
        <v>#VALUE!</v>
      </c>
      <c r="P1969" s="220" t="e">
        <f t="shared" si="184"/>
        <v>#VALUE!</v>
      </c>
      <c r="Q1969" s="220"/>
      <c r="R1969" s="220"/>
      <c r="S1969" s="220" t="e">
        <f t="shared" si="185"/>
        <v>#VALUE!</v>
      </c>
    </row>
    <row r="1970" spans="12:19" hidden="1">
      <c r="L1970" s="220" t="e">
        <f t="shared" si="180"/>
        <v>#VALUE!</v>
      </c>
      <c r="M1970" s="220" t="e">
        <f t="shared" si="181"/>
        <v>#VALUE!</v>
      </c>
      <c r="N1970" s="220" t="e">
        <f t="shared" si="182"/>
        <v>#VALUE!</v>
      </c>
      <c r="O1970" s="220" t="e">
        <f t="shared" si="183"/>
        <v>#VALUE!</v>
      </c>
      <c r="P1970" s="220" t="e">
        <f t="shared" si="184"/>
        <v>#VALUE!</v>
      </c>
      <c r="Q1970" s="220"/>
      <c r="R1970" s="220"/>
      <c r="S1970" s="220" t="e">
        <f t="shared" si="185"/>
        <v>#VALUE!</v>
      </c>
    </row>
    <row r="1971" spans="12:19" hidden="1">
      <c r="L1971" s="220" t="e">
        <f t="shared" si="180"/>
        <v>#VALUE!</v>
      </c>
      <c r="M1971" s="220" t="e">
        <f t="shared" si="181"/>
        <v>#VALUE!</v>
      </c>
      <c r="N1971" s="220" t="e">
        <f t="shared" si="182"/>
        <v>#VALUE!</v>
      </c>
      <c r="O1971" s="220" t="e">
        <f t="shared" si="183"/>
        <v>#VALUE!</v>
      </c>
      <c r="P1971" s="220" t="e">
        <f t="shared" si="184"/>
        <v>#VALUE!</v>
      </c>
      <c r="Q1971" s="220"/>
      <c r="R1971" s="220"/>
      <c r="S1971" s="220" t="e">
        <f t="shared" si="185"/>
        <v>#VALUE!</v>
      </c>
    </row>
    <row r="1972" spans="12:19" hidden="1">
      <c r="L1972" s="220" t="e">
        <f t="shared" si="180"/>
        <v>#VALUE!</v>
      </c>
      <c r="M1972" s="220" t="e">
        <f t="shared" si="181"/>
        <v>#VALUE!</v>
      </c>
      <c r="N1972" s="220" t="e">
        <f t="shared" si="182"/>
        <v>#VALUE!</v>
      </c>
      <c r="O1972" s="220" t="e">
        <f t="shared" si="183"/>
        <v>#VALUE!</v>
      </c>
      <c r="P1972" s="220" t="e">
        <f t="shared" si="184"/>
        <v>#VALUE!</v>
      </c>
      <c r="Q1972" s="220"/>
      <c r="R1972" s="220"/>
      <c r="S1972" s="220" t="e">
        <f t="shared" si="185"/>
        <v>#VALUE!</v>
      </c>
    </row>
    <row r="1973" spans="12:19" hidden="1">
      <c r="L1973" s="220" t="e">
        <f t="shared" si="180"/>
        <v>#VALUE!</v>
      </c>
      <c r="M1973" s="220" t="e">
        <f t="shared" si="181"/>
        <v>#VALUE!</v>
      </c>
      <c r="N1973" s="220" t="e">
        <f t="shared" si="182"/>
        <v>#VALUE!</v>
      </c>
      <c r="O1973" s="220" t="e">
        <f t="shared" si="183"/>
        <v>#VALUE!</v>
      </c>
      <c r="P1973" s="220" t="e">
        <f t="shared" si="184"/>
        <v>#VALUE!</v>
      </c>
      <c r="Q1973" s="220"/>
      <c r="R1973" s="220"/>
      <c r="S1973" s="220" t="e">
        <f t="shared" si="185"/>
        <v>#VALUE!</v>
      </c>
    </row>
    <row r="1974" spans="12:19" hidden="1">
      <c r="L1974" s="220" t="e">
        <f t="shared" si="180"/>
        <v>#VALUE!</v>
      </c>
      <c r="M1974" s="220" t="e">
        <f t="shared" si="181"/>
        <v>#VALUE!</v>
      </c>
      <c r="N1974" s="220" t="e">
        <f t="shared" si="182"/>
        <v>#VALUE!</v>
      </c>
      <c r="O1974" s="220" t="e">
        <f t="shared" si="183"/>
        <v>#VALUE!</v>
      </c>
      <c r="P1974" s="220" t="e">
        <f t="shared" si="184"/>
        <v>#VALUE!</v>
      </c>
      <c r="Q1974" s="220"/>
      <c r="R1974" s="220"/>
      <c r="S1974" s="220" t="e">
        <f t="shared" si="185"/>
        <v>#VALUE!</v>
      </c>
    </row>
    <row r="1975" spans="12:19" hidden="1">
      <c r="L1975" s="220" t="e">
        <f t="shared" si="180"/>
        <v>#VALUE!</v>
      </c>
      <c r="M1975" s="220" t="e">
        <f t="shared" si="181"/>
        <v>#VALUE!</v>
      </c>
      <c r="N1975" s="220" t="e">
        <f t="shared" si="182"/>
        <v>#VALUE!</v>
      </c>
      <c r="O1975" s="220" t="e">
        <f t="shared" si="183"/>
        <v>#VALUE!</v>
      </c>
      <c r="P1975" s="220" t="e">
        <f t="shared" si="184"/>
        <v>#VALUE!</v>
      </c>
      <c r="Q1975" s="220"/>
      <c r="R1975" s="220"/>
      <c r="S1975" s="220" t="e">
        <f t="shared" si="185"/>
        <v>#VALUE!</v>
      </c>
    </row>
    <row r="1976" spans="12:19" hidden="1">
      <c r="L1976" s="220" t="e">
        <f t="shared" si="180"/>
        <v>#VALUE!</v>
      </c>
      <c r="M1976" s="220" t="e">
        <f t="shared" si="181"/>
        <v>#VALUE!</v>
      </c>
      <c r="N1976" s="220" t="e">
        <f t="shared" si="182"/>
        <v>#VALUE!</v>
      </c>
      <c r="O1976" s="220" t="e">
        <f t="shared" si="183"/>
        <v>#VALUE!</v>
      </c>
      <c r="P1976" s="220" t="e">
        <f t="shared" si="184"/>
        <v>#VALUE!</v>
      </c>
      <c r="Q1976" s="220"/>
      <c r="R1976" s="220"/>
      <c r="S1976" s="220" t="e">
        <f t="shared" si="185"/>
        <v>#VALUE!</v>
      </c>
    </row>
    <row r="1977" spans="12:19" hidden="1">
      <c r="L1977" s="220" t="e">
        <f t="shared" si="180"/>
        <v>#VALUE!</v>
      </c>
      <c r="M1977" s="220" t="e">
        <f t="shared" si="181"/>
        <v>#VALUE!</v>
      </c>
      <c r="N1977" s="220" t="e">
        <f t="shared" si="182"/>
        <v>#VALUE!</v>
      </c>
      <c r="O1977" s="220" t="e">
        <f t="shared" si="183"/>
        <v>#VALUE!</v>
      </c>
      <c r="P1977" s="220" t="e">
        <f t="shared" si="184"/>
        <v>#VALUE!</v>
      </c>
      <c r="Q1977" s="220"/>
      <c r="R1977" s="220"/>
      <c r="S1977" s="220" t="e">
        <f t="shared" si="185"/>
        <v>#VALUE!</v>
      </c>
    </row>
    <row r="1978" spans="12:19" hidden="1">
      <c r="L1978" s="220" t="e">
        <f t="shared" si="180"/>
        <v>#VALUE!</v>
      </c>
      <c r="M1978" s="220" t="e">
        <f t="shared" si="181"/>
        <v>#VALUE!</v>
      </c>
      <c r="N1978" s="220" t="e">
        <f t="shared" si="182"/>
        <v>#VALUE!</v>
      </c>
      <c r="O1978" s="220" t="e">
        <f t="shared" si="183"/>
        <v>#VALUE!</v>
      </c>
      <c r="P1978" s="220" t="e">
        <f t="shared" si="184"/>
        <v>#VALUE!</v>
      </c>
      <c r="Q1978" s="220"/>
      <c r="R1978" s="220"/>
      <c r="S1978" s="220" t="e">
        <f t="shared" si="185"/>
        <v>#VALUE!</v>
      </c>
    </row>
    <row r="1979" spans="12:19" hidden="1">
      <c r="L1979" s="220" t="e">
        <f t="shared" si="180"/>
        <v>#VALUE!</v>
      </c>
      <c r="M1979" s="220" t="e">
        <f t="shared" si="181"/>
        <v>#VALUE!</v>
      </c>
      <c r="N1979" s="220" t="e">
        <f t="shared" si="182"/>
        <v>#VALUE!</v>
      </c>
      <c r="O1979" s="220" t="e">
        <f t="shared" si="183"/>
        <v>#VALUE!</v>
      </c>
      <c r="P1979" s="220" t="e">
        <f t="shared" si="184"/>
        <v>#VALUE!</v>
      </c>
      <c r="Q1979" s="220"/>
      <c r="R1979" s="220"/>
      <c r="S1979" s="220" t="e">
        <f t="shared" si="185"/>
        <v>#VALUE!</v>
      </c>
    </row>
    <row r="1980" spans="12:19" hidden="1">
      <c r="L1980" s="220" t="e">
        <f t="shared" si="180"/>
        <v>#VALUE!</v>
      </c>
      <c r="M1980" s="220" t="e">
        <f t="shared" si="181"/>
        <v>#VALUE!</v>
      </c>
      <c r="N1980" s="220" t="e">
        <f t="shared" si="182"/>
        <v>#VALUE!</v>
      </c>
      <c r="O1980" s="220" t="e">
        <f t="shared" si="183"/>
        <v>#VALUE!</v>
      </c>
      <c r="P1980" s="220" t="e">
        <f t="shared" si="184"/>
        <v>#VALUE!</v>
      </c>
      <c r="Q1980" s="220"/>
      <c r="R1980" s="220"/>
      <c r="S1980" s="220" t="e">
        <f t="shared" si="185"/>
        <v>#VALUE!</v>
      </c>
    </row>
    <row r="1981" spans="12:19" hidden="1">
      <c r="L1981" s="220" t="e">
        <f t="shared" si="180"/>
        <v>#VALUE!</v>
      </c>
      <c r="M1981" s="220" t="e">
        <f t="shared" si="181"/>
        <v>#VALUE!</v>
      </c>
      <c r="N1981" s="220" t="e">
        <f t="shared" si="182"/>
        <v>#VALUE!</v>
      </c>
      <c r="O1981" s="220" t="e">
        <f t="shared" si="183"/>
        <v>#VALUE!</v>
      </c>
      <c r="P1981" s="220" t="e">
        <f t="shared" si="184"/>
        <v>#VALUE!</v>
      </c>
      <c r="Q1981" s="220"/>
      <c r="R1981" s="220"/>
      <c r="S1981" s="220" t="e">
        <f t="shared" si="185"/>
        <v>#VALUE!</v>
      </c>
    </row>
    <row r="1982" spans="12:19" hidden="1">
      <c r="L1982" s="220" t="e">
        <f t="shared" si="180"/>
        <v>#VALUE!</v>
      </c>
      <c r="M1982" s="220" t="e">
        <f t="shared" si="181"/>
        <v>#VALUE!</v>
      </c>
      <c r="N1982" s="220" t="e">
        <f t="shared" si="182"/>
        <v>#VALUE!</v>
      </c>
      <c r="O1982" s="220" t="e">
        <f t="shared" si="183"/>
        <v>#VALUE!</v>
      </c>
      <c r="P1982" s="220" t="e">
        <f t="shared" si="184"/>
        <v>#VALUE!</v>
      </c>
      <c r="Q1982" s="220"/>
      <c r="R1982" s="220"/>
      <c r="S1982" s="220" t="e">
        <f t="shared" si="185"/>
        <v>#VALUE!</v>
      </c>
    </row>
    <row r="1983" spans="12:19" hidden="1">
      <c r="L1983" s="220" t="e">
        <f t="shared" si="180"/>
        <v>#VALUE!</v>
      </c>
      <c r="M1983" s="220" t="e">
        <f t="shared" si="181"/>
        <v>#VALUE!</v>
      </c>
      <c r="N1983" s="220" t="e">
        <f t="shared" si="182"/>
        <v>#VALUE!</v>
      </c>
      <c r="O1983" s="220" t="e">
        <f t="shared" si="183"/>
        <v>#VALUE!</v>
      </c>
      <c r="P1983" s="220" t="e">
        <f t="shared" si="184"/>
        <v>#VALUE!</v>
      </c>
      <c r="Q1983" s="220"/>
      <c r="R1983" s="220"/>
      <c r="S1983" s="220" t="e">
        <f t="shared" si="185"/>
        <v>#VALUE!</v>
      </c>
    </row>
    <row r="1984" spans="12:19" hidden="1">
      <c r="L1984" s="220" t="e">
        <f t="shared" si="180"/>
        <v>#VALUE!</v>
      </c>
      <c r="M1984" s="220" t="e">
        <f t="shared" si="181"/>
        <v>#VALUE!</v>
      </c>
      <c r="N1984" s="220" t="e">
        <f t="shared" si="182"/>
        <v>#VALUE!</v>
      </c>
      <c r="O1984" s="220" t="e">
        <f t="shared" si="183"/>
        <v>#VALUE!</v>
      </c>
      <c r="P1984" s="220" t="e">
        <f t="shared" si="184"/>
        <v>#VALUE!</v>
      </c>
      <c r="Q1984" s="220"/>
      <c r="R1984" s="220"/>
      <c r="S1984" s="220" t="e">
        <f t="shared" si="185"/>
        <v>#VALUE!</v>
      </c>
    </row>
    <row r="1985" spans="12:19" hidden="1">
      <c r="L1985" s="220" t="e">
        <f t="shared" si="180"/>
        <v>#VALUE!</v>
      </c>
      <c r="M1985" s="220" t="e">
        <f t="shared" si="181"/>
        <v>#VALUE!</v>
      </c>
      <c r="N1985" s="220" t="e">
        <f t="shared" si="182"/>
        <v>#VALUE!</v>
      </c>
      <c r="O1985" s="220" t="e">
        <f t="shared" si="183"/>
        <v>#VALUE!</v>
      </c>
      <c r="P1985" s="220" t="e">
        <f t="shared" si="184"/>
        <v>#VALUE!</v>
      </c>
      <c r="Q1985" s="220"/>
      <c r="R1985" s="220"/>
      <c r="S1985" s="220" t="e">
        <f t="shared" si="185"/>
        <v>#VALUE!</v>
      </c>
    </row>
    <row r="1986" spans="12:19" hidden="1">
      <c r="L1986" s="220" t="e">
        <f t="shared" si="180"/>
        <v>#VALUE!</v>
      </c>
      <c r="M1986" s="220" t="e">
        <f t="shared" si="181"/>
        <v>#VALUE!</v>
      </c>
      <c r="N1986" s="220" t="e">
        <f t="shared" si="182"/>
        <v>#VALUE!</v>
      </c>
      <c r="O1986" s="220" t="e">
        <f t="shared" si="183"/>
        <v>#VALUE!</v>
      </c>
      <c r="P1986" s="220" t="e">
        <f t="shared" si="184"/>
        <v>#VALUE!</v>
      </c>
      <c r="Q1986" s="220"/>
      <c r="R1986" s="220"/>
      <c r="S1986" s="220" t="e">
        <f t="shared" si="185"/>
        <v>#VALUE!</v>
      </c>
    </row>
    <row r="1987" spans="12:19" hidden="1">
      <c r="L1987" s="220" t="e">
        <f t="shared" si="180"/>
        <v>#VALUE!</v>
      </c>
      <c r="M1987" s="220" t="e">
        <f t="shared" si="181"/>
        <v>#VALUE!</v>
      </c>
      <c r="N1987" s="220" t="e">
        <f t="shared" si="182"/>
        <v>#VALUE!</v>
      </c>
      <c r="O1987" s="220" t="e">
        <f t="shared" si="183"/>
        <v>#VALUE!</v>
      </c>
      <c r="P1987" s="220" t="e">
        <f t="shared" si="184"/>
        <v>#VALUE!</v>
      </c>
      <c r="Q1987" s="220"/>
      <c r="R1987" s="220"/>
      <c r="S1987" s="220" t="e">
        <f t="shared" si="185"/>
        <v>#VALUE!</v>
      </c>
    </row>
    <row r="1988" spans="12:19" hidden="1">
      <c r="L1988" s="220" t="e">
        <f t="shared" si="180"/>
        <v>#VALUE!</v>
      </c>
      <c r="M1988" s="220" t="e">
        <f t="shared" si="181"/>
        <v>#VALUE!</v>
      </c>
      <c r="N1988" s="220" t="e">
        <f t="shared" si="182"/>
        <v>#VALUE!</v>
      </c>
      <c r="O1988" s="220" t="e">
        <f t="shared" si="183"/>
        <v>#VALUE!</v>
      </c>
      <c r="P1988" s="220" t="e">
        <f t="shared" si="184"/>
        <v>#VALUE!</v>
      </c>
      <c r="Q1988" s="220"/>
      <c r="R1988" s="220"/>
      <c r="S1988" s="220" t="e">
        <f t="shared" si="185"/>
        <v>#VALUE!</v>
      </c>
    </row>
    <row r="1989" spans="12:19" hidden="1">
      <c r="L1989" s="220" t="e">
        <f t="shared" ref="L1989:L2000" si="186">LEFT(A1989,2)*1</f>
        <v>#VALUE!</v>
      </c>
      <c r="M1989" s="220" t="e">
        <f t="shared" ref="M1989:M2000" si="187">LEFT(B1989,2)*1</f>
        <v>#VALUE!</v>
      </c>
      <c r="N1989" s="220" t="e">
        <f t="shared" ref="N1989:N2000" si="188">LEFT(C1989,4)*1</f>
        <v>#VALUE!</v>
      </c>
      <c r="O1989" s="220" t="e">
        <f t="shared" ref="O1989:O2000" si="189">LEFT(D1989,4)*1</f>
        <v>#VALUE!</v>
      </c>
      <c r="P1989" s="220" t="e">
        <f t="shared" ref="P1989:P2000" si="190">N1989/1000*1</f>
        <v>#VALUE!</v>
      </c>
      <c r="Q1989" s="220"/>
      <c r="R1989" s="220"/>
      <c r="S1989" s="220" t="e">
        <f t="shared" ref="S1989:S2000" si="191">RIGHT(O1989,3)*1</f>
        <v>#VALUE!</v>
      </c>
    </row>
    <row r="1990" spans="12:19" hidden="1">
      <c r="L1990" s="220" t="e">
        <f t="shared" si="186"/>
        <v>#VALUE!</v>
      </c>
      <c r="M1990" s="220" t="e">
        <f t="shared" si="187"/>
        <v>#VALUE!</v>
      </c>
      <c r="N1990" s="220" t="e">
        <f t="shared" si="188"/>
        <v>#VALUE!</v>
      </c>
      <c r="O1990" s="220" t="e">
        <f t="shared" si="189"/>
        <v>#VALUE!</v>
      </c>
      <c r="P1990" s="220" t="e">
        <f t="shared" si="190"/>
        <v>#VALUE!</v>
      </c>
      <c r="Q1990" s="220"/>
      <c r="R1990" s="220"/>
      <c r="S1990" s="220" t="e">
        <f t="shared" si="191"/>
        <v>#VALUE!</v>
      </c>
    </row>
    <row r="1991" spans="12:19" hidden="1">
      <c r="L1991" s="220" t="e">
        <f t="shared" si="186"/>
        <v>#VALUE!</v>
      </c>
      <c r="M1991" s="220" t="e">
        <f t="shared" si="187"/>
        <v>#VALUE!</v>
      </c>
      <c r="N1991" s="220" t="e">
        <f t="shared" si="188"/>
        <v>#VALUE!</v>
      </c>
      <c r="O1991" s="220" t="e">
        <f t="shared" si="189"/>
        <v>#VALUE!</v>
      </c>
      <c r="P1991" s="220" t="e">
        <f t="shared" si="190"/>
        <v>#VALUE!</v>
      </c>
      <c r="Q1991" s="220"/>
      <c r="R1991" s="220"/>
      <c r="S1991" s="220" t="e">
        <f t="shared" si="191"/>
        <v>#VALUE!</v>
      </c>
    </row>
    <row r="1992" spans="12:19" hidden="1">
      <c r="L1992" s="220" t="e">
        <f t="shared" si="186"/>
        <v>#VALUE!</v>
      </c>
      <c r="M1992" s="220" t="e">
        <f t="shared" si="187"/>
        <v>#VALUE!</v>
      </c>
      <c r="N1992" s="220" t="e">
        <f t="shared" si="188"/>
        <v>#VALUE!</v>
      </c>
      <c r="O1992" s="220" t="e">
        <f t="shared" si="189"/>
        <v>#VALUE!</v>
      </c>
      <c r="P1992" s="220" t="e">
        <f t="shared" si="190"/>
        <v>#VALUE!</v>
      </c>
      <c r="Q1992" s="220"/>
      <c r="R1992" s="220"/>
      <c r="S1992" s="220" t="e">
        <f t="shared" si="191"/>
        <v>#VALUE!</v>
      </c>
    </row>
    <row r="1993" spans="12:19" hidden="1">
      <c r="L1993" s="220" t="e">
        <f t="shared" si="186"/>
        <v>#VALUE!</v>
      </c>
      <c r="M1993" s="220" t="e">
        <f t="shared" si="187"/>
        <v>#VALUE!</v>
      </c>
      <c r="N1993" s="220" t="e">
        <f t="shared" si="188"/>
        <v>#VALUE!</v>
      </c>
      <c r="O1993" s="220" t="e">
        <f t="shared" si="189"/>
        <v>#VALUE!</v>
      </c>
      <c r="P1993" s="220" t="e">
        <f t="shared" si="190"/>
        <v>#VALUE!</v>
      </c>
      <c r="Q1993" s="220"/>
      <c r="R1993" s="220"/>
      <c r="S1993" s="220" t="e">
        <f t="shared" si="191"/>
        <v>#VALUE!</v>
      </c>
    </row>
    <row r="1994" spans="12:19" hidden="1">
      <c r="L1994" s="220" t="e">
        <f t="shared" si="186"/>
        <v>#VALUE!</v>
      </c>
      <c r="M1994" s="220" t="e">
        <f t="shared" si="187"/>
        <v>#VALUE!</v>
      </c>
      <c r="N1994" s="220" t="e">
        <f t="shared" si="188"/>
        <v>#VALUE!</v>
      </c>
      <c r="O1994" s="220" t="e">
        <f t="shared" si="189"/>
        <v>#VALUE!</v>
      </c>
      <c r="P1994" s="220" t="e">
        <f t="shared" si="190"/>
        <v>#VALUE!</v>
      </c>
      <c r="Q1994" s="220"/>
      <c r="R1994" s="220"/>
      <c r="S1994" s="220" t="e">
        <f t="shared" si="191"/>
        <v>#VALUE!</v>
      </c>
    </row>
    <row r="1995" spans="12:19" hidden="1">
      <c r="L1995" s="220" t="e">
        <f t="shared" si="186"/>
        <v>#VALUE!</v>
      </c>
      <c r="M1995" s="220" t="e">
        <f t="shared" si="187"/>
        <v>#VALUE!</v>
      </c>
      <c r="N1995" s="220" t="e">
        <f t="shared" si="188"/>
        <v>#VALUE!</v>
      </c>
      <c r="O1995" s="220" t="e">
        <f t="shared" si="189"/>
        <v>#VALUE!</v>
      </c>
      <c r="P1995" s="220" t="e">
        <f t="shared" si="190"/>
        <v>#VALUE!</v>
      </c>
      <c r="Q1995" s="220"/>
      <c r="R1995" s="220"/>
      <c r="S1995" s="220" t="e">
        <f t="shared" si="191"/>
        <v>#VALUE!</v>
      </c>
    </row>
    <row r="1996" spans="12:19" hidden="1">
      <c r="L1996" s="220" t="e">
        <f t="shared" si="186"/>
        <v>#VALUE!</v>
      </c>
      <c r="M1996" s="220" t="e">
        <f t="shared" si="187"/>
        <v>#VALUE!</v>
      </c>
      <c r="N1996" s="220" t="e">
        <f t="shared" si="188"/>
        <v>#VALUE!</v>
      </c>
      <c r="O1996" s="220" t="e">
        <f t="shared" si="189"/>
        <v>#VALUE!</v>
      </c>
      <c r="P1996" s="220" t="e">
        <f t="shared" si="190"/>
        <v>#VALUE!</v>
      </c>
      <c r="Q1996" s="220"/>
      <c r="R1996" s="220"/>
      <c r="S1996" s="220" t="e">
        <f t="shared" si="191"/>
        <v>#VALUE!</v>
      </c>
    </row>
    <row r="1997" spans="12:19" hidden="1">
      <c r="L1997" s="220" t="e">
        <f t="shared" si="186"/>
        <v>#VALUE!</v>
      </c>
      <c r="M1997" s="220" t="e">
        <f t="shared" si="187"/>
        <v>#VALUE!</v>
      </c>
      <c r="N1997" s="220" t="e">
        <f t="shared" si="188"/>
        <v>#VALUE!</v>
      </c>
      <c r="O1997" s="220" t="e">
        <f t="shared" si="189"/>
        <v>#VALUE!</v>
      </c>
      <c r="P1997" s="220" t="e">
        <f t="shared" si="190"/>
        <v>#VALUE!</v>
      </c>
      <c r="Q1997" s="220"/>
      <c r="R1997" s="220"/>
      <c r="S1997" s="220" t="e">
        <f t="shared" si="191"/>
        <v>#VALUE!</v>
      </c>
    </row>
    <row r="1998" spans="12:19" hidden="1">
      <c r="L1998" s="220" t="e">
        <f t="shared" si="186"/>
        <v>#VALUE!</v>
      </c>
      <c r="M1998" s="220" t="e">
        <f t="shared" si="187"/>
        <v>#VALUE!</v>
      </c>
      <c r="N1998" s="220" t="e">
        <f t="shared" si="188"/>
        <v>#VALUE!</v>
      </c>
      <c r="O1998" s="220" t="e">
        <f t="shared" si="189"/>
        <v>#VALUE!</v>
      </c>
      <c r="P1998" s="220" t="e">
        <f t="shared" si="190"/>
        <v>#VALUE!</v>
      </c>
      <c r="Q1998" s="220"/>
      <c r="R1998" s="220"/>
      <c r="S1998" s="220" t="e">
        <f t="shared" si="191"/>
        <v>#VALUE!</v>
      </c>
    </row>
    <row r="1999" spans="12:19" hidden="1">
      <c r="L1999" s="220" t="e">
        <f t="shared" si="186"/>
        <v>#VALUE!</v>
      </c>
      <c r="M1999" s="220" t="e">
        <f t="shared" si="187"/>
        <v>#VALUE!</v>
      </c>
      <c r="N1999" s="220" t="e">
        <f t="shared" si="188"/>
        <v>#VALUE!</v>
      </c>
      <c r="O1999" s="220" t="e">
        <f t="shared" si="189"/>
        <v>#VALUE!</v>
      </c>
      <c r="P1999" s="220" t="e">
        <f t="shared" si="190"/>
        <v>#VALUE!</v>
      </c>
      <c r="Q1999" s="220"/>
      <c r="R1999" s="220"/>
      <c r="S1999" s="220" t="e">
        <f t="shared" si="191"/>
        <v>#VALUE!</v>
      </c>
    </row>
    <row r="2000" spans="12:19" hidden="1">
      <c r="L2000" s="220" t="e">
        <f t="shared" si="186"/>
        <v>#VALUE!</v>
      </c>
      <c r="M2000" s="220" t="e">
        <f t="shared" si="187"/>
        <v>#VALUE!</v>
      </c>
      <c r="N2000" s="220" t="e">
        <f t="shared" si="188"/>
        <v>#VALUE!</v>
      </c>
      <c r="O2000" s="220" t="e">
        <f t="shared" si="189"/>
        <v>#VALUE!</v>
      </c>
      <c r="P2000" s="220" t="e">
        <f t="shared" si="190"/>
        <v>#VALUE!</v>
      </c>
      <c r="Q2000" s="220"/>
      <c r="R2000" s="220"/>
      <c r="S2000" s="220" t="e">
        <f t="shared" si="191"/>
        <v>#VALUE!</v>
      </c>
    </row>
  </sheetData>
  <autoFilter ref="L3:L2000">
    <filterColumn colId="0">
      <filters>
        <filter val="64"/>
        <filter val="73"/>
        <filter val="74"/>
        <filter val="78"/>
        <filter val="89"/>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00"/>
  <sheetViews>
    <sheetView workbookViewId="0">
      <selection activeCell="D3" sqref="D3:D27"/>
    </sheetView>
  </sheetViews>
  <sheetFormatPr defaultRowHeight="12.75"/>
  <cols>
    <col min="1" max="1" width="30.5703125" bestFit="1" customWidth="1"/>
    <col min="2" max="2" width="11" bestFit="1" customWidth="1"/>
    <col min="3" max="3" width="15.28515625" bestFit="1" customWidth="1"/>
    <col min="4" max="4" width="16" bestFit="1" customWidth="1"/>
    <col min="8" max="8" width="12" bestFit="1" customWidth="1"/>
  </cols>
  <sheetData>
    <row r="2" spans="1:8">
      <c r="A2" t="s">
        <v>915</v>
      </c>
      <c r="B2" t="s">
        <v>766</v>
      </c>
      <c r="C2" t="s">
        <v>768</v>
      </c>
      <c r="D2" t="s">
        <v>767</v>
      </c>
      <c r="H2" s="302" t="s">
        <v>915</v>
      </c>
    </row>
    <row r="3" spans="1:8">
      <c r="A3" t="s">
        <v>916</v>
      </c>
      <c r="B3">
        <v>-15145.35</v>
      </c>
      <c r="C3">
        <v>0</v>
      </c>
      <c r="D3">
        <v>0</v>
      </c>
      <c r="H3">
        <f>LEFT(A3,2)*1</f>
        <v>0</v>
      </c>
    </row>
    <row r="4" spans="1:8">
      <c r="A4" t="s">
        <v>917</v>
      </c>
      <c r="B4">
        <v>490227.89</v>
      </c>
      <c r="C4">
        <v>487026.1</v>
      </c>
      <c r="D4">
        <v>441905</v>
      </c>
      <c r="H4" s="220">
        <f t="shared" ref="H4:H67" si="0">LEFT(A4,2)*1</f>
        <v>12</v>
      </c>
    </row>
    <row r="5" spans="1:8">
      <c r="A5" t="s">
        <v>918</v>
      </c>
      <c r="B5">
        <v>22849.66</v>
      </c>
      <c r="C5">
        <v>21601.86</v>
      </c>
      <c r="D5">
        <v>4885</v>
      </c>
      <c r="H5" s="220">
        <f t="shared" si="0"/>
        <v>13</v>
      </c>
    </row>
    <row r="6" spans="1:8">
      <c r="A6" t="s">
        <v>919</v>
      </c>
      <c r="B6">
        <v>16198.15</v>
      </c>
      <c r="C6">
        <v>23551.83</v>
      </c>
      <c r="D6">
        <v>11028</v>
      </c>
      <c r="H6" s="220">
        <f t="shared" si="0"/>
        <v>16</v>
      </c>
    </row>
    <row r="7" spans="1:8">
      <c r="A7" t="s">
        <v>920</v>
      </c>
      <c r="B7">
        <v>0</v>
      </c>
      <c r="C7">
        <v>0</v>
      </c>
      <c r="D7">
        <v>0</v>
      </c>
      <c r="H7" s="220">
        <f t="shared" si="0"/>
        <v>17</v>
      </c>
    </row>
    <row r="8" spans="1:8">
      <c r="A8" t="s">
        <v>921</v>
      </c>
      <c r="B8">
        <v>238101</v>
      </c>
      <c r="C8">
        <v>211981.92</v>
      </c>
      <c r="D8">
        <v>1334553</v>
      </c>
      <c r="H8" s="220">
        <f t="shared" si="0"/>
        <v>19</v>
      </c>
    </row>
    <row r="9" spans="1:8">
      <c r="A9" t="s">
        <v>922</v>
      </c>
      <c r="B9">
        <v>10342.1</v>
      </c>
      <c r="C9">
        <v>0</v>
      </c>
      <c r="D9">
        <v>0</v>
      </c>
      <c r="H9" s="220">
        <f t="shared" si="0"/>
        <v>20</v>
      </c>
    </row>
    <row r="10" spans="1:8">
      <c r="A10" t="s">
        <v>923</v>
      </c>
      <c r="B10">
        <v>0</v>
      </c>
      <c r="C10">
        <v>0</v>
      </c>
      <c r="D10">
        <v>1000</v>
      </c>
      <c r="H10" s="220">
        <f t="shared" si="0"/>
        <v>21</v>
      </c>
    </row>
    <row r="11" spans="1:8">
      <c r="A11" t="s">
        <v>924</v>
      </c>
      <c r="B11">
        <v>75392.88</v>
      </c>
      <c r="C11">
        <v>93787.8</v>
      </c>
      <c r="D11">
        <v>2476535</v>
      </c>
      <c r="H11" s="220">
        <f t="shared" si="0"/>
        <v>29</v>
      </c>
    </row>
    <row r="12" spans="1:8">
      <c r="A12" t="s">
        <v>925</v>
      </c>
      <c r="B12">
        <v>514705.93</v>
      </c>
      <c r="C12">
        <v>516759.95</v>
      </c>
      <c r="D12">
        <v>514148</v>
      </c>
      <c r="H12" s="220">
        <f t="shared" si="0"/>
        <v>31</v>
      </c>
    </row>
    <row r="13" spans="1:8">
      <c r="A13" t="s">
        <v>926</v>
      </c>
      <c r="B13">
        <v>897316.38</v>
      </c>
      <c r="C13">
        <v>844236.45</v>
      </c>
      <c r="D13">
        <v>832680</v>
      </c>
      <c r="H13" s="220">
        <f t="shared" si="0"/>
        <v>36</v>
      </c>
    </row>
    <row r="14" spans="1:8">
      <c r="A14" t="s">
        <v>927</v>
      </c>
      <c r="B14">
        <v>257136.65</v>
      </c>
      <c r="C14">
        <v>254700.24</v>
      </c>
      <c r="D14">
        <v>255686</v>
      </c>
      <c r="H14" s="220">
        <f t="shared" si="0"/>
        <v>37</v>
      </c>
    </row>
    <row r="15" spans="1:8">
      <c r="A15" t="s">
        <v>928</v>
      </c>
      <c r="B15">
        <v>143939.48000000001</v>
      </c>
      <c r="C15">
        <v>142342.03</v>
      </c>
      <c r="D15">
        <v>142741</v>
      </c>
      <c r="H15" s="220">
        <f t="shared" si="0"/>
        <v>39</v>
      </c>
    </row>
    <row r="16" spans="1:8">
      <c r="A16" t="s">
        <v>929</v>
      </c>
      <c r="B16">
        <v>533006.97</v>
      </c>
      <c r="C16">
        <v>618211.06000000006</v>
      </c>
      <c r="D16">
        <v>539106</v>
      </c>
      <c r="H16" s="220">
        <f t="shared" si="0"/>
        <v>49</v>
      </c>
    </row>
    <row r="17" spans="1:8">
      <c r="A17" t="s">
        <v>930</v>
      </c>
      <c r="B17">
        <v>1143899.29</v>
      </c>
      <c r="C17">
        <v>1196142.02</v>
      </c>
      <c r="D17">
        <v>1222698</v>
      </c>
      <c r="H17" s="220">
        <f t="shared" si="0"/>
        <v>51</v>
      </c>
    </row>
    <row r="18" spans="1:8">
      <c r="A18" t="s">
        <v>931</v>
      </c>
      <c r="B18">
        <v>201760</v>
      </c>
      <c r="C18">
        <v>184785.17</v>
      </c>
      <c r="D18">
        <v>201760</v>
      </c>
      <c r="H18" s="220">
        <f t="shared" si="0"/>
        <v>53</v>
      </c>
    </row>
    <row r="19" spans="1:8">
      <c r="A19" t="s">
        <v>932</v>
      </c>
      <c r="B19">
        <v>0</v>
      </c>
      <c r="C19">
        <v>0</v>
      </c>
      <c r="D19">
        <v>0</v>
      </c>
      <c r="H19" s="220">
        <f t="shared" si="0"/>
        <v>54</v>
      </c>
    </row>
    <row r="20" spans="1:8">
      <c r="A20" t="s">
        <v>933</v>
      </c>
      <c r="B20">
        <v>8126.17</v>
      </c>
      <c r="C20">
        <v>7833.2</v>
      </c>
      <c r="D20">
        <v>8000</v>
      </c>
      <c r="H20" s="220">
        <f t="shared" si="0"/>
        <v>58</v>
      </c>
    </row>
    <row r="21" spans="1:8">
      <c r="A21" t="s">
        <v>934</v>
      </c>
      <c r="B21">
        <v>0</v>
      </c>
      <c r="C21">
        <v>0</v>
      </c>
      <c r="D21">
        <v>0</v>
      </c>
      <c r="H21" s="220">
        <f t="shared" si="0"/>
        <v>68</v>
      </c>
    </row>
    <row r="22" spans="1:8">
      <c r="A22" t="s">
        <v>935</v>
      </c>
      <c r="B22">
        <v>647579.56999999995</v>
      </c>
      <c r="C22">
        <v>643297.82999999996</v>
      </c>
      <c r="D22">
        <v>692181</v>
      </c>
      <c r="H22" s="220">
        <f t="shared" si="0"/>
        <v>69</v>
      </c>
    </row>
    <row r="23" spans="1:8">
      <c r="A23" t="s">
        <v>936</v>
      </c>
      <c r="B23">
        <v>2575704.7400000002</v>
      </c>
      <c r="C23">
        <v>2165565.89</v>
      </c>
      <c r="D23">
        <v>2107078</v>
      </c>
      <c r="H23" s="220">
        <f t="shared" si="0"/>
        <v>71</v>
      </c>
    </row>
    <row r="24" spans="1:8">
      <c r="A24" t="s">
        <v>937</v>
      </c>
      <c r="B24">
        <v>25700</v>
      </c>
      <c r="C24">
        <v>25700</v>
      </c>
      <c r="D24">
        <v>289184</v>
      </c>
      <c r="H24" s="220">
        <f t="shared" si="0"/>
        <v>73</v>
      </c>
    </row>
    <row r="25" spans="1:8">
      <c r="A25" t="s">
        <v>938</v>
      </c>
      <c r="B25">
        <v>5997511.7599999998</v>
      </c>
      <c r="C25">
        <v>7292586.6699999999</v>
      </c>
      <c r="D25">
        <v>6315297</v>
      </c>
      <c r="H25" s="220">
        <f t="shared" si="0"/>
        <v>81</v>
      </c>
    </row>
    <row r="26" spans="1:8">
      <c r="A26" t="s">
        <v>939</v>
      </c>
      <c r="B26">
        <v>801960.17</v>
      </c>
      <c r="C26">
        <v>1017753.27</v>
      </c>
      <c r="D26">
        <v>2650642</v>
      </c>
      <c r="H26" s="220">
        <f t="shared" si="0"/>
        <v>83</v>
      </c>
    </row>
    <row r="27" spans="1:8">
      <c r="A27" t="s">
        <v>940</v>
      </c>
      <c r="B27">
        <v>0</v>
      </c>
      <c r="C27">
        <v>0</v>
      </c>
      <c r="D27">
        <v>0</v>
      </c>
      <c r="H27" s="220">
        <f t="shared" si="0"/>
        <v>95</v>
      </c>
    </row>
    <row r="28" spans="1:8">
      <c r="A28" t="s">
        <v>941</v>
      </c>
      <c r="B28">
        <v>23516</v>
      </c>
      <c r="C28">
        <v>0</v>
      </c>
      <c r="D28">
        <v>0</v>
      </c>
      <c r="H28" s="220">
        <f t="shared" si="0"/>
        <v>96</v>
      </c>
    </row>
    <row r="29" spans="1:8">
      <c r="H29" s="220" t="e">
        <f t="shared" si="0"/>
        <v>#VALUE!</v>
      </c>
    </row>
    <row r="30" spans="1:8">
      <c r="H30" s="220" t="e">
        <f t="shared" si="0"/>
        <v>#VALUE!</v>
      </c>
    </row>
    <row r="31" spans="1:8">
      <c r="H31" s="220" t="e">
        <f t="shared" si="0"/>
        <v>#VALUE!</v>
      </c>
    </row>
    <row r="32" spans="1:8">
      <c r="H32" s="220" t="e">
        <f t="shared" si="0"/>
        <v>#VALUE!</v>
      </c>
    </row>
    <row r="33" spans="8:8">
      <c r="H33" s="220" t="e">
        <f t="shared" si="0"/>
        <v>#VALUE!</v>
      </c>
    </row>
    <row r="34" spans="8:8">
      <c r="H34" s="220" t="e">
        <f t="shared" si="0"/>
        <v>#VALUE!</v>
      </c>
    </row>
    <row r="35" spans="8:8">
      <c r="H35" s="220" t="e">
        <f t="shared" si="0"/>
        <v>#VALUE!</v>
      </c>
    </row>
    <row r="36" spans="8:8">
      <c r="H36" s="220" t="e">
        <f t="shared" si="0"/>
        <v>#VALUE!</v>
      </c>
    </row>
    <row r="37" spans="8:8">
      <c r="H37" s="220" t="e">
        <f t="shared" si="0"/>
        <v>#VALUE!</v>
      </c>
    </row>
    <row r="38" spans="8:8">
      <c r="H38" s="220" t="e">
        <f t="shared" si="0"/>
        <v>#VALUE!</v>
      </c>
    </row>
    <row r="39" spans="8:8">
      <c r="H39" s="220" t="e">
        <f t="shared" si="0"/>
        <v>#VALUE!</v>
      </c>
    </row>
    <row r="40" spans="8:8">
      <c r="H40" s="220" t="e">
        <f t="shared" si="0"/>
        <v>#VALUE!</v>
      </c>
    </row>
    <row r="41" spans="8:8">
      <c r="H41" s="220" t="e">
        <f t="shared" si="0"/>
        <v>#VALUE!</v>
      </c>
    </row>
    <row r="42" spans="8:8">
      <c r="H42" s="220" t="e">
        <f t="shared" si="0"/>
        <v>#VALUE!</v>
      </c>
    </row>
    <row r="43" spans="8:8">
      <c r="H43" s="220" t="e">
        <f t="shared" si="0"/>
        <v>#VALUE!</v>
      </c>
    </row>
    <row r="44" spans="8:8">
      <c r="H44" s="220" t="e">
        <f t="shared" si="0"/>
        <v>#VALUE!</v>
      </c>
    </row>
    <row r="45" spans="8:8">
      <c r="H45" s="220" t="e">
        <f t="shared" si="0"/>
        <v>#VALUE!</v>
      </c>
    </row>
    <row r="46" spans="8:8">
      <c r="H46" s="220" t="e">
        <f t="shared" si="0"/>
        <v>#VALUE!</v>
      </c>
    </row>
    <row r="47" spans="8:8">
      <c r="H47" s="220" t="e">
        <f t="shared" si="0"/>
        <v>#VALUE!</v>
      </c>
    </row>
    <row r="48" spans="8:8">
      <c r="H48" s="220" t="e">
        <f t="shared" si="0"/>
        <v>#VALUE!</v>
      </c>
    </row>
    <row r="49" spans="8:8">
      <c r="H49" s="220" t="e">
        <f t="shared" si="0"/>
        <v>#VALUE!</v>
      </c>
    </row>
    <row r="50" spans="8:8">
      <c r="H50" s="220" t="e">
        <f t="shared" si="0"/>
        <v>#VALUE!</v>
      </c>
    </row>
    <row r="51" spans="8:8">
      <c r="H51" s="220" t="e">
        <f t="shared" si="0"/>
        <v>#VALUE!</v>
      </c>
    </row>
    <row r="52" spans="8:8">
      <c r="H52" s="220" t="e">
        <f t="shared" si="0"/>
        <v>#VALUE!</v>
      </c>
    </row>
    <row r="53" spans="8:8">
      <c r="H53" s="220" t="e">
        <f t="shared" si="0"/>
        <v>#VALUE!</v>
      </c>
    </row>
    <row r="54" spans="8:8">
      <c r="H54" s="220" t="e">
        <f t="shared" si="0"/>
        <v>#VALUE!</v>
      </c>
    </row>
    <row r="55" spans="8:8">
      <c r="H55" s="220" t="e">
        <f t="shared" si="0"/>
        <v>#VALUE!</v>
      </c>
    </row>
    <row r="56" spans="8:8">
      <c r="H56" s="220" t="e">
        <f t="shared" si="0"/>
        <v>#VALUE!</v>
      </c>
    </row>
    <row r="57" spans="8:8">
      <c r="H57" s="220" t="e">
        <f t="shared" si="0"/>
        <v>#VALUE!</v>
      </c>
    </row>
    <row r="58" spans="8:8">
      <c r="H58" s="220" t="e">
        <f t="shared" si="0"/>
        <v>#VALUE!</v>
      </c>
    </row>
    <row r="59" spans="8:8">
      <c r="H59" s="220" t="e">
        <f t="shared" si="0"/>
        <v>#VALUE!</v>
      </c>
    </row>
    <row r="60" spans="8:8">
      <c r="H60" s="220" t="e">
        <f t="shared" si="0"/>
        <v>#VALUE!</v>
      </c>
    </row>
    <row r="61" spans="8:8">
      <c r="H61" s="220" t="e">
        <f t="shared" si="0"/>
        <v>#VALUE!</v>
      </c>
    </row>
    <row r="62" spans="8:8">
      <c r="H62" s="220" t="e">
        <f t="shared" si="0"/>
        <v>#VALUE!</v>
      </c>
    </row>
    <row r="63" spans="8:8">
      <c r="H63" s="220" t="e">
        <f t="shared" si="0"/>
        <v>#VALUE!</v>
      </c>
    </row>
    <row r="64" spans="8:8">
      <c r="H64" s="220" t="e">
        <f t="shared" si="0"/>
        <v>#VALUE!</v>
      </c>
    </row>
    <row r="65" spans="8:8">
      <c r="H65" s="220" t="e">
        <f t="shared" si="0"/>
        <v>#VALUE!</v>
      </c>
    </row>
    <row r="66" spans="8:8">
      <c r="H66" s="220" t="e">
        <f t="shared" si="0"/>
        <v>#VALUE!</v>
      </c>
    </row>
    <row r="67" spans="8:8">
      <c r="H67" s="220" t="e">
        <f t="shared" si="0"/>
        <v>#VALUE!</v>
      </c>
    </row>
    <row r="68" spans="8:8">
      <c r="H68" s="220" t="e">
        <f t="shared" ref="H68:H131" si="1">LEFT(A68,2)*1</f>
        <v>#VALUE!</v>
      </c>
    </row>
    <row r="69" spans="8:8">
      <c r="H69" s="220" t="e">
        <f t="shared" si="1"/>
        <v>#VALUE!</v>
      </c>
    </row>
    <row r="70" spans="8:8">
      <c r="H70" s="220" t="e">
        <f t="shared" si="1"/>
        <v>#VALUE!</v>
      </c>
    </row>
    <row r="71" spans="8:8">
      <c r="H71" s="220" t="e">
        <f t="shared" si="1"/>
        <v>#VALUE!</v>
      </c>
    </row>
    <row r="72" spans="8:8">
      <c r="H72" s="220" t="e">
        <f t="shared" si="1"/>
        <v>#VALUE!</v>
      </c>
    </row>
    <row r="73" spans="8:8">
      <c r="H73" s="220" t="e">
        <f t="shared" si="1"/>
        <v>#VALUE!</v>
      </c>
    </row>
    <row r="74" spans="8:8">
      <c r="H74" s="220" t="e">
        <f t="shared" si="1"/>
        <v>#VALUE!</v>
      </c>
    </row>
    <row r="75" spans="8:8">
      <c r="H75" s="220" t="e">
        <f t="shared" si="1"/>
        <v>#VALUE!</v>
      </c>
    </row>
    <row r="76" spans="8:8">
      <c r="H76" s="220" t="e">
        <f t="shared" si="1"/>
        <v>#VALUE!</v>
      </c>
    </row>
    <row r="77" spans="8:8">
      <c r="H77" s="220" t="e">
        <f t="shared" si="1"/>
        <v>#VALUE!</v>
      </c>
    </row>
    <row r="78" spans="8:8">
      <c r="H78" s="220" t="e">
        <f t="shared" si="1"/>
        <v>#VALUE!</v>
      </c>
    </row>
    <row r="79" spans="8:8">
      <c r="H79" s="220" t="e">
        <f t="shared" si="1"/>
        <v>#VALUE!</v>
      </c>
    </row>
    <row r="80" spans="8:8">
      <c r="H80" s="220" t="e">
        <f t="shared" si="1"/>
        <v>#VALUE!</v>
      </c>
    </row>
    <row r="81" spans="8:8">
      <c r="H81" s="220" t="e">
        <f t="shared" si="1"/>
        <v>#VALUE!</v>
      </c>
    </row>
    <row r="82" spans="8:8">
      <c r="H82" s="220" t="e">
        <f t="shared" si="1"/>
        <v>#VALUE!</v>
      </c>
    </row>
    <row r="83" spans="8:8">
      <c r="H83" s="220" t="e">
        <f t="shared" si="1"/>
        <v>#VALUE!</v>
      </c>
    </row>
    <row r="84" spans="8:8">
      <c r="H84" s="220" t="e">
        <f t="shared" si="1"/>
        <v>#VALUE!</v>
      </c>
    </row>
    <row r="85" spans="8:8">
      <c r="H85" s="220" t="e">
        <f t="shared" si="1"/>
        <v>#VALUE!</v>
      </c>
    </row>
    <row r="86" spans="8:8">
      <c r="H86" s="220" t="e">
        <f t="shared" si="1"/>
        <v>#VALUE!</v>
      </c>
    </row>
    <row r="87" spans="8:8">
      <c r="H87" s="220" t="e">
        <f t="shared" si="1"/>
        <v>#VALUE!</v>
      </c>
    </row>
    <row r="88" spans="8:8">
      <c r="H88" s="220" t="e">
        <f t="shared" si="1"/>
        <v>#VALUE!</v>
      </c>
    </row>
    <row r="89" spans="8:8">
      <c r="H89" s="220" t="e">
        <f t="shared" si="1"/>
        <v>#VALUE!</v>
      </c>
    </row>
    <row r="90" spans="8:8">
      <c r="H90" s="220" t="e">
        <f t="shared" si="1"/>
        <v>#VALUE!</v>
      </c>
    </row>
    <row r="91" spans="8:8">
      <c r="H91" s="220" t="e">
        <f t="shared" si="1"/>
        <v>#VALUE!</v>
      </c>
    </row>
    <row r="92" spans="8:8">
      <c r="H92" s="220" t="e">
        <f t="shared" si="1"/>
        <v>#VALUE!</v>
      </c>
    </row>
    <row r="93" spans="8:8">
      <c r="H93" s="220" t="e">
        <f t="shared" si="1"/>
        <v>#VALUE!</v>
      </c>
    </row>
    <row r="94" spans="8:8">
      <c r="H94" s="220" t="e">
        <f t="shared" si="1"/>
        <v>#VALUE!</v>
      </c>
    </row>
    <row r="95" spans="8:8">
      <c r="H95" s="220" t="e">
        <f t="shared" si="1"/>
        <v>#VALUE!</v>
      </c>
    </row>
    <row r="96" spans="8:8">
      <c r="H96" s="220" t="e">
        <f t="shared" si="1"/>
        <v>#VALUE!</v>
      </c>
    </row>
    <row r="97" spans="8:8">
      <c r="H97" s="220" t="e">
        <f t="shared" si="1"/>
        <v>#VALUE!</v>
      </c>
    </row>
    <row r="98" spans="8:8">
      <c r="H98" s="220" t="e">
        <f t="shared" si="1"/>
        <v>#VALUE!</v>
      </c>
    </row>
    <row r="99" spans="8:8">
      <c r="H99" s="220" t="e">
        <f t="shared" si="1"/>
        <v>#VALUE!</v>
      </c>
    </row>
    <row r="100" spans="8:8">
      <c r="H100" s="220" t="e">
        <f t="shared" si="1"/>
        <v>#VALUE!</v>
      </c>
    </row>
    <row r="101" spans="8:8">
      <c r="H101" s="220" t="e">
        <f t="shared" si="1"/>
        <v>#VALUE!</v>
      </c>
    </row>
    <row r="102" spans="8:8">
      <c r="H102" s="220" t="e">
        <f t="shared" si="1"/>
        <v>#VALUE!</v>
      </c>
    </row>
    <row r="103" spans="8:8">
      <c r="H103" s="220" t="e">
        <f t="shared" si="1"/>
        <v>#VALUE!</v>
      </c>
    </row>
    <row r="104" spans="8:8">
      <c r="H104" s="220" t="e">
        <f t="shared" si="1"/>
        <v>#VALUE!</v>
      </c>
    </row>
    <row r="105" spans="8:8">
      <c r="H105" s="220" t="e">
        <f t="shared" si="1"/>
        <v>#VALUE!</v>
      </c>
    </row>
    <row r="106" spans="8:8">
      <c r="H106" s="220" t="e">
        <f t="shared" si="1"/>
        <v>#VALUE!</v>
      </c>
    </row>
    <row r="107" spans="8:8">
      <c r="H107" s="220" t="e">
        <f t="shared" si="1"/>
        <v>#VALUE!</v>
      </c>
    </row>
    <row r="108" spans="8:8">
      <c r="H108" s="220" t="e">
        <f t="shared" si="1"/>
        <v>#VALUE!</v>
      </c>
    </row>
    <row r="109" spans="8:8">
      <c r="H109" s="220" t="e">
        <f t="shared" si="1"/>
        <v>#VALUE!</v>
      </c>
    </row>
    <row r="110" spans="8:8">
      <c r="H110" s="220" t="e">
        <f t="shared" si="1"/>
        <v>#VALUE!</v>
      </c>
    </row>
    <row r="111" spans="8:8">
      <c r="H111" s="220" t="e">
        <f t="shared" si="1"/>
        <v>#VALUE!</v>
      </c>
    </row>
    <row r="112" spans="8:8">
      <c r="H112" s="220" t="e">
        <f t="shared" si="1"/>
        <v>#VALUE!</v>
      </c>
    </row>
    <row r="113" spans="8:8">
      <c r="H113" s="220" t="e">
        <f t="shared" si="1"/>
        <v>#VALUE!</v>
      </c>
    </row>
    <row r="114" spans="8:8">
      <c r="H114" s="220" t="e">
        <f t="shared" si="1"/>
        <v>#VALUE!</v>
      </c>
    </row>
    <row r="115" spans="8:8">
      <c r="H115" s="220" t="e">
        <f t="shared" si="1"/>
        <v>#VALUE!</v>
      </c>
    </row>
    <row r="116" spans="8:8">
      <c r="H116" s="220" t="e">
        <f t="shared" si="1"/>
        <v>#VALUE!</v>
      </c>
    </row>
    <row r="117" spans="8:8">
      <c r="H117" s="220" t="e">
        <f t="shared" si="1"/>
        <v>#VALUE!</v>
      </c>
    </row>
    <row r="118" spans="8:8">
      <c r="H118" s="220" t="e">
        <f t="shared" si="1"/>
        <v>#VALUE!</v>
      </c>
    </row>
    <row r="119" spans="8:8">
      <c r="H119" s="220" t="e">
        <f t="shared" si="1"/>
        <v>#VALUE!</v>
      </c>
    </row>
    <row r="120" spans="8:8">
      <c r="H120" s="220" t="e">
        <f t="shared" si="1"/>
        <v>#VALUE!</v>
      </c>
    </row>
    <row r="121" spans="8:8">
      <c r="H121" s="220" t="e">
        <f t="shared" si="1"/>
        <v>#VALUE!</v>
      </c>
    </row>
    <row r="122" spans="8:8">
      <c r="H122" s="220" t="e">
        <f t="shared" si="1"/>
        <v>#VALUE!</v>
      </c>
    </row>
    <row r="123" spans="8:8">
      <c r="H123" s="220" t="e">
        <f t="shared" si="1"/>
        <v>#VALUE!</v>
      </c>
    </row>
    <row r="124" spans="8:8">
      <c r="H124" s="220" t="e">
        <f t="shared" si="1"/>
        <v>#VALUE!</v>
      </c>
    </row>
    <row r="125" spans="8:8">
      <c r="H125" s="220" t="e">
        <f t="shared" si="1"/>
        <v>#VALUE!</v>
      </c>
    </row>
    <row r="126" spans="8:8">
      <c r="H126" s="220" t="e">
        <f t="shared" si="1"/>
        <v>#VALUE!</v>
      </c>
    </row>
    <row r="127" spans="8:8">
      <c r="H127" s="220" t="e">
        <f t="shared" si="1"/>
        <v>#VALUE!</v>
      </c>
    </row>
    <row r="128" spans="8:8">
      <c r="H128" s="220" t="e">
        <f t="shared" si="1"/>
        <v>#VALUE!</v>
      </c>
    </row>
    <row r="129" spans="8:8">
      <c r="H129" s="220" t="e">
        <f t="shared" si="1"/>
        <v>#VALUE!</v>
      </c>
    </row>
    <row r="130" spans="8:8">
      <c r="H130" s="220" t="e">
        <f t="shared" si="1"/>
        <v>#VALUE!</v>
      </c>
    </row>
    <row r="131" spans="8:8">
      <c r="H131" s="220" t="e">
        <f t="shared" si="1"/>
        <v>#VALUE!</v>
      </c>
    </row>
    <row r="132" spans="8:8">
      <c r="H132" s="220" t="e">
        <f t="shared" ref="H132:H195" si="2">LEFT(A132,2)*1</f>
        <v>#VALUE!</v>
      </c>
    </row>
    <row r="133" spans="8:8">
      <c r="H133" s="220" t="e">
        <f t="shared" si="2"/>
        <v>#VALUE!</v>
      </c>
    </row>
    <row r="134" spans="8:8">
      <c r="H134" s="220" t="e">
        <f t="shared" si="2"/>
        <v>#VALUE!</v>
      </c>
    </row>
    <row r="135" spans="8:8">
      <c r="H135" s="220" t="e">
        <f t="shared" si="2"/>
        <v>#VALUE!</v>
      </c>
    </row>
    <row r="136" spans="8:8">
      <c r="H136" s="220" t="e">
        <f t="shared" si="2"/>
        <v>#VALUE!</v>
      </c>
    </row>
    <row r="137" spans="8:8">
      <c r="H137" s="220" t="e">
        <f t="shared" si="2"/>
        <v>#VALUE!</v>
      </c>
    </row>
    <row r="138" spans="8:8">
      <c r="H138" s="220" t="e">
        <f t="shared" si="2"/>
        <v>#VALUE!</v>
      </c>
    </row>
    <row r="139" spans="8:8">
      <c r="H139" s="220" t="e">
        <f t="shared" si="2"/>
        <v>#VALUE!</v>
      </c>
    </row>
    <row r="140" spans="8:8">
      <c r="H140" s="220" t="e">
        <f t="shared" si="2"/>
        <v>#VALUE!</v>
      </c>
    </row>
    <row r="141" spans="8:8">
      <c r="H141" s="220" t="e">
        <f t="shared" si="2"/>
        <v>#VALUE!</v>
      </c>
    </row>
    <row r="142" spans="8:8">
      <c r="H142" s="220" t="e">
        <f t="shared" si="2"/>
        <v>#VALUE!</v>
      </c>
    </row>
    <row r="143" spans="8:8">
      <c r="H143" s="220" t="e">
        <f t="shared" si="2"/>
        <v>#VALUE!</v>
      </c>
    </row>
    <row r="144" spans="8:8">
      <c r="H144" s="220" t="e">
        <f t="shared" si="2"/>
        <v>#VALUE!</v>
      </c>
    </row>
    <row r="145" spans="8:8">
      <c r="H145" s="220" t="e">
        <f t="shared" si="2"/>
        <v>#VALUE!</v>
      </c>
    </row>
    <row r="146" spans="8:8">
      <c r="H146" s="220" t="e">
        <f t="shared" si="2"/>
        <v>#VALUE!</v>
      </c>
    </row>
    <row r="147" spans="8:8">
      <c r="H147" s="220" t="e">
        <f t="shared" si="2"/>
        <v>#VALUE!</v>
      </c>
    </row>
    <row r="148" spans="8:8">
      <c r="H148" s="220" t="e">
        <f t="shared" si="2"/>
        <v>#VALUE!</v>
      </c>
    </row>
    <row r="149" spans="8:8">
      <c r="H149" s="220" t="e">
        <f t="shared" si="2"/>
        <v>#VALUE!</v>
      </c>
    </row>
    <row r="150" spans="8:8">
      <c r="H150" s="220" t="e">
        <f t="shared" si="2"/>
        <v>#VALUE!</v>
      </c>
    </row>
    <row r="151" spans="8:8">
      <c r="H151" s="220" t="e">
        <f t="shared" si="2"/>
        <v>#VALUE!</v>
      </c>
    </row>
    <row r="152" spans="8:8">
      <c r="H152" s="220" t="e">
        <f t="shared" si="2"/>
        <v>#VALUE!</v>
      </c>
    </row>
    <row r="153" spans="8:8">
      <c r="H153" s="220" t="e">
        <f t="shared" si="2"/>
        <v>#VALUE!</v>
      </c>
    </row>
    <row r="154" spans="8:8">
      <c r="H154" s="220" t="e">
        <f t="shared" si="2"/>
        <v>#VALUE!</v>
      </c>
    </row>
    <row r="155" spans="8:8">
      <c r="H155" s="220" t="e">
        <f t="shared" si="2"/>
        <v>#VALUE!</v>
      </c>
    </row>
    <row r="156" spans="8:8">
      <c r="H156" s="220" t="e">
        <f t="shared" si="2"/>
        <v>#VALUE!</v>
      </c>
    </row>
    <row r="157" spans="8:8">
      <c r="H157" s="220" t="e">
        <f t="shared" si="2"/>
        <v>#VALUE!</v>
      </c>
    </row>
    <row r="158" spans="8:8">
      <c r="H158" s="220" t="e">
        <f t="shared" si="2"/>
        <v>#VALUE!</v>
      </c>
    </row>
    <row r="159" spans="8:8">
      <c r="H159" s="220" t="e">
        <f t="shared" si="2"/>
        <v>#VALUE!</v>
      </c>
    </row>
    <row r="160" spans="8:8">
      <c r="H160" s="220" t="e">
        <f t="shared" si="2"/>
        <v>#VALUE!</v>
      </c>
    </row>
    <row r="161" spans="8:8">
      <c r="H161" s="220" t="e">
        <f t="shared" si="2"/>
        <v>#VALUE!</v>
      </c>
    </row>
    <row r="162" spans="8:8">
      <c r="H162" s="220" t="e">
        <f t="shared" si="2"/>
        <v>#VALUE!</v>
      </c>
    </row>
    <row r="163" spans="8:8">
      <c r="H163" s="220" t="e">
        <f t="shared" si="2"/>
        <v>#VALUE!</v>
      </c>
    </row>
    <row r="164" spans="8:8">
      <c r="H164" s="220" t="e">
        <f t="shared" si="2"/>
        <v>#VALUE!</v>
      </c>
    </row>
    <row r="165" spans="8:8">
      <c r="H165" s="220" t="e">
        <f t="shared" si="2"/>
        <v>#VALUE!</v>
      </c>
    </row>
    <row r="166" spans="8:8">
      <c r="H166" s="220" t="e">
        <f t="shared" si="2"/>
        <v>#VALUE!</v>
      </c>
    </row>
    <row r="167" spans="8:8">
      <c r="H167" s="220" t="e">
        <f t="shared" si="2"/>
        <v>#VALUE!</v>
      </c>
    </row>
    <row r="168" spans="8:8">
      <c r="H168" s="220" t="e">
        <f t="shared" si="2"/>
        <v>#VALUE!</v>
      </c>
    </row>
    <row r="169" spans="8:8">
      <c r="H169" s="220" t="e">
        <f t="shared" si="2"/>
        <v>#VALUE!</v>
      </c>
    </row>
    <row r="170" spans="8:8">
      <c r="H170" s="220" t="e">
        <f t="shared" si="2"/>
        <v>#VALUE!</v>
      </c>
    </row>
    <row r="171" spans="8:8">
      <c r="H171" s="220" t="e">
        <f t="shared" si="2"/>
        <v>#VALUE!</v>
      </c>
    </row>
    <row r="172" spans="8:8">
      <c r="H172" s="220" t="e">
        <f t="shared" si="2"/>
        <v>#VALUE!</v>
      </c>
    </row>
    <row r="173" spans="8:8">
      <c r="H173" s="220" t="e">
        <f t="shared" si="2"/>
        <v>#VALUE!</v>
      </c>
    </row>
    <row r="174" spans="8:8">
      <c r="H174" s="220" t="e">
        <f t="shared" si="2"/>
        <v>#VALUE!</v>
      </c>
    </row>
    <row r="175" spans="8:8">
      <c r="H175" s="220" t="e">
        <f t="shared" si="2"/>
        <v>#VALUE!</v>
      </c>
    </row>
    <row r="176" spans="8:8">
      <c r="H176" s="220" t="e">
        <f t="shared" si="2"/>
        <v>#VALUE!</v>
      </c>
    </row>
    <row r="177" spans="8:8">
      <c r="H177" s="220" t="e">
        <f t="shared" si="2"/>
        <v>#VALUE!</v>
      </c>
    </row>
    <row r="178" spans="8:8">
      <c r="H178" s="220" t="e">
        <f t="shared" si="2"/>
        <v>#VALUE!</v>
      </c>
    </row>
    <row r="179" spans="8:8">
      <c r="H179" s="220" t="e">
        <f t="shared" si="2"/>
        <v>#VALUE!</v>
      </c>
    </row>
    <row r="180" spans="8:8">
      <c r="H180" s="220" t="e">
        <f t="shared" si="2"/>
        <v>#VALUE!</v>
      </c>
    </row>
    <row r="181" spans="8:8">
      <c r="H181" s="220" t="e">
        <f t="shared" si="2"/>
        <v>#VALUE!</v>
      </c>
    </row>
    <row r="182" spans="8:8">
      <c r="H182" s="220" t="e">
        <f t="shared" si="2"/>
        <v>#VALUE!</v>
      </c>
    </row>
    <row r="183" spans="8:8">
      <c r="H183" s="220" t="e">
        <f t="shared" si="2"/>
        <v>#VALUE!</v>
      </c>
    </row>
    <row r="184" spans="8:8">
      <c r="H184" s="220" t="e">
        <f t="shared" si="2"/>
        <v>#VALUE!</v>
      </c>
    </row>
    <row r="185" spans="8:8">
      <c r="H185" s="220" t="e">
        <f t="shared" si="2"/>
        <v>#VALUE!</v>
      </c>
    </row>
    <row r="186" spans="8:8">
      <c r="H186" s="220" t="e">
        <f t="shared" si="2"/>
        <v>#VALUE!</v>
      </c>
    </row>
    <row r="187" spans="8:8">
      <c r="H187" s="220" t="e">
        <f t="shared" si="2"/>
        <v>#VALUE!</v>
      </c>
    </row>
    <row r="188" spans="8:8">
      <c r="H188" s="220" t="e">
        <f t="shared" si="2"/>
        <v>#VALUE!</v>
      </c>
    </row>
    <row r="189" spans="8:8">
      <c r="H189" s="220" t="e">
        <f t="shared" si="2"/>
        <v>#VALUE!</v>
      </c>
    </row>
    <row r="190" spans="8:8">
      <c r="H190" s="220" t="e">
        <f t="shared" si="2"/>
        <v>#VALUE!</v>
      </c>
    </row>
    <row r="191" spans="8:8">
      <c r="H191" s="220" t="e">
        <f t="shared" si="2"/>
        <v>#VALUE!</v>
      </c>
    </row>
    <row r="192" spans="8:8">
      <c r="H192" s="220" t="e">
        <f t="shared" si="2"/>
        <v>#VALUE!</v>
      </c>
    </row>
    <row r="193" spans="8:8">
      <c r="H193" s="220" t="e">
        <f t="shared" si="2"/>
        <v>#VALUE!</v>
      </c>
    </row>
    <row r="194" spans="8:8">
      <c r="H194" s="220" t="e">
        <f t="shared" si="2"/>
        <v>#VALUE!</v>
      </c>
    </row>
    <row r="195" spans="8:8">
      <c r="H195" s="220" t="e">
        <f t="shared" si="2"/>
        <v>#VALUE!</v>
      </c>
    </row>
    <row r="196" spans="8:8">
      <c r="H196" s="220" t="e">
        <f t="shared" ref="H196:H259" si="3">LEFT(A196,2)*1</f>
        <v>#VALUE!</v>
      </c>
    </row>
    <row r="197" spans="8:8">
      <c r="H197" s="220" t="e">
        <f t="shared" si="3"/>
        <v>#VALUE!</v>
      </c>
    </row>
    <row r="198" spans="8:8">
      <c r="H198" s="220" t="e">
        <f t="shared" si="3"/>
        <v>#VALUE!</v>
      </c>
    </row>
    <row r="199" spans="8:8">
      <c r="H199" s="220" t="e">
        <f t="shared" si="3"/>
        <v>#VALUE!</v>
      </c>
    </row>
    <row r="200" spans="8:8">
      <c r="H200" s="220" t="e">
        <f t="shared" si="3"/>
        <v>#VALUE!</v>
      </c>
    </row>
    <row r="201" spans="8:8">
      <c r="H201" s="220" t="e">
        <f t="shared" si="3"/>
        <v>#VALUE!</v>
      </c>
    </row>
    <row r="202" spans="8:8">
      <c r="H202" s="220" t="e">
        <f t="shared" si="3"/>
        <v>#VALUE!</v>
      </c>
    </row>
    <row r="203" spans="8:8">
      <c r="H203" s="220" t="e">
        <f t="shared" si="3"/>
        <v>#VALUE!</v>
      </c>
    </row>
    <row r="204" spans="8:8">
      <c r="H204" s="220" t="e">
        <f t="shared" si="3"/>
        <v>#VALUE!</v>
      </c>
    </row>
    <row r="205" spans="8:8">
      <c r="H205" s="220" t="e">
        <f t="shared" si="3"/>
        <v>#VALUE!</v>
      </c>
    </row>
    <row r="206" spans="8:8">
      <c r="H206" s="220" t="e">
        <f t="shared" si="3"/>
        <v>#VALUE!</v>
      </c>
    </row>
    <row r="207" spans="8:8">
      <c r="H207" s="220" t="e">
        <f t="shared" si="3"/>
        <v>#VALUE!</v>
      </c>
    </row>
    <row r="208" spans="8:8">
      <c r="H208" s="220" t="e">
        <f t="shared" si="3"/>
        <v>#VALUE!</v>
      </c>
    </row>
    <row r="209" spans="8:8">
      <c r="H209" s="220" t="e">
        <f t="shared" si="3"/>
        <v>#VALUE!</v>
      </c>
    </row>
    <row r="210" spans="8:8">
      <c r="H210" s="220" t="e">
        <f t="shared" si="3"/>
        <v>#VALUE!</v>
      </c>
    </row>
    <row r="211" spans="8:8">
      <c r="H211" s="220" t="e">
        <f t="shared" si="3"/>
        <v>#VALUE!</v>
      </c>
    </row>
    <row r="212" spans="8:8">
      <c r="H212" s="220" t="e">
        <f t="shared" si="3"/>
        <v>#VALUE!</v>
      </c>
    </row>
    <row r="213" spans="8:8">
      <c r="H213" s="220" t="e">
        <f t="shared" si="3"/>
        <v>#VALUE!</v>
      </c>
    </row>
    <row r="214" spans="8:8">
      <c r="H214" s="220" t="e">
        <f t="shared" si="3"/>
        <v>#VALUE!</v>
      </c>
    </row>
    <row r="215" spans="8:8">
      <c r="H215" s="220" t="e">
        <f t="shared" si="3"/>
        <v>#VALUE!</v>
      </c>
    </row>
    <row r="216" spans="8:8">
      <c r="H216" s="220" t="e">
        <f t="shared" si="3"/>
        <v>#VALUE!</v>
      </c>
    </row>
    <row r="217" spans="8:8">
      <c r="H217" s="220" t="e">
        <f t="shared" si="3"/>
        <v>#VALUE!</v>
      </c>
    </row>
    <row r="218" spans="8:8">
      <c r="H218" s="220" t="e">
        <f t="shared" si="3"/>
        <v>#VALUE!</v>
      </c>
    </row>
    <row r="219" spans="8:8">
      <c r="H219" s="220" t="e">
        <f t="shared" si="3"/>
        <v>#VALUE!</v>
      </c>
    </row>
    <row r="220" spans="8:8">
      <c r="H220" s="220" t="e">
        <f t="shared" si="3"/>
        <v>#VALUE!</v>
      </c>
    </row>
    <row r="221" spans="8:8">
      <c r="H221" s="220" t="e">
        <f t="shared" si="3"/>
        <v>#VALUE!</v>
      </c>
    </row>
    <row r="222" spans="8:8">
      <c r="H222" s="220" t="e">
        <f t="shared" si="3"/>
        <v>#VALUE!</v>
      </c>
    </row>
    <row r="223" spans="8:8">
      <c r="H223" s="220" t="e">
        <f t="shared" si="3"/>
        <v>#VALUE!</v>
      </c>
    </row>
    <row r="224" spans="8:8">
      <c r="H224" s="220" t="e">
        <f t="shared" si="3"/>
        <v>#VALUE!</v>
      </c>
    </row>
    <row r="225" spans="8:8">
      <c r="H225" s="220" t="e">
        <f t="shared" si="3"/>
        <v>#VALUE!</v>
      </c>
    </row>
    <row r="226" spans="8:8">
      <c r="H226" s="220" t="e">
        <f t="shared" si="3"/>
        <v>#VALUE!</v>
      </c>
    </row>
    <row r="227" spans="8:8">
      <c r="H227" s="220" t="e">
        <f t="shared" si="3"/>
        <v>#VALUE!</v>
      </c>
    </row>
    <row r="228" spans="8:8">
      <c r="H228" s="220" t="e">
        <f t="shared" si="3"/>
        <v>#VALUE!</v>
      </c>
    </row>
    <row r="229" spans="8:8">
      <c r="H229" s="220" t="e">
        <f t="shared" si="3"/>
        <v>#VALUE!</v>
      </c>
    </row>
    <row r="230" spans="8:8">
      <c r="H230" s="220" t="e">
        <f t="shared" si="3"/>
        <v>#VALUE!</v>
      </c>
    </row>
    <row r="231" spans="8:8">
      <c r="H231" s="220" t="e">
        <f t="shared" si="3"/>
        <v>#VALUE!</v>
      </c>
    </row>
    <row r="232" spans="8:8">
      <c r="H232" s="220" t="e">
        <f t="shared" si="3"/>
        <v>#VALUE!</v>
      </c>
    </row>
    <row r="233" spans="8:8">
      <c r="H233" s="220" t="e">
        <f t="shared" si="3"/>
        <v>#VALUE!</v>
      </c>
    </row>
    <row r="234" spans="8:8">
      <c r="H234" s="220" t="e">
        <f t="shared" si="3"/>
        <v>#VALUE!</v>
      </c>
    </row>
    <row r="235" spans="8:8">
      <c r="H235" s="220" t="e">
        <f t="shared" si="3"/>
        <v>#VALUE!</v>
      </c>
    </row>
    <row r="236" spans="8:8">
      <c r="H236" s="220" t="e">
        <f t="shared" si="3"/>
        <v>#VALUE!</v>
      </c>
    </row>
    <row r="237" spans="8:8">
      <c r="H237" s="220" t="e">
        <f t="shared" si="3"/>
        <v>#VALUE!</v>
      </c>
    </row>
    <row r="238" spans="8:8">
      <c r="H238" s="220" t="e">
        <f t="shared" si="3"/>
        <v>#VALUE!</v>
      </c>
    </row>
    <row r="239" spans="8:8">
      <c r="H239" s="220" t="e">
        <f t="shared" si="3"/>
        <v>#VALUE!</v>
      </c>
    </row>
    <row r="240" spans="8:8">
      <c r="H240" s="220" t="e">
        <f t="shared" si="3"/>
        <v>#VALUE!</v>
      </c>
    </row>
    <row r="241" spans="8:8">
      <c r="H241" s="220" t="e">
        <f t="shared" si="3"/>
        <v>#VALUE!</v>
      </c>
    </row>
    <row r="242" spans="8:8">
      <c r="H242" s="220" t="e">
        <f t="shared" si="3"/>
        <v>#VALUE!</v>
      </c>
    </row>
    <row r="243" spans="8:8">
      <c r="H243" s="220" t="e">
        <f t="shared" si="3"/>
        <v>#VALUE!</v>
      </c>
    </row>
    <row r="244" spans="8:8">
      <c r="H244" s="220" t="e">
        <f t="shared" si="3"/>
        <v>#VALUE!</v>
      </c>
    </row>
    <row r="245" spans="8:8">
      <c r="H245" s="220" t="e">
        <f t="shared" si="3"/>
        <v>#VALUE!</v>
      </c>
    </row>
    <row r="246" spans="8:8">
      <c r="H246" s="220" t="e">
        <f t="shared" si="3"/>
        <v>#VALUE!</v>
      </c>
    </row>
    <row r="247" spans="8:8">
      <c r="H247" s="220" t="e">
        <f t="shared" si="3"/>
        <v>#VALUE!</v>
      </c>
    </row>
    <row r="248" spans="8:8">
      <c r="H248" s="220" t="e">
        <f t="shared" si="3"/>
        <v>#VALUE!</v>
      </c>
    </row>
    <row r="249" spans="8:8">
      <c r="H249" s="220" t="e">
        <f t="shared" si="3"/>
        <v>#VALUE!</v>
      </c>
    </row>
    <row r="250" spans="8:8">
      <c r="H250" s="220" t="e">
        <f t="shared" si="3"/>
        <v>#VALUE!</v>
      </c>
    </row>
    <row r="251" spans="8:8">
      <c r="H251" s="220" t="e">
        <f t="shared" si="3"/>
        <v>#VALUE!</v>
      </c>
    </row>
    <row r="252" spans="8:8">
      <c r="H252" s="220" t="e">
        <f t="shared" si="3"/>
        <v>#VALUE!</v>
      </c>
    </row>
    <row r="253" spans="8:8">
      <c r="H253" s="220" t="e">
        <f t="shared" si="3"/>
        <v>#VALUE!</v>
      </c>
    </row>
    <row r="254" spans="8:8">
      <c r="H254" s="220" t="e">
        <f t="shared" si="3"/>
        <v>#VALUE!</v>
      </c>
    </row>
    <row r="255" spans="8:8">
      <c r="H255" s="220" t="e">
        <f t="shared" si="3"/>
        <v>#VALUE!</v>
      </c>
    </row>
    <row r="256" spans="8:8">
      <c r="H256" s="220" t="e">
        <f t="shared" si="3"/>
        <v>#VALUE!</v>
      </c>
    </row>
    <row r="257" spans="8:8">
      <c r="H257" s="220" t="e">
        <f t="shared" si="3"/>
        <v>#VALUE!</v>
      </c>
    </row>
    <row r="258" spans="8:8">
      <c r="H258" s="220" t="e">
        <f t="shared" si="3"/>
        <v>#VALUE!</v>
      </c>
    </row>
    <row r="259" spans="8:8">
      <c r="H259" s="220" t="e">
        <f t="shared" si="3"/>
        <v>#VALUE!</v>
      </c>
    </row>
    <row r="260" spans="8:8">
      <c r="H260" s="220" t="e">
        <f t="shared" ref="H260:H323" si="4">LEFT(A260,2)*1</f>
        <v>#VALUE!</v>
      </c>
    </row>
    <row r="261" spans="8:8">
      <c r="H261" s="220" t="e">
        <f t="shared" si="4"/>
        <v>#VALUE!</v>
      </c>
    </row>
    <row r="262" spans="8:8">
      <c r="H262" s="220" t="e">
        <f t="shared" si="4"/>
        <v>#VALUE!</v>
      </c>
    </row>
    <row r="263" spans="8:8">
      <c r="H263" s="220" t="e">
        <f t="shared" si="4"/>
        <v>#VALUE!</v>
      </c>
    </row>
    <row r="264" spans="8:8">
      <c r="H264" s="220" t="e">
        <f t="shared" si="4"/>
        <v>#VALUE!</v>
      </c>
    </row>
    <row r="265" spans="8:8">
      <c r="H265" s="220" t="e">
        <f t="shared" si="4"/>
        <v>#VALUE!</v>
      </c>
    </row>
    <row r="266" spans="8:8">
      <c r="H266" s="220" t="e">
        <f t="shared" si="4"/>
        <v>#VALUE!</v>
      </c>
    </row>
    <row r="267" spans="8:8">
      <c r="H267" s="220" t="e">
        <f t="shared" si="4"/>
        <v>#VALUE!</v>
      </c>
    </row>
    <row r="268" spans="8:8">
      <c r="H268" s="220" t="e">
        <f t="shared" si="4"/>
        <v>#VALUE!</v>
      </c>
    </row>
    <row r="269" spans="8:8">
      <c r="H269" s="220" t="e">
        <f t="shared" si="4"/>
        <v>#VALUE!</v>
      </c>
    </row>
    <row r="270" spans="8:8">
      <c r="H270" s="220" t="e">
        <f t="shared" si="4"/>
        <v>#VALUE!</v>
      </c>
    </row>
    <row r="271" spans="8:8">
      <c r="H271" s="220" t="e">
        <f t="shared" si="4"/>
        <v>#VALUE!</v>
      </c>
    </row>
    <row r="272" spans="8:8">
      <c r="H272" s="220" t="e">
        <f t="shared" si="4"/>
        <v>#VALUE!</v>
      </c>
    </row>
    <row r="273" spans="8:8">
      <c r="H273" s="220" t="e">
        <f t="shared" si="4"/>
        <v>#VALUE!</v>
      </c>
    </row>
    <row r="274" spans="8:8">
      <c r="H274" s="220" t="e">
        <f t="shared" si="4"/>
        <v>#VALUE!</v>
      </c>
    </row>
    <row r="275" spans="8:8">
      <c r="H275" s="220" t="e">
        <f t="shared" si="4"/>
        <v>#VALUE!</v>
      </c>
    </row>
    <row r="276" spans="8:8">
      <c r="H276" s="220" t="e">
        <f t="shared" si="4"/>
        <v>#VALUE!</v>
      </c>
    </row>
    <row r="277" spans="8:8">
      <c r="H277" s="220" t="e">
        <f t="shared" si="4"/>
        <v>#VALUE!</v>
      </c>
    </row>
    <row r="278" spans="8:8">
      <c r="H278" s="220" t="e">
        <f t="shared" si="4"/>
        <v>#VALUE!</v>
      </c>
    </row>
    <row r="279" spans="8:8">
      <c r="H279" s="220" t="e">
        <f t="shared" si="4"/>
        <v>#VALUE!</v>
      </c>
    </row>
    <row r="280" spans="8:8">
      <c r="H280" s="220" t="e">
        <f t="shared" si="4"/>
        <v>#VALUE!</v>
      </c>
    </row>
    <row r="281" spans="8:8">
      <c r="H281" s="220" t="e">
        <f t="shared" si="4"/>
        <v>#VALUE!</v>
      </c>
    </row>
    <row r="282" spans="8:8">
      <c r="H282" s="220" t="e">
        <f t="shared" si="4"/>
        <v>#VALUE!</v>
      </c>
    </row>
    <row r="283" spans="8:8">
      <c r="H283" s="220" t="e">
        <f t="shared" si="4"/>
        <v>#VALUE!</v>
      </c>
    </row>
    <row r="284" spans="8:8">
      <c r="H284" s="220" t="e">
        <f t="shared" si="4"/>
        <v>#VALUE!</v>
      </c>
    </row>
    <row r="285" spans="8:8">
      <c r="H285" s="220" t="e">
        <f t="shared" si="4"/>
        <v>#VALUE!</v>
      </c>
    </row>
    <row r="286" spans="8:8">
      <c r="H286" s="220" t="e">
        <f t="shared" si="4"/>
        <v>#VALUE!</v>
      </c>
    </row>
    <row r="287" spans="8:8">
      <c r="H287" s="220" t="e">
        <f t="shared" si="4"/>
        <v>#VALUE!</v>
      </c>
    </row>
    <row r="288" spans="8:8">
      <c r="H288" s="220" t="e">
        <f t="shared" si="4"/>
        <v>#VALUE!</v>
      </c>
    </row>
    <row r="289" spans="8:8">
      <c r="H289" s="220" t="e">
        <f t="shared" si="4"/>
        <v>#VALUE!</v>
      </c>
    </row>
    <row r="290" spans="8:8">
      <c r="H290" s="220" t="e">
        <f t="shared" si="4"/>
        <v>#VALUE!</v>
      </c>
    </row>
    <row r="291" spans="8:8">
      <c r="H291" s="220" t="e">
        <f t="shared" si="4"/>
        <v>#VALUE!</v>
      </c>
    </row>
    <row r="292" spans="8:8">
      <c r="H292" s="220" t="e">
        <f t="shared" si="4"/>
        <v>#VALUE!</v>
      </c>
    </row>
    <row r="293" spans="8:8">
      <c r="H293" s="220" t="e">
        <f t="shared" si="4"/>
        <v>#VALUE!</v>
      </c>
    </row>
    <row r="294" spans="8:8">
      <c r="H294" s="220" t="e">
        <f t="shared" si="4"/>
        <v>#VALUE!</v>
      </c>
    </row>
    <row r="295" spans="8:8">
      <c r="H295" s="220" t="e">
        <f t="shared" si="4"/>
        <v>#VALUE!</v>
      </c>
    </row>
    <row r="296" spans="8:8">
      <c r="H296" s="220" t="e">
        <f t="shared" si="4"/>
        <v>#VALUE!</v>
      </c>
    </row>
    <row r="297" spans="8:8">
      <c r="H297" s="220" t="e">
        <f t="shared" si="4"/>
        <v>#VALUE!</v>
      </c>
    </row>
    <row r="298" spans="8:8">
      <c r="H298" s="220" t="e">
        <f t="shared" si="4"/>
        <v>#VALUE!</v>
      </c>
    </row>
    <row r="299" spans="8:8">
      <c r="H299" s="220" t="e">
        <f t="shared" si="4"/>
        <v>#VALUE!</v>
      </c>
    </row>
    <row r="300" spans="8:8">
      <c r="H300" s="220" t="e">
        <f t="shared" si="4"/>
        <v>#VALUE!</v>
      </c>
    </row>
    <row r="301" spans="8:8">
      <c r="H301" s="220" t="e">
        <f t="shared" si="4"/>
        <v>#VALUE!</v>
      </c>
    </row>
    <row r="302" spans="8:8">
      <c r="H302" s="220" t="e">
        <f t="shared" si="4"/>
        <v>#VALUE!</v>
      </c>
    </row>
    <row r="303" spans="8:8">
      <c r="H303" s="220" t="e">
        <f t="shared" si="4"/>
        <v>#VALUE!</v>
      </c>
    </row>
    <row r="304" spans="8:8">
      <c r="H304" s="220" t="e">
        <f t="shared" si="4"/>
        <v>#VALUE!</v>
      </c>
    </row>
    <row r="305" spans="8:8">
      <c r="H305" s="220" t="e">
        <f t="shared" si="4"/>
        <v>#VALUE!</v>
      </c>
    </row>
    <row r="306" spans="8:8">
      <c r="H306" s="220" t="e">
        <f t="shared" si="4"/>
        <v>#VALUE!</v>
      </c>
    </row>
    <row r="307" spans="8:8">
      <c r="H307" s="220" t="e">
        <f t="shared" si="4"/>
        <v>#VALUE!</v>
      </c>
    </row>
    <row r="308" spans="8:8">
      <c r="H308" s="220" t="e">
        <f t="shared" si="4"/>
        <v>#VALUE!</v>
      </c>
    </row>
    <row r="309" spans="8:8">
      <c r="H309" s="220" t="e">
        <f t="shared" si="4"/>
        <v>#VALUE!</v>
      </c>
    </row>
    <row r="310" spans="8:8">
      <c r="H310" s="220" t="e">
        <f t="shared" si="4"/>
        <v>#VALUE!</v>
      </c>
    </row>
    <row r="311" spans="8:8">
      <c r="H311" s="220" t="e">
        <f t="shared" si="4"/>
        <v>#VALUE!</v>
      </c>
    </row>
    <row r="312" spans="8:8">
      <c r="H312" s="220" t="e">
        <f t="shared" si="4"/>
        <v>#VALUE!</v>
      </c>
    </row>
    <row r="313" spans="8:8">
      <c r="H313" s="220" t="e">
        <f t="shared" si="4"/>
        <v>#VALUE!</v>
      </c>
    </row>
    <row r="314" spans="8:8">
      <c r="H314" s="220" t="e">
        <f t="shared" si="4"/>
        <v>#VALUE!</v>
      </c>
    </row>
    <row r="315" spans="8:8">
      <c r="H315" s="220" t="e">
        <f t="shared" si="4"/>
        <v>#VALUE!</v>
      </c>
    </row>
    <row r="316" spans="8:8">
      <c r="H316" s="220" t="e">
        <f t="shared" si="4"/>
        <v>#VALUE!</v>
      </c>
    </row>
    <row r="317" spans="8:8">
      <c r="H317" s="220" t="e">
        <f t="shared" si="4"/>
        <v>#VALUE!</v>
      </c>
    </row>
    <row r="318" spans="8:8">
      <c r="H318" s="220" t="e">
        <f t="shared" si="4"/>
        <v>#VALUE!</v>
      </c>
    </row>
    <row r="319" spans="8:8">
      <c r="H319" s="220" t="e">
        <f t="shared" si="4"/>
        <v>#VALUE!</v>
      </c>
    </row>
    <row r="320" spans="8:8">
      <c r="H320" s="220" t="e">
        <f t="shared" si="4"/>
        <v>#VALUE!</v>
      </c>
    </row>
    <row r="321" spans="8:8">
      <c r="H321" s="220" t="e">
        <f t="shared" si="4"/>
        <v>#VALUE!</v>
      </c>
    </row>
    <row r="322" spans="8:8">
      <c r="H322" s="220" t="e">
        <f t="shared" si="4"/>
        <v>#VALUE!</v>
      </c>
    </row>
    <row r="323" spans="8:8">
      <c r="H323" s="220" t="e">
        <f t="shared" si="4"/>
        <v>#VALUE!</v>
      </c>
    </row>
    <row r="324" spans="8:8">
      <c r="H324" s="220" t="e">
        <f t="shared" ref="H324:H387" si="5">LEFT(A324,2)*1</f>
        <v>#VALUE!</v>
      </c>
    </row>
    <row r="325" spans="8:8">
      <c r="H325" s="220" t="e">
        <f t="shared" si="5"/>
        <v>#VALUE!</v>
      </c>
    </row>
    <row r="326" spans="8:8">
      <c r="H326" s="220" t="e">
        <f t="shared" si="5"/>
        <v>#VALUE!</v>
      </c>
    </row>
    <row r="327" spans="8:8">
      <c r="H327" s="220" t="e">
        <f t="shared" si="5"/>
        <v>#VALUE!</v>
      </c>
    </row>
    <row r="328" spans="8:8">
      <c r="H328" s="220" t="e">
        <f t="shared" si="5"/>
        <v>#VALUE!</v>
      </c>
    </row>
    <row r="329" spans="8:8">
      <c r="H329" s="220" t="e">
        <f t="shared" si="5"/>
        <v>#VALUE!</v>
      </c>
    </row>
    <row r="330" spans="8:8">
      <c r="H330" s="220" t="e">
        <f t="shared" si="5"/>
        <v>#VALUE!</v>
      </c>
    </row>
    <row r="331" spans="8:8">
      <c r="H331" s="220" t="e">
        <f t="shared" si="5"/>
        <v>#VALUE!</v>
      </c>
    </row>
    <row r="332" spans="8:8">
      <c r="H332" s="220" t="e">
        <f t="shared" si="5"/>
        <v>#VALUE!</v>
      </c>
    </row>
    <row r="333" spans="8:8">
      <c r="H333" s="220" t="e">
        <f t="shared" si="5"/>
        <v>#VALUE!</v>
      </c>
    </row>
    <row r="334" spans="8:8">
      <c r="H334" s="220" t="e">
        <f t="shared" si="5"/>
        <v>#VALUE!</v>
      </c>
    </row>
    <row r="335" spans="8:8">
      <c r="H335" s="220" t="e">
        <f t="shared" si="5"/>
        <v>#VALUE!</v>
      </c>
    </row>
    <row r="336" spans="8:8">
      <c r="H336" s="220" t="e">
        <f t="shared" si="5"/>
        <v>#VALUE!</v>
      </c>
    </row>
    <row r="337" spans="8:8">
      <c r="H337" s="220" t="e">
        <f t="shared" si="5"/>
        <v>#VALUE!</v>
      </c>
    </row>
    <row r="338" spans="8:8">
      <c r="H338" s="220" t="e">
        <f t="shared" si="5"/>
        <v>#VALUE!</v>
      </c>
    </row>
    <row r="339" spans="8:8">
      <c r="H339" s="220" t="e">
        <f t="shared" si="5"/>
        <v>#VALUE!</v>
      </c>
    </row>
    <row r="340" spans="8:8">
      <c r="H340" s="220" t="e">
        <f t="shared" si="5"/>
        <v>#VALUE!</v>
      </c>
    </row>
    <row r="341" spans="8:8">
      <c r="H341" s="220" t="e">
        <f t="shared" si="5"/>
        <v>#VALUE!</v>
      </c>
    </row>
    <row r="342" spans="8:8">
      <c r="H342" s="220" t="e">
        <f t="shared" si="5"/>
        <v>#VALUE!</v>
      </c>
    </row>
    <row r="343" spans="8:8">
      <c r="H343" s="220" t="e">
        <f t="shared" si="5"/>
        <v>#VALUE!</v>
      </c>
    </row>
    <row r="344" spans="8:8">
      <c r="H344" s="220" t="e">
        <f t="shared" si="5"/>
        <v>#VALUE!</v>
      </c>
    </row>
    <row r="345" spans="8:8">
      <c r="H345" s="220" t="e">
        <f t="shared" si="5"/>
        <v>#VALUE!</v>
      </c>
    </row>
    <row r="346" spans="8:8">
      <c r="H346" s="220" t="e">
        <f t="shared" si="5"/>
        <v>#VALUE!</v>
      </c>
    </row>
    <row r="347" spans="8:8">
      <c r="H347" s="220" t="e">
        <f t="shared" si="5"/>
        <v>#VALUE!</v>
      </c>
    </row>
    <row r="348" spans="8:8">
      <c r="H348" s="220" t="e">
        <f t="shared" si="5"/>
        <v>#VALUE!</v>
      </c>
    </row>
    <row r="349" spans="8:8">
      <c r="H349" s="220" t="e">
        <f t="shared" si="5"/>
        <v>#VALUE!</v>
      </c>
    </row>
    <row r="350" spans="8:8">
      <c r="H350" s="220" t="e">
        <f t="shared" si="5"/>
        <v>#VALUE!</v>
      </c>
    </row>
    <row r="351" spans="8:8">
      <c r="H351" s="220" t="e">
        <f t="shared" si="5"/>
        <v>#VALUE!</v>
      </c>
    </row>
    <row r="352" spans="8:8">
      <c r="H352" s="220" t="e">
        <f t="shared" si="5"/>
        <v>#VALUE!</v>
      </c>
    </row>
    <row r="353" spans="8:8">
      <c r="H353" s="220" t="e">
        <f t="shared" si="5"/>
        <v>#VALUE!</v>
      </c>
    </row>
    <row r="354" spans="8:8">
      <c r="H354" s="220" t="e">
        <f t="shared" si="5"/>
        <v>#VALUE!</v>
      </c>
    </row>
    <row r="355" spans="8:8">
      <c r="H355" s="220" t="e">
        <f t="shared" si="5"/>
        <v>#VALUE!</v>
      </c>
    </row>
    <row r="356" spans="8:8">
      <c r="H356" s="220" t="e">
        <f t="shared" si="5"/>
        <v>#VALUE!</v>
      </c>
    </row>
    <row r="357" spans="8:8">
      <c r="H357" s="220" t="e">
        <f t="shared" si="5"/>
        <v>#VALUE!</v>
      </c>
    </row>
    <row r="358" spans="8:8">
      <c r="H358" s="220" t="e">
        <f t="shared" si="5"/>
        <v>#VALUE!</v>
      </c>
    </row>
    <row r="359" spans="8:8">
      <c r="H359" s="220" t="e">
        <f t="shared" si="5"/>
        <v>#VALUE!</v>
      </c>
    </row>
    <row r="360" spans="8:8">
      <c r="H360" s="220" t="e">
        <f t="shared" si="5"/>
        <v>#VALUE!</v>
      </c>
    </row>
    <row r="361" spans="8:8">
      <c r="H361" s="220" t="e">
        <f t="shared" si="5"/>
        <v>#VALUE!</v>
      </c>
    </row>
    <row r="362" spans="8:8">
      <c r="H362" s="220" t="e">
        <f t="shared" si="5"/>
        <v>#VALUE!</v>
      </c>
    </row>
    <row r="363" spans="8:8">
      <c r="H363" s="220" t="e">
        <f t="shared" si="5"/>
        <v>#VALUE!</v>
      </c>
    </row>
    <row r="364" spans="8:8">
      <c r="H364" s="220" t="e">
        <f t="shared" si="5"/>
        <v>#VALUE!</v>
      </c>
    </row>
    <row r="365" spans="8:8">
      <c r="H365" s="220" t="e">
        <f t="shared" si="5"/>
        <v>#VALUE!</v>
      </c>
    </row>
    <row r="366" spans="8:8">
      <c r="H366" s="220" t="e">
        <f t="shared" si="5"/>
        <v>#VALUE!</v>
      </c>
    </row>
    <row r="367" spans="8:8">
      <c r="H367" s="220" t="e">
        <f t="shared" si="5"/>
        <v>#VALUE!</v>
      </c>
    </row>
    <row r="368" spans="8:8">
      <c r="H368" s="220" t="e">
        <f t="shared" si="5"/>
        <v>#VALUE!</v>
      </c>
    </row>
    <row r="369" spans="8:8">
      <c r="H369" s="220" t="e">
        <f t="shared" si="5"/>
        <v>#VALUE!</v>
      </c>
    </row>
    <row r="370" spans="8:8">
      <c r="H370" s="220" t="e">
        <f t="shared" si="5"/>
        <v>#VALUE!</v>
      </c>
    </row>
    <row r="371" spans="8:8">
      <c r="H371" s="220" t="e">
        <f t="shared" si="5"/>
        <v>#VALUE!</v>
      </c>
    </row>
    <row r="372" spans="8:8">
      <c r="H372" s="220" t="e">
        <f t="shared" si="5"/>
        <v>#VALUE!</v>
      </c>
    </row>
    <row r="373" spans="8:8">
      <c r="H373" s="220" t="e">
        <f t="shared" si="5"/>
        <v>#VALUE!</v>
      </c>
    </row>
    <row r="374" spans="8:8">
      <c r="H374" s="220" t="e">
        <f t="shared" si="5"/>
        <v>#VALUE!</v>
      </c>
    </row>
    <row r="375" spans="8:8">
      <c r="H375" s="220" t="e">
        <f t="shared" si="5"/>
        <v>#VALUE!</v>
      </c>
    </row>
    <row r="376" spans="8:8">
      <c r="H376" s="220" t="e">
        <f t="shared" si="5"/>
        <v>#VALUE!</v>
      </c>
    </row>
    <row r="377" spans="8:8">
      <c r="H377" s="220" t="e">
        <f t="shared" si="5"/>
        <v>#VALUE!</v>
      </c>
    </row>
    <row r="378" spans="8:8">
      <c r="H378" s="220" t="e">
        <f t="shared" si="5"/>
        <v>#VALUE!</v>
      </c>
    </row>
    <row r="379" spans="8:8">
      <c r="H379" s="220" t="e">
        <f t="shared" si="5"/>
        <v>#VALUE!</v>
      </c>
    </row>
    <row r="380" spans="8:8">
      <c r="H380" s="220" t="e">
        <f t="shared" si="5"/>
        <v>#VALUE!</v>
      </c>
    </row>
    <row r="381" spans="8:8">
      <c r="H381" s="220" t="e">
        <f t="shared" si="5"/>
        <v>#VALUE!</v>
      </c>
    </row>
    <row r="382" spans="8:8">
      <c r="H382" s="220" t="e">
        <f t="shared" si="5"/>
        <v>#VALUE!</v>
      </c>
    </row>
    <row r="383" spans="8:8">
      <c r="H383" s="220" t="e">
        <f t="shared" si="5"/>
        <v>#VALUE!</v>
      </c>
    </row>
    <row r="384" spans="8:8">
      <c r="H384" s="220" t="e">
        <f t="shared" si="5"/>
        <v>#VALUE!</v>
      </c>
    </row>
    <row r="385" spans="8:8">
      <c r="H385" s="220" t="e">
        <f t="shared" si="5"/>
        <v>#VALUE!</v>
      </c>
    </row>
    <row r="386" spans="8:8">
      <c r="H386" s="220" t="e">
        <f t="shared" si="5"/>
        <v>#VALUE!</v>
      </c>
    </row>
    <row r="387" spans="8:8">
      <c r="H387" s="220" t="e">
        <f t="shared" si="5"/>
        <v>#VALUE!</v>
      </c>
    </row>
    <row r="388" spans="8:8">
      <c r="H388" s="220" t="e">
        <f t="shared" ref="H388:H451" si="6">LEFT(A388,2)*1</f>
        <v>#VALUE!</v>
      </c>
    </row>
    <row r="389" spans="8:8">
      <c r="H389" s="220" t="e">
        <f t="shared" si="6"/>
        <v>#VALUE!</v>
      </c>
    </row>
    <row r="390" spans="8:8">
      <c r="H390" s="220" t="e">
        <f t="shared" si="6"/>
        <v>#VALUE!</v>
      </c>
    </row>
    <row r="391" spans="8:8">
      <c r="H391" s="220" t="e">
        <f t="shared" si="6"/>
        <v>#VALUE!</v>
      </c>
    </row>
    <row r="392" spans="8:8">
      <c r="H392" s="220" t="e">
        <f t="shared" si="6"/>
        <v>#VALUE!</v>
      </c>
    </row>
    <row r="393" spans="8:8">
      <c r="H393" s="220" t="e">
        <f t="shared" si="6"/>
        <v>#VALUE!</v>
      </c>
    </row>
    <row r="394" spans="8:8">
      <c r="H394" s="220" t="e">
        <f t="shared" si="6"/>
        <v>#VALUE!</v>
      </c>
    </row>
    <row r="395" spans="8:8">
      <c r="H395" s="220" t="e">
        <f t="shared" si="6"/>
        <v>#VALUE!</v>
      </c>
    </row>
    <row r="396" spans="8:8">
      <c r="H396" s="220" t="e">
        <f t="shared" si="6"/>
        <v>#VALUE!</v>
      </c>
    </row>
    <row r="397" spans="8:8">
      <c r="H397" s="220" t="e">
        <f t="shared" si="6"/>
        <v>#VALUE!</v>
      </c>
    </row>
    <row r="398" spans="8:8">
      <c r="H398" s="220" t="e">
        <f t="shared" si="6"/>
        <v>#VALUE!</v>
      </c>
    </row>
    <row r="399" spans="8:8">
      <c r="H399" s="220" t="e">
        <f t="shared" si="6"/>
        <v>#VALUE!</v>
      </c>
    </row>
    <row r="400" spans="8:8">
      <c r="H400" s="220" t="e">
        <f t="shared" si="6"/>
        <v>#VALUE!</v>
      </c>
    </row>
    <row r="401" spans="8:8">
      <c r="H401" s="220" t="e">
        <f t="shared" si="6"/>
        <v>#VALUE!</v>
      </c>
    </row>
    <row r="402" spans="8:8">
      <c r="H402" s="220" t="e">
        <f t="shared" si="6"/>
        <v>#VALUE!</v>
      </c>
    </row>
    <row r="403" spans="8:8">
      <c r="H403" s="220" t="e">
        <f t="shared" si="6"/>
        <v>#VALUE!</v>
      </c>
    </row>
    <row r="404" spans="8:8">
      <c r="H404" s="220" t="e">
        <f t="shared" si="6"/>
        <v>#VALUE!</v>
      </c>
    </row>
    <row r="405" spans="8:8">
      <c r="H405" s="220" t="e">
        <f t="shared" si="6"/>
        <v>#VALUE!</v>
      </c>
    </row>
    <row r="406" spans="8:8">
      <c r="H406" s="220" t="e">
        <f t="shared" si="6"/>
        <v>#VALUE!</v>
      </c>
    </row>
    <row r="407" spans="8:8">
      <c r="H407" s="220" t="e">
        <f t="shared" si="6"/>
        <v>#VALUE!</v>
      </c>
    </row>
    <row r="408" spans="8:8">
      <c r="H408" s="220" t="e">
        <f t="shared" si="6"/>
        <v>#VALUE!</v>
      </c>
    </row>
    <row r="409" spans="8:8">
      <c r="H409" s="220" t="e">
        <f t="shared" si="6"/>
        <v>#VALUE!</v>
      </c>
    </row>
    <row r="410" spans="8:8">
      <c r="H410" s="220" t="e">
        <f t="shared" si="6"/>
        <v>#VALUE!</v>
      </c>
    </row>
    <row r="411" spans="8:8">
      <c r="H411" s="220" t="e">
        <f t="shared" si="6"/>
        <v>#VALUE!</v>
      </c>
    </row>
    <row r="412" spans="8:8">
      <c r="H412" s="220" t="e">
        <f t="shared" si="6"/>
        <v>#VALUE!</v>
      </c>
    </row>
    <row r="413" spans="8:8">
      <c r="H413" s="220" t="e">
        <f t="shared" si="6"/>
        <v>#VALUE!</v>
      </c>
    </row>
    <row r="414" spans="8:8">
      <c r="H414" s="220" t="e">
        <f t="shared" si="6"/>
        <v>#VALUE!</v>
      </c>
    </row>
    <row r="415" spans="8:8">
      <c r="H415" s="220" t="e">
        <f t="shared" si="6"/>
        <v>#VALUE!</v>
      </c>
    </row>
    <row r="416" spans="8:8">
      <c r="H416" s="220" t="e">
        <f t="shared" si="6"/>
        <v>#VALUE!</v>
      </c>
    </row>
    <row r="417" spans="8:8">
      <c r="H417" s="220" t="e">
        <f t="shared" si="6"/>
        <v>#VALUE!</v>
      </c>
    </row>
    <row r="418" spans="8:8">
      <c r="H418" s="220" t="e">
        <f t="shared" si="6"/>
        <v>#VALUE!</v>
      </c>
    </row>
    <row r="419" spans="8:8">
      <c r="H419" s="220" t="e">
        <f t="shared" si="6"/>
        <v>#VALUE!</v>
      </c>
    </row>
    <row r="420" spans="8:8">
      <c r="H420" s="220" t="e">
        <f t="shared" si="6"/>
        <v>#VALUE!</v>
      </c>
    </row>
    <row r="421" spans="8:8">
      <c r="H421" s="220" t="e">
        <f t="shared" si="6"/>
        <v>#VALUE!</v>
      </c>
    </row>
    <row r="422" spans="8:8">
      <c r="H422" s="220" t="e">
        <f t="shared" si="6"/>
        <v>#VALUE!</v>
      </c>
    </row>
    <row r="423" spans="8:8">
      <c r="H423" s="220" t="e">
        <f t="shared" si="6"/>
        <v>#VALUE!</v>
      </c>
    </row>
    <row r="424" spans="8:8">
      <c r="H424" s="220" t="e">
        <f t="shared" si="6"/>
        <v>#VALUE!</v>
      </c>
    </row>
    <row r="425" spans="8:8">
      <c r="H425" s="220" t="e">
        <f t="shared" si="6"/>
        <v>#VALUE!</v>
      </c>
    </row>
    <row r="426" spans="8:8">
      <c r="H426" s="220" t="e">
        <f t="shared" si="6"/>
        <v>#VALUE!</v>
      </c>
    </row>
    <row r="427" spans="8:8">
      <c r="H427" s="220" t="e">
        <f t="shared" si="6"/>
        <v>#VALUE!</v>
      </c>
    </row>
    <row r="428" spans="8:8">
      <c r="H428" s="220" t="e">
        <f t="shared" si="6"/>
        <v>#VALUE!</v>
      </c>
    </row>
    <row r="429" spans="8:8">
      <c r="H429" s="220" t="e">
        <f t="shared" si="6"/>
        <v>#VALUE!</v>
      </c>
    </row>
    <row r="430" spans="8:8">
      <c r="H430" s="220" t="e">
        <f t="shared" si="6"/>
        <v>#VALUE!</v>
      </c>
    </row>
    <row r="431" spans="8:8">
      <c r="H431" s="220" t="e">
        <f t="shared" si="6"/>
        <v>#VALUE!</v>
      </c>
    </row>
    <row r="432" spans="8:8">
      <c r="H432" s="220" t="e">
        <f t="shared" si="6"/>
        <v>#VALUE!</v>
      </c>
    </row>
    <row r="433" spans="8:8">
      <c r="H433" s="220" t="e">
        <f t="shared" si="6"/>
        <v>#VALUE!</v>
      </c>
    </row>
    <row r="434" spans="8:8">
      <c r="H434" s="220" t="e">
        <f t="shared" si="6"/>
        <v>#VALUE!</v>
      </c>
    </row>
    <row r="435" spans="8:8">
      <c r="H435" s="220" t="e">
        <f t="shared" si="6"/>
        <v>#VALUE!</v>
      </c>
    </row>
    <row r="436" spans="8:8">
      <c r="H436" s="220" t="e">
        <f t="shared" si="6"/>
        <v>#VALUE!</v>
      </c>
    </row>
    <row r="437" spans="8:8">
      <c r="H437" s="220" t="e">
        <f t="shared" si="6"/>
        <v>#VALUE!</v>
      </c>
    </row>
    <row r="438" spans="8:8">
      <c r="H438" s="220" t="e">
        <f t="shared" si="6"/>
        <v>#VALUE!</v>
      </c>
    </row>
    <row r="439" spans="8:8">
      <c r="H439" s="220" t="e">
        <f t="shared" si="6"/>
        <v>#VALUE!</v>
      </c>
    </row>
    <row r="440" spans="8:8">
      <c r="H440" s="220" t="e">
        <f t="shared" si="6"/>
        <v>#VALUE!</v>
      </c>
    </row>
    <row r="441" spans="8:8">
      <c r="H441" s="220" t="e">
        <f t="shared" si="6"/>
        <v>#VALUE!</v>
      </c>
    </row>
    <row r="442" spans="8:8">
      <c r="H442" s="220" t="e">
        <f t="shared" si="6"/>
        <v>#VALUE!</v>
      </c>
    </row>
    <row r="443" spans="8:8">
      <c r="H443" s="220" t="e">
        <f t="shared" si="6"/>
        <v>#VALUE!</v>
      </c>
    </row>
    <row r="444" spans="8:8">
      <c r="H444" s="220" t="e">
        <f t="shared" si="6"/>
        <v>#VALUE!</v>
      </c>
    </row>
    <row r="445" spans="8:8">
      <c r="H445" s="220" t="e">
        <f t="shared" si="6"/>
        <v>#VALUE!</v>
      </c>
    </row>
    <row r="446" spans="8:8">
      <c r="H446" s="220" t="e">
        <f t="shared" si="6"/>
        <v>#VALUE!</v>
      </c>
    </row>
    <row r="447" spans="8:8">
      <c r="H447" s="220" t="e">
        <f t="shared" si="6"/>
        <v>#VALUE!</v>
      </c>
    </row>
    <row r="448" spans="8:8">
      <c r="H448" s="220" t="e">
        <f t="shared" si="6"/>
        <v>#VALUE!</v>
      </c>
    </row>
    <row r="449" spans="8:8">
      <c r="H449" s="220" t="e">
        <f t="shared" si="6"/>
        <v>#VALUE!</v>
      </c>
    </row>
    <row r="450" spans="8:8">
      <c r="H450" s="220" t="e">
        <f t="shared" si="6"/>
        <v>#VALUE!</v>
      </c>
    </row>
    <row r="451" spans="8:8">
      <c r="H451" s="220" t="e">
        <f t="shared" si="6"/>
        <v>#VALUE!</v>
      </c>
    </row>
    <row r="452" spans="8:8">
      <c r="H452" s="220" t="e">
        <f t="shared" ref="H452:H515" si="7">LEFT(A452,2)*1</f>
        <v>#VALUE!</v>
      </c>
    </row>
    <row r="453" spans="8:8">
      <c r="H453" s="220" t="e">
        <f t="shared" si="7"/>
        <v>#VALUE!</v>
      </c>
    </row>
    <row r="454" spans="8:8">
      <c r="H454" s="220" t="e">
        <f t="shared" si="7"/>
        <v>#VALUE!</v>
      </c>
    </row>
    <row r="455" spans="8:8">
      <c r="H455" s="220" t="e">
        <f t="shared" si="7"/>
        <v>#VALUE!</v>
      </c>
    </row>
    <row r="456" spans="8:8">
      <c r="H456" s="220" t="e">
        <f t="shared" si="7"/>
        <v>#VALUE!</v>
      </c>
    </row>
    <row r="457" spans="8:8">
      <c r="H457" s="220" t="e">
        <f t="shared" si="7"/>
        <v>#VALUE!</v>
      </c>
    </row>
    <row r="458" spans="8:8">
      <c r="H458" s="220" t="e">
        <f t="shared" si="7"/>
        <v>#VALUE!</v>
      </c>
    </row>
    <row r="459" spans="8:8">
      <c r="H459" s="220" t="e">
        <f t="shared" si="7"/>
        <v>#VALUE!</v>
      </c>
    </row>
    <row r="460" spans="8:8">
      <c r="H460" s="220" t="e">
        <f t="shared" si="7"/>
        <v>#VALUE!</v>
      </c>
    </row>
    <row r="461" spans="8:8">
      <c r="H461" s="220" t="e">
        <f t="shared" si="7"/>
        <v>#VALUE!</v>
      </c>
    </row>
    <row r="462" spans="8:8">
      <c r="H462" s="220" t="e">
        <f t="shared" si="7"/>
        <v>#VALUE!</v>
      </c>
    </row>
    <row r="463" spans="8:8">
      <c r="H463" s="220" t="e">
        <f t="shared" si="7"/>
        <v>#VALUE!</v>
      </c>
    </row>
    <row r="464" spans="8:8">
      <c r="H464" s="220" t="e">
        <f t="shared" si="7"/>
        <v>#VALUE!</v>
      </c>
    </row>
    <row r="465" spans="8:8">
      <c r="H465" s="220" t="e">
        <f t="shared" si="7"/>
        <v>#VALUE!</v>
      </c>
    </row>
    <row r="466" spans="8:8">
      <c r="H466" s="220" t="e">
        <f t="shared" si="7"/>
        <v>#VALUE!</v>
      </c>
    </row>
    <row r="467" spans="8:8">
      <c r="H467" s="220" t="e">
        <f t="shared" si="7"/>
        <v>#VALUE!</v>
      </c>
    </row>
    <row r="468" spans="8:8">
      <c r="H468" s="220" t="e">
        <f t="shared" si="7"/>
        <v>#VALUE!</v>
      </c>
    </row>
    <row r="469" spans="8:8">
      <c r="H469" s="220" t="e">
        <f t="shared" si="7"/>
        <v>#VALUE!</v>
      </c>
    </row>
    <row r="470" spans="8:8">
      <c r="H470" s="220" t="e">
        <f t="shared" si="7"/>
        <v>#VALUE!</v>
      </c>
    </row>
    <row r="471" spans="8:8">
      <c r="H471" s="220" t="e">
        <f t="shared" si="7"/>
        <v>#VALUE!</v>
      </c>
    </row>
    <row r="472" spans="8:8">
      <c r="H472" s="220" t="e">
        <f t="shared" si="7"/>
        <v>#VALUE!</v>
      </c>
    </row>
    <row r="473" spans="8:8">
      <c r="H473" s="220" t="e">
        <f t="shared" si="7"/>
        <v>#VALUE!</v>
      </c>
    </row>
    <row r="474" spans="8:8">
      <c r="H474" s="220" t="e">
        <f t="shared" si="7"/>
        <v>#VALUE!</v>
      </c>
    </row>
    <row r="475" spans="8:8">
      <c r="H475" s="220" t="e">
        <f t="shared" si="7"/>
        <v>#VALUE!</v>
      </c>
    </row>
    <row r="476" spans="8:8">
      <c r="H476" s="220" t="e">
        <f t="shared" si="7"/>
        <v>#VALUE!</v>
      </c>
    </row>
    <row r="477" spans="8:8">
      <c r="H477" s="220" t="e">
        <f t="shared" si="7"/>
        <v>#VALUE!</v>
      </c>
    </row>
    <row r="478" spans="8:8">
      <c r="H478" s="220" t="e">
        <f t="shared" si="7"/>
        <v>#VALUE!</v>
      </c>
    </row>
    <row r="479" spans="8:8">
      <c r="H479" s="220" t="e">
        <f t="shared" si="7"/>
        <v>#VALUE!</v>
      </c>
    </row>
    <row r="480" spans="8:8">
      <c r="H480" s="220" t="e">
        <f t="shared" si="7"/>
        <v>#VALUE!</v>
      </c>
    </row>
    <row r="481" spans="8:8">
      <c r="H481" s="220" t="e">
        <f t="shared" si="7"/>
        <v>#VALUE!</v>
      </c>
    </row>
    <row r="482" spans="8:8">
      <c r="H482" s="220" t="e">
        <f t="shared" si="7"/>
        <v>#VALUE!</v>
      </c>
    </row>
    <row r="483" spans="8:8">
      <c r="H483" s="220" t="e">
        <f t="shared" si="7"/>
        <v>#VALUE!</v>
      </c>
    </row>
    <row r="484" spans="8:8">
      <c r="H484" s="220" t="e">
        <f t="shared" si="7"/>
        <v>#VALUE!</v>
      </c>
    </row>
    <row r="485" spans="8:8">
      <c r="H485" s="220" t="e">
        <f t="shared" si="7"/>
        <v>#VALUE!</v>
      </c>
    </row>
    <row r="486" spans="8:8">
      <c r="H486" s="220" t="e">
        <f t="shared" si="7"/>
        <v>#VALUE!</v>
      </c>
    </row>
    <row r="487" spans="8:8">
      <c r="H487" s="220" t="e">
        <f t="shared" si="7"/>
        <v>#VALUE!</v>
      </c>
    </row>
    <row r="488" spans="8:8">
      <c r="H488" s="220" t="e">
        <f t="shared" si="7"/>
        <v>#VALUE!</v>
      </c>
    </row>
    <row r="489" spans="8:8">
      <c r="H489" s="220" t="e">
        <f t="shared" si="7"/>
        <v>#VALUE!</v>
      </c>
    </row>
    <row r="490" spans="8:8">
      <c r="H490" s="220" t="e">
        <f t="shared" si="7"/>
        <v>#VALUE!</v>
      </c>
    </row>
    <row r="491" spans="8:8">
      <c r="H491" s="220" t="e">
        <f t="shared" si="7"/>
        <v>#VALUE!</v>
      </c>
    </row>
    <row r="492" spans="8:8">
      <c r="H492" s="220" t="e">
        <f t="shared" si="7"/>
        <v>#VALUE!</v>
      </c>
    </row>
    <row r="493" spans="8:8">
      <c r="H493" s="220" t="e">
        <f t="shared" si="7"/>
        <v>#VALUE!</v>
      </c>
    </row>
    <row r="494" spans="8:8">
      <c r="H494" s="220" t="e">
        <f t="shared" si="7"/>
        <v>#VALUE!</v>
      </c>
    </row>
    <row r="495" spans="8:8">
      <c r="H495" s="220" t="e">
        <f t="shared" si="7"/>
        <v>#VALUE!</v>
      </c>
    </row>
    <row r="496" spans="8:8">
      <c r="H496" s="220" t="e">
        <f t="shared" si="7"/>
        <v>#VALUE!</v>
      </c>
    </row>
    <row r="497" spans="8:8">
      <c r="H497" s="220" t="e">
        <f t="shared" si="7"/>
        <v>#VALUE!</v>
      </c>
    </row>
    <row r="498" spans="8:8">
      <c r="H498" s="220" t="e">
        <f t="shared" si="7"/>
        <v>#VALUE!</v>
      </c>
    </row>
    <row r="499" spans="8:8">
      <c r="H499" s="220" t="e">
        <f t="shared" si="7"/>
        <v>#VALUE!</v>
      </c>
    </row>
    <row r="500" spans="8:8">
      <c r="H500" s="220" t="e">
        <f t="shared" si="7"/>
        <v>#VALUE!</v>
      </c>
    </row>
    <row r="501" spans="8:8">
      <c r="H501" s="220" t="e">
        <f t="shared" si="7"/>
        <v>#VALUE!</v>
      </c>
    </row>
    <row r="502" spans="8:8">
      <c r="H502" s="220" t="e">
        <f t="shared" si="7"/>
        <v>#VALUE!</v>
      </c>
    </row>
    <row r="503" spans="8:8">
      <c r="H503" s="220" t="e">
        <f t="shared" si="7"/>
        <v>#VALUE!</v>
      </c>
    </row>
    <row r="504" spans="8:8">
      <c r="H504" s="220" t="e">
        <f t="shared" si="7"/>
        <v>#VALUE!</v>
      </c>
    </row>
    <row r="505" spans="8:8">
      <c r="H505" s="220" t="e">
        <f t="shared" si="7"/>
        <v>#VALUE!</v>
      </c>
    </row>
    <row r="506" spans="8:8">
      <c r="H506" s="220" t="e">
        <f t="shared" si="7"/>
        <v>#VALUE!</v>
      </c>
    </row>
    <row r="507" spans="8:8">
      <c r="H507" s="220" t="e">
        <f t="shared" si="7"/>
        <v>#VALUE!</v>
      </c>
    </row>
    <row r="508" spans="8:8">
      <c r="H508" s="220" t="e">
        <f t="shared" si="7"/>
        <v>#VALUE!</v>
      </c>
    </row>
    <row r="509" spans="8:8">
      <c r="H509" s="220" t="e">
        <f t="shared" si="7"/>
        <v>#VALUE!</v>
      </c>
    </row>
    <row r="510" spans="8:8">
      <c r="H510" s="220" t="e">
        <f t="shared" si="7"/>
        <v>#VALUE!</v>
      </c>
    </row>
    <row r="511" spans="8:8">
      <c r="H511" s="220" t="e">
        <f t="shared" si="7"/>
        <v>#VALUE!</v>
      </c>
    </row>
    <row r="512" spans="8:8">
      <c r="H512" s="220" t="e">
        <f t="shared" si="7"/>
        <v>#VALUE!</v>
      </c>
    </row>
    <row r="513" spans="8:8">
      <c r="H513" s="220" t="e">
        <f t="shared" si="7"/>
        <v>#VALUE!</v>
      </c>
    </row>
    <row r="514" spans="8:8">
      <c r="H514" s="220" t="e">
        <f t="shared" si="7"/>
        <v>#VALUE!</v>
      </c>
    </row>
    <row r="515" spans="8:8">
      <c r="H515" s="220" t="e">
        <f t="shared" si="7"/>
        <v>#VALUE!</v>
      </c>
    </row>
    <row r="516" spans="8:8">
      <c r="H516" s="220" t="e">
        <f t="shared" ref="H516:H579" si="8">LEFT(A516,2)*1</f>
        <v>#VALUE!</v>
      </c>
    </row>
    <row r="517" spans="8:8">
      <c r="H517" s="220" t="e">
        <f t="shared" si="8"/>
        <v>#VALUE!</v>
      </c>
    </row>
    <row r="518" spans="8:8">
      <c r="H518" s="220" t="e">
        <f t="shared" si="8"/>
        <v>#VALUE!</v>
      </c>
    </row>
    <row r="519" spans="8:8">
      <c r="H519" s="220" t="e">
        <f t="shared" si="8"/>
        <v>#VALUE!</v>
      </c>
    </row>
    <row r="520" spans="8:8">
      <c r="H520" s="220" t="e">
        <f t="shared" si="8"/>
        <v>#VALUE!</v>
      </c>
    </row>
    <row r="521" spans="8:8">
      <c r="H521" s="220" t="e">
        <f t="shared" si="8"/>
        <v>#VALUE!</v>
      </c>
    </row>
    <row r="522" spans="8:8">
      <c r="H522" s="220" t="e">
        <f t="shared" si="8"/>
        <v>#VALUE!</v>
      </c>
    </row>
    <row r="523" spans="8:8">
      <c r="H523" s="220" t="e">
        <f t="shared" si="8"/>
        <v>#VALUE!</v>
      </c>
    </row>
    <row r="524" spans="8:8">
      <c r="H524" s="220" t="e">
        <f t="shared" si="8"/>
        <v>#VALUE!</v>
      </c>
    </row>
    <row r="525" spans="8:8">
      <c r="H525" s="220" t="e">
        <f t="shared" si="8"/>
        <v>#VALUE!</v>
      </c>
    </row>
    <row r="526" spans="8:8">
      <c r="H526" s="220" t="e">
        <f t="shared" si="8"/>
        <v>#VALUE!</v>
      </c>
    </row>
    <row r="527" spans="8:8">
      <c r="H527" s="220" t="e">
        <f t="shared" si="8"/>
        <v>#VALUE!</v>
      </c>
    </row>
    <row r="528" spans="8:8">
      <c r="H528" s="220" t="e">
        <f t="shared" si="8"/>
        <v>#VALUE!</v>
      </c>
    </row>
    <row r="529" spans="8:8">
      <c r="H529" s="220" t="e">
        <f t="shared" si="8"/>
        <v>#VALUE!</v>
      </c>
    </row>
    <row r="530" spans="8:8">
      <c r="H530" s="220" t="e">
        <f t="shared" si="8"/>
        <v>#VALUE!</v>
      </c>
    </row>
    <row r="531" spans="8:8">
      <c r="H531" s="220" t="e">
        <f t="shared" si="8"/>
        <v>#VALUE!</v>
      </c>
    </row>
    <row r="532" spans="8:8">
      <c r="H532" s="220" t="e">
        <f t="shared" si="8"/>
        <v>#VALUE!</v>
      </c>
    </row>
    <row r="533" spans="8:8">
      <c r="H533" s="220" t="e">
        <f t="shared" si="8"/>
        <v>#VALUE!</v>
      </c>
    </row>
    <row r="534" spans="8:8">
      <c r="H534" s="220" t="e">
        <f t="shared" si="8"/>
        <v>#VALUE!</v>
      </c>
    </row>
    <row r="535" spans="8:8">
      <c r="H535" s="220" t="e">
        <f t="shared" si="8"/>
        <v>#VALUE!</v>
      </c>
    </row>
    <row r="536" spans="8:8">
      <c r="H536" s="220" t="e">
        <f t="shared" si="8"/>
        <v>#VALUE!</v>
      </c>
    </row>
    <row r="537" spans="8:8">
      <c r="H537" s="220" t="e">
        <f t="shared" si="8"/>
        <v>#VALUE!</v>
      </c>
    </row>
    <row r="538" spans="8:8">
      <c r="H538" s="220" t="e">
        <f t="shared" si="8"/>
        <v>#VALUE!</v>
      </c>
    </row>
    <row r="539" spans="8:8">
      <c r="H539" s="220" t="e">
        <f t="shared" si="8"/>
        <v>#VALUE!</v>
      </c>
    </row>
    <row r="540" spans="8:8">
      <c r="H540" s="220" t="e">
        <f t="shared" si="8"/>
        <v>#VALUE!</v>
      </c>
    </row>
    <row r="541" spans="8:8">
      <c r="H541" s="220" t="e">
        <f t="shared" si="8"/>
        <v>#VALUE!</v>
      </c>
    </row>
    <row r="542" spans="8:8">
      <c r="H542" s="220" t="e">
        <f t="shared" si="8"/>
        <v>#VALUE!</v>
      </c>
    </row>
    <row r="543" spans="8:8">
      <c r="H543" s="220" t="e">
        <f t="shared" si="8"/>
        <v>#VALUE!</v>
      </c>
    </row>
    <row r="544" spans="8:8">
      <c r="H544" s="220" t="e">
        <f t="shared" si="8"/>
        <v>#VALUE!</v>
      </c>
    </row>
    <row r="545" spans="8:8">
      <c r="H545" s="220" t="e">
        <f t="shared" si="8"/>
        <v>#VALUE!</v>
      </c>
    </row>
    <row r="546" spans="8:8">
      <c r="H546" s="220" t="e">
        <f t="shared" si="8"/>
        <v>#VALUE!</v>
      </c>
    </row>
    <row r="547" spans="8:8">
      <c r="H547" s="220" t="e">
        <f t="shared" si="8"/>
        <v>#VALUE!</v>
      </c>
    </row>
    <row r="548" spans="8:8">
      <c r="H548" s="220" t="e">
        <f t="shared" si="8"/>
        <v>#VALUE!</v>
      </c>
    </row>
    <row r="549" spans="8:8">
      <c r="H549" s="220" t="e">
        <f t="shared" si="8"/>
        <v>#VALUE!</v>
      </c>
    </row>
    <row r="550" spans="8:8">
      <c r="H550" s="220" t="e">
        <f t="shared" si="8"/>
        <v>#VALUE!</v>
      </c>
    </row>
    <row r="551" spans="8:8">
      <c r="H551" s="220" t="e">
        <f t="shared" si="8"/>
        <v>#VALUE!</v>
      </c>
    </row>
    <row r="552" spans="8:8">
      <c r="H552" s="220" t="e">
        <f t="shared" si="8"/>
        <v>#VALUE!</v>
      </c>
    </row>
    <row r="553" spans="8:8">
      <c r="H553" s="220" t="e">
        <f t="shared" si="8"/>
        <v>#VALUE!</v>
      </c>
    </row>
    <row r="554" spans="8:8">
      <c r="H554" s="220" t="e">
        <f t="shared" si="8"/>
        <v>#VALUE!</v>
      </c>
    </row>
    <row r="555" spans="8:8">
      <c r="H555" s="220" t="e">
        <f t="shared" si="8"/>
        <v>#VALUE!</v>
      </c>
    </row>
    <row r="556" spans="8:8">
      <c r="H556" s="220" t="e">
        <f t="shared" si="8"/>
        <v>#VALUE!</v>
      </c>
    </row>
    <row r="557" spans="8:8">
      <c r="H557" s="220" t="e">
        <f t="shared" si="8"/>
        <v>#VALUE!</v>
      </c>
    </row>
    <row r="558" spans="8:8">
      <c r="H558" s="220" t="e">
        <f t="shared" si="8"/>
        <v>#VALUE!</v>
      </c>
    </row>
    <row r="559" spans="8:8">
      <c r="H559" s="220" t="e">
        <f t="shared" si="8"/>
        <v>#VALUE!</v>
      </c>
    </row>
    <row r="560" spans="8:8">
      <c r="H560" s="220" t="e">
        <f t="shared" si="8"/>
        <v>#VALUE!</v>
      </c>
    </row>
    <row r="561" spans="8:8">
      <c r="H561" s="220" t="e">
        <f t="shared" si="8"/>
        <v>#VALUE!</v>
      </c>
    </row>
    <row r="562" spans="8:8">
      <c r="H562" s="220" t="e">
        <f t="shared" si="8"/>
        <v>#VALUE!</v>
      </c>
    </row>
    <row r="563" spans="8:8">
      <c r="H563" s="220" t="e">
        <f t="shared" si="8"/>
        <v>#VALUE!</v>
      </c>
    </row>
    <row r="564" spans="8:8">
      <c r="H564" s="220" t="e">
        <f t="shared" si="8"/>
        <v>#VALUE!</v>
      </c>
    </row>
    <row r="565" spans="8:8">
      <c r="H565" s="220" t="e">
        <f t="shared" si="8"/>
        <v>#VALUE!</v>
      </c>
    </row>
    <row r="566" spans="8:8">
      <c r="H566" s="220" t="e">
        <f t="shared" si="8"/>
        <v>#VALUE!</v>
      </c>
    </row>
    <row r="567" spans="8:8">
      <c r="H567" s="220" t="e">
        <f t="shared" si="8"/>
        <v>#VALUE!</v>
      </c>
    </row>
    <row r="568" spans="8:8">
      <c r="H568" s="220" t="e">
        <f t="shared" si="8"/>
        <v>#VALUE!</v>
      </c>
    </row>
    <row r="569" spans="8:8">
      <c r="H569" s="220" t="e">
        <f t="shared" si="8"/>
        <v>#VALUE!</v>
      </c>
    </row>
    <row r="570" spans="8:8">
      <c r="H570" s="220" t="e">
        <f t="shared" si="8"/>
        <v>#VALUE!</v>
      </c>
    </row>
    <row r="571" spans="8:8">
      <c r="H571" s="220" t="e">
        <f t="shared" si="8"/>
        <v>#VALUE!</v>
      </c>
    </row>
    <row r="572" spans="8:8">
      <c r="H572" s="220" t="e">
        <f t="shared" si="8"/>
        <v>#VALUE!</v>
      </c>
    </row>
    <row r="573" spans="8:8">
      <c r="H573" s="220" t="e">
        <f t="shared" si="8"/>
        <v>#VALUE!</v>
      </c>
    </row>
    <row r="574" spans="8:8">
      <c r="H574" s="220" t="e">
        <f t="shared" si="8"/>
        <v>#VALUE!</v>
      </c>
    </row>
    <row r="575" spans="8:8">
      <c r="H575" s="220" t="e">
        <f t="shared" si="8"/>
        <v>#VALUE!</v>
      </c>
    </row>
    <row r="576" spans="8:8">
      <c r="H576" s="220" t="e">
        <f t="shared" si="8"/>
        <v>#VALUE!</v>
      </c>
    </row>
    <row r="577" spans="8:8">
      <c r="H577" s="220" t="e">
        <f t="shared" si="8"/>
        <v>#VALUE!</v>
      </c>
    </row>
    <row r="578" spans="8:8">
      <c r="H578" s="220" t="e">
        <f t="shared" si="8"/>
        <v>#VALUE!</v>
      </c>
    </row>
    <row r="579" spans="8:8">
      <c r="H579" s="220" t="e">
        <f t="shared" si="8"/>
        <v>#VALUE!</v>
      </c>
    </row>
    <row r="580" spans="8:8">
      <c r="H580" s="220" t="e">
        <f t="shared" ref="H580:H643" si="9">LEFT(A580,2)*1</f>
        <v>#VALUE!</v>
      </c>
    </row>
    <row r="581" spans="8:8">
      <c r="H581" s="220" t="e">
        <f t="shared" si="9"/>
        <v>#VALUE!</v>
      </c>
    </row>
    <row r="582" spans="8:8">
      <c r="H582" s="220" t="e">
        <f t="shared" si="9"/>
        <v>#VALUE!</v>
      </c>
    </row>
    <row r="583" spans="8:8">
      <c r="H583" s="220" t="e">
        <f t="shared" si="9"/>
        <v>#VALUE!</v>
      </c>
    </row>
    <row r="584" spans="8:8">
      <c r="H584" s="220" t="e">
        <f t="shared" si="9"/>
        <v>#VALUE!</v>
      </c>
    </row>
    <row r="585" spans="8:8">
      <c r="H585" s="220" t="e">
        <f t="shared" si="9"/>
        <v>#VALUE!</v>
      </c>
    </row>
    <row r="586" spans="8:8">
      <c r="H586" s="220" t="e">
        <f t="shared" si="9"/>
        <v>#VALUE!</v>
      </c>
    </row>
    <row r="587" spans="8:8">
      <c r="H587" s="220" t="e">
        <f t="shared" si="9"/>
        <v>#VALUE!</v>
      </c>
    </row>
    <row r="588" spans="8:8">
      <c r="H588" s="220" t="e">
        <f t="shared" si="9"/>
        <v>#VALUE!</v>
      </c>
    </row>
    <row r="589" spans="8:8">
      <c r="H589" s="220" t="e">
        <f t="shared" si="9"/>
        <v>#VALUE!</v>
      </c>
    </row>
    <row r="590" spans="8:8">
      <c r="H590" s="220" t="e">
        <f t="shared" si="9"/>
        <v>#VALUE!</v>
      </c>
    </row>
    <row r="591" spans="8:8">
      <c r="H591" s="220" t="e">
        <f t="shared" si="9"/>
        <v>#VALUE!</v>
      </c>
    </row>
    <row r="592" spans="8:8">
      <c r="H592" s="220" t="e">
        <f t="shared" si="9"/>
        <v>#VALUE!</v>
      </c>
    </row>
    <row r="593" spans="8:8">
      <c r="H593" s="220" t="e">
        <f t="shared" si="9"/>
        <v>#VALUE!</v>
      </c>
    </row>
    <row r="594" spans="8:8">
      <c r="H594" s="220" t="e">
        <f t="shared" si="9"/>
        <v>#VALUE!</v>
      </c>
    </row>
    <row r="595" spans="8:8">
      <c r="H595" s="220" t="e">
        <f t="shared" si="9"/>
        <v>#VALUE!</v>
      </c>
    </row>
    <row r="596" spans="8:8">
      <c r="H596" s="220" t="e">
        <f t="shared" si="9"/>
        <v>#VALUE!</v>
      </c>
    </row>
    <row r="597" spans="8:8">
      <c r="H597" s="220" t="e">
        <f t="shared" si="9"/>
        <v>#VALUE!</v>
      </c>
    </row>
    <row r="598" spans="8:8">
      <c r="H598" s="220" t="e">
        <f t="shared" si="9"/>
        <v>#VALUE!</v>
      </c>
    </row>
    <row r="599" spans="8:8">
      <c r="H599" s="220" t="e">
        <f t="shared" si="9"/>
        <v>#VALUE!</v>
      </c>
    </row>
    <row r="600" spans="8:8">
      <c r="H600" s="220" t="e">
        <f t="shared" si="9"/>
        <v>#VALUE!</v>
      </c>
    </row>
    <row r="601" spans="8:8">
      <c r="H601" s="220" t="e">
        <f t="shared" si="9"/>
        <v>#VALUE!</v>
      </c>
    </row>
    <row r="602" spans="8:8">
      <c r="H602" s="220" t="e">
        <f t="shared" si="9"/>
        <v>#VALUE!</v>
      </c>
    </row>
    <row r="603" spans="8:8">
      <c r="H603" s="220" t="e">
        <f t="shared" si="9"/>
        <v>#VALUE!</v>
      </c>
    </row>
    <row r="604" spans="8:8">
      <c r="H604" s="220" t="e">
        <f t="shared" si="9"/>
        <v>#VALUE!</v>
      </c>
    </row>
    <row r="605" spans="8:8">
      <c r="H605" s="220" t="e">
        <f t="shared" si="9"/>
        <v>#VALUE!</v>
      </c>
    </row>
    <row r="606" spans="8:8">
      <c r="H606" s="220" t="e">
        <f t="shared" si="9"/>
        <v>#VALUE!</v>
      </c>
    </row>
    <row r="607" spans="8:8">
      <c r="H607" s="220" t="e">
        <f t="shared" si="9"/>
        <v>#VALUE!</v>
      </c>
    </row>
    <row r="608" spans="8:8">
      <c r="H608" s="220" t="e">
        <f t="shared" si="9"/>
        <v>#VALUE!</v>
      </c>
    </row>
    <row r="609" spans="8:8">
      <c r="H609" s="220" t="e">
        <f t="shared" si="9"/>
        <v>#VALUE!</v>
      </c>
    </row>
    <row r="610" spans="8:8">
      <c r="H610" s="220" t="e">
        <f t="shared" si="9"/>
        <v>#VALUE!</v>
      </c>
    </row>
    <row r="611" spans="8:8">
      <c r="H611" s="220" t="e">
        <f t="shared" si="9"/>
        <v>#VALUE!</v>
      </c>
    </row>
    <row r="612" spans="8:8">
      <c r="H612" s="220" t="e">
        <f t="shared" si="9"/>
        <v>#VALUE!</v>
      </c>
    </row>
    <row r="613" spans="8:8">
      <c r="H613" s="220" t="e">
        <f t="shared" si="9"/>
        <v>#VALUE!</v>
      </c>
    </row>
    <row r="614" spans="8:8">
      <c r="H614" s="220" t="e">
        <f t="shared" si="9"/>
        <v>#VALUE!</v>
      </c>
    </row>
    <row r="615" spans="8:8">
      <c r="H615" s="220" t="e">
        <f t="shared" si="9"/>
        <v>#VALUE!</v>
      </c>
    </row>
    <row r="616" spans="8:8">
      <c r="H616" s="220" t="e">
        <f t="shared" si="9"/>
        <v>#VALUE!</v>
      </c>
    </row>
    <row r="617" spans="8:8">
      <c r="H617" s="220" t="e">
        <f t="shared" si="9"/>
        <v>#VALUE!</v>
      </c>
    </row>
    <row r="618" spans="8:8">
      <c r="H618" s="220" t="e">
        <f t="shared" si="9"/>
        <v>#VALUE!</v>
      </c>
    </row>
    <row r="619" spans="8:8">
      <c r="H619" s="220" t="e">
        <f t="shared" si="9"/>
        <v>#VALUE!</v>
      </c>
    </row>
    <row r="620" spans="8:8">
      <c r="H620" s="220" t="e">
        <f t="shared" si="9"/>
        <v>#VALUE!</v>
      </c>
    </row>
    <row r="621" spans="8:8">
      <c r="H621" s="220" t="e">
        <f t="shared" si="9"/>
        <v>#VALUE!</v>
      </c>
    </row>
    <row r="622" spans="8:8">
      <c r="H622" s="220" t="e">
        <f t="shared" si="9"/>
        <v>#VALUE!</v>
      </c>
    </row>
    <row r="623" spans="8:8">
      <c r="H623" s="220" t="e">
        <f t="shared" si="9"/>
        <v>#VALUE!</v>
      </c>
    </row>
    <row r="624" spans="8:8">
      <c r="H624" s="220" t="e">
        <f t="shared" si="9"/>
        <v>#VALUE!</v>
      </c>
    </row>
    <row r="625" spans="8:8">
      <c r="H625" s="220" t="e">
        <f t="shared" si="9"/>
        <v>#VALUE!</v>
      </c>
    </row>
    <row r="626" spans="8:8">
      <c r="H626" s="220" t="e">
        <f t="shared" si="9"/>
        <v>#VALUE!</v>
      </c>
    </row>
    <row r="627" spans="8:8">
      <c r="H627" s="220" t="e">
        <f t="shared" si="9"/>
        <v>#VALUE!</v>
      </c>
    </row>
    <row r="628" spans="8:8">
      <c r="H628" s="220" t="e">
        <f t="shared" si="9"/>
        <v>#VALUE!</v>
      </c>
    </row>
    <row r="629" spans="8:8">
      <c r="H629" s="220" t="e">
        <f t="shared" si="9"/>
        <v>#VALUE!</v>
      </c>
    </row>
    <row r="630" spans="8:8">
      <c r="H630" s="220" t="e">
        <f t="shared" si="9"/>
        <v>#VALUE!</v>
      </c>
    </row>
    <row r="631" spans="8:8">
      <c r="H631" s="220" t="e">
        <f t="shared" si="9"/>
        <v>#VALUE!</v>
      </c>
    </row>
    <row r="632" spans="8:8">
      <c r="H632" s="220" t="e">
        <f t="shared" si="9"/>
        <v>#VALUE!</v>
      </c>
    </row>
    <row r="633" spans="8:8">
      <c r="H633" s="220" t="e">
        <f t="shared" si="9"/>
        <v>#VALUE!</v>
      </c>
    </row>
    <row r="634" spans="8:8">
      <c r="H634" s="220" t="e">
        <f t="shared" si="9"/>
        <v>#VALUE!</v>
      </c>
    </row>
    <row r="635" spans="8:8">
      <c r="H635" s="220" t="e">
        <f t="shared" si="9"/>
        <v>#VALUE!</v>
      </c>
    </row>
    <row r="636" spans="8:8">
      <c r="H636" s="220" t="e">
        <f t="shared" si="9"/>
        <v>#VALUE!</v>
      </c>
    </row>
    <row r="637" spans="8:8">
      <c r="H637" s="220" t="e">
        <f t="shared" si="9"/>
        <v>#VALUE!</v>
      </c>
    </row>
    <row r="638" spans="8:8">
      <c r="H638" s="220" t="e">
        <f t="shared" si="9"/>
        <v>#VALUE!</v>
      </c>
    </row>
    <row r="639" spans="8:8">
      <c r="H639" s="220" t="e">
        <f t="shared" si="9"/>
        <v>#VALUE!</v>
      </c>
    </row>
    <row r="640" spans="8:8">
      <c r="H640" s="220" t="e">
        <f t="shared" si="9"/>
        <v>#VALUE!</v>
      </c>
    </row>
    <row r="641" spans="8:8">
      <c r="H641" s="220" t="e">
        <f t="shared" si="9"/>
        <v>#VALUE!</v>
      </c>
    </row>
    <row r="642" spans="8:8">
      <c r="H642" s="220" t="e">
        <f t="shared" si="9"/>
        <v>#VALUE!</v>
      </c>
    </row>
    <row r="643" spans="8:8">
      <c r="H643" s="220" t="e">
        <f t="shared" si="9"/>
        <v>#VALUE!</v>
      </c>
    </row>
    <row r="644" spans="8:8">
      <c r="H644" s="220" t="e">
        <f t="shared" ref="H644:H707" si="10">LEFT(A644,2)*1</f>
        <v>#VALUE!</v>
      </c>
    </row>
    <row r="645" spans="8:8">
      <c r="H645" s="220" t="e">
        <f t="shared" si="10"/>
        <v>#VALUE!</v>
      </c>
    </row>
    <row r="646" spans="8:8">
      <c r="H646" s="220" t="e">
        <f t="shared" si="10"/>
        <v>#VALUE!</v>
      </c>
    </row>
    <row r="647" spans="8:8">
      <c r="H647" s="220" t="e">
        <f t="shared" si="10"/>
        <v>#VALUE!</v>
      </c>
    </row>
    <row r="648" spans="8:8">
      <c r="H648" s="220" t="e">
        <f t="shared" si="10"/>
        <v>#VALUE!</v>
      </c>
    </row>
    <row r="649" spans="8:8">
      <c r="H649" s="220" t="e">
        <f t="shared" si="10"/>
        <v>#VALUE!</v>
      </c>
    </row>
    <row r="650" spans="8:8">
      <c r="H650" s="220" t="e">
        <f t="shared" si="10"/>
        <v>#VALUE!</v>
      </c>
    </row>
    <row r="651" spans="8:8">
      <c r="H651" s="220" t="e">
        <f t="shared" si="10"/>
        <v>#VALUE!</v>
      </c>
    </row>
    <row r="652" spans="8:8">
      <c r="H652" s="220" t="e">
        <f t="shared" si="10"/>
        <v>#VALUE!</v>
      </c>
    </row>
    <row r="653" spans="8:8">
      <c r="H653" s="220" t="e">
        <f t="shared" si="10"/>
        <v>#VALUE!</v>
      </c>
    </row>
    <row r="654" spans="8:8">
      <c r="H654" s="220" t="e">
        <f t="shared" si="10"/>
        <v>#VALUE!</v>
      </c>
    </row>
    <row r="655" spans="8:8">
      <c r="H655" s="220" t="e">
        <f t="shared" si="10"/>
        <v>#VALUE!</v>
      </c>
    </row>
    <row r="656" spans="8:8">
      <c r="H656" s="220" t="e">
        <f t="shared" si="10"/>
        <v>#VALUE!</v>
      </c>
    </row>
    <row r="657" spans="8:8">
      <c r="H657" s="220" t="e">
        <f t="shared" si="10"/>
        <v>#VALUE!</v>
      </c>
    </row>
    <row r="658" spans="8:8">
      <c r="H658" s="220" t="e">
        <f t="shared" si="10"/>
        <v>#VALUE!</v>
      </c>
    </row>
    <row r="659" spans="8:8">
      <c r="H659" s="220" t="e">
        <f t="shared" si="10"/>
        <v>#VALUE!</v>
      </c>
    </row>
    <row r="660" spans="8:8">
      <c r="H660" s="220" t="e">
        <f t="shared" si="10"/>
        <v>#VALUE!</v>
      </c>
    </row>
    <row r="661" spans="8:8">
      <c r="H661" s="220" t="e">
        <f t="shared" si="10"/>
        <v>#VALUE!</v>
      </c>
    </row>
    <row r="662" spans="8:8">
      <c r="H662" s="220" t="e">
        <f t="shared" si="10"/>
        <v>#VALUE!</v>
      </c>
    </row>
    <row r="663" spans="8:8">
      <c r="H663" s="220" t="e">
        <f t="shared" si="10"/>
        <v>#VALUE!</v>
      </c>
    </row>
    <row r="664" spans="8:8">
      <c r="H664" s="220" t="e">
        <f t="shared" si="10"/>
        <v>#VALUE!</v>
      </c>
    </row>
    <row r="665" spans="8:8">
      <c r="H665" s="220" t="e">
        <f t="shared" si="10"/>
        <v>#VALUE!</v>
      </c>
    </row>
    <row r="666" spans="8:8">
      <c r="H666" s="220" t="e">
        <f t="shared" si="10"/>
        <v>#VALUE!</v>
      </c>
    </row>
    <row r="667" spans="8:8">
      <c r="H667" s="220" t="e">
        <f t="shared" si="10"/>
        <v>#VALUE!</v>
      </c>
    </row>
    <row r="668" spans="8:8">
      <c r="H668" s="220" t="e">
        <f t="shared" si="10"/>
        <v>#VALUE!</v>
      </c>
    </row>
    <row r="669" spans="8:8">
      <c r="H669" s="220" t="e">
        <f t="shared" si="10"/>
        <v>#VALUE!</v>
      </c>
    </row>
    <row r="670" spans="8:8">
      <c r="H670" s="220" t="e">
        <f t="shared" si="10"/>
        <v>#VALUE!</v>
      </c>
    </row>
    <row r="671" spans="8:8">
      <c r="H671" s="220" t="e">
        <f t="shared" si="10"/>
        <v>#VALUE!</v>
      </c>
    </row>
    <row r="672" spans="8:8">
      <c r="H672" s="220" t="e">
        <f t="shared" si="10"/>
        <v>#VALUE!</v>
      </c>
    </row>
    <row r="673" spans="8:8">
      <c r="H673" s="220" t="e">
        <f t="shared" si="10"/>
        <v>#VALUE!</v>
      </c>
    </row>
    <row r="674" spans="8:8">
      <c r="H674" s="220" t="e">
        <f t="shared" si="10"/>
        <v>#VALUE!</v>
      </c>
    </row>
    <row r="675" spans="8:8">
      <c r="H675" s="220" t="e">
        <f t="shared" si="10"/>
        <v>#VALUE!</v>
      </c>
    </row>
    <row r="676" spans="8:8">
      <c r="H676" s="220" t="e">
        <f t="shared" si="10"/>
        <v>#VALUE!</v>
      </c>
    </row>
    <row r="677" spans="8:8">
      <c r="H677" s="220" t="e">
        <f t="shared" si="10"/>
        <v>#VALUE!</v>
      </c>
    </row>
    <row r="678" spans="8:8">
      <c r="H678" s="220" t="e">
        <f t="shared" si="10"/>
        <v>#VALUE!</v>
      </c>
    </row>
    <row r="679" spans="8:8">
      <c r="H679" s="220" t="e">
        <f t="shared" si="10"/>
        <v>#VALUE!</v>
      </c>
    </row>
    <row r="680" spans="8:8">
      <c r="H680" s="220" t="e">
        <f t="shared" si="10"/>
        <v>#VALUE!</v>
      </c>
    </row>
    <row r="681" spans="8:8">
      <c r="H681" s="220" t="e">
        <f t="shared" si="10"/>
        <v>#VALUE!</v>
      </c>
    </row>
    <row r="682" spans="8:8">
      <c r="H682" s="220" t="e">
        <f t="shared" si="10"/>
        <v>#VALUE!</v>
      </c>
    </row>
    <row r="683" spans="8:8">
      <c r="H683" s="220" t="e">
        <f t="shared" si="10"/>
        <v>#VALUE!</v>
      </c>
    </row>
    <row r="684" spans="8:8">
      <c r="H684" s="220" t="e">
        <f t="shared" si="10"/>
        <v>#VALUE!</v>
      </c>
    </row>
    <row r="685" spans="8:8">
      <c r="H685" s="220" t="e">
        <f t="shared" si="10"/>
        <v>#VALUE!</v>
      </c>
    </row>
    <row r="686" spans="8:8">
      <c r="H686" s="220" t="e">
        <f t="shared" si="10"/>
        <v>#VALUE!</v>
      </c>
    </row>
    <row r="687" spans="8:8">
      <c r="H687" s="220" t="e">
        <f t="shared" si="10"/>
        <v>#VALUE!</v>
      </c>
    </row>
    <row r="688" spans="8:8">
      <c r="H688" s="220" t="e">
        <f t="shared" si="10"/>
        <v>#VALUE!</v>
      </c>
    </row>
    <row r="689" spans="8:8">
      <c r="H689" s="220" t="e">
        <f t="shared" si="10"/>
        <v>#VALUE!</v>
      </c>
    </row>
    <row r="690" spans="8:8">
      <c r="H690" s="220" t="e">
        <f t="shared" si="10"/>
        <v>#VALUE!</v>
      </c>
    </row>
    <row r="691" spans="8:8">
      <c r="H691" s="220" t="e">
        <f t="shared" si="10"/>
        <v>#VALUE!</v>
      </c>
    </row>
    <row r="692" spans="8:8">
      <c r="H692" s="220" t="e">
        <f t="shared" si="10"/>
        <v>#VALUE!</v>
      </c>
    </row>
    <row r="693" spans="8:8">
      <c r="H693" s="220" t="e">
        <f t="shared" si="10"/>
        <v>#VALUE!</v>
      </c>
    </row>
    <row r="694" spans="8:8">
      <c r="H694" s="220" t="e">
        <f t="shared" si="10"/>
        <v>#VALUE!</v>
      </c>
    </row>
    <row r="695" spans="8:8">
      <c r="H695" s="220" t="e">
        <f t="shared" si="10"/>
        <v>#VALUE!</v>
      </c>
    </row>
    <row r="696" spans="8:8">
      <c r="H696" s="220" t="e">
        <f t="shared" si="10"/>
        <v>#VALUE!</v>
      </c>
    </row>
    <row r="697" spans="8:8">
      <c r="H697" s="220" t="e">
        <f t="shared" si="10"/>
        <v>#VALUE!</v>
      </c>
    </row>
    <row r="698" spans="8:8">
      <c r="H698" s="220" t="e">
        <f t="shared" si="10"/>
        <v>#VALUE!</v>
      </c>
    </row>
    <row r="699" spans="8:8">
      <c r="H699" s="220" t="e">
        <f t="shared" si="10"/>
        <v>#VALUE!</v>
      </c>
    </row>
    <row r="700" spans="8:8">
      <c r="H700" s="220" t="e">
        <f t="shared" si="10"/>
        <v>#VALUE!</v>
      </c>
    </row>
    <row r="701" spans="8:8">
      <c r="H701" s="220" t="e">
        <f t="shared" si="10"/>
        <v>#VALUE!</v>
      </c>
    </row>
    <row r="702" spans="8:8">
      <c r="H702" s="220" t="e">
        <f t="shared" si="10"/>
        <v>#VALUE!</v>
      </c>
    </row>
    <row r="703" spans="8:8">
      <c r="H703" s="220" t="e">
        <f t="shared" si="10"/>
        <v>#VALUE!</v>
      </c>
    </row>
    <row r="704" spans="8:8">
      <c r="H704" s="220" t="e">
        <f t="shared" si="10"/>
        <v>#VALUE!</v>
      </c>
    </row>
    <row r="705" spans="8:8">
      <c r="H705" s="220" t="e">
        <f t="shared" si="10"/>
        <v>#VALUE!</v>
      </c>
    </row>
    <row r="706" spans="8:8">
      <c r="H706" s="220" t="e">
        <f t="shared" si="10"/>
        <v>#VALUE!</v>
      </c>
    </row>
    <row r="707" spans="8:8">
      <c r="H707" s="220" t="e">
        <f t="shared" si="10"/>
        <v>#VALUE!</v>
      </c>
    </row>
    <row r="708" spans="8:8">
      <c r="H708" s="220" t="e">
        <f t="shared" ref="H708:H771" si="11">LEFT(A708,2)*1</f>
        <v>#VALUE!</v>
      </c>
    </row>
    <row r="709" spans="8:8">
      <c r="H709" s="220" t="e">
        <f t="shared" si="11"/>
        <v>#VALUE!</v>
      </c>
    </row>
    <row r="710" spans="8:8">
      <c r="H710" s="220" t="e">
        <f t="shared" si="11"/>
        <v>#VALUE!</v>
      </c>
    </row>
    <row r="711" spans="8:8">
      <c r="H711" s="220" t="e">
        <f t="shared" si="11"/>
        <v>#VALUE!</v>
      </c>
    </row>
    <row r="712" spans="8:8">
      <c r="H712" s="220" t="e">
        <f t="shared" si="11"/>
        <v>#VALUE!</v>
      </c>
    </row>
    <row r="713" spans="8:8">
      <c r="H713" s="220" t="e">
        <f t="shared" si="11"/>
        <v>#VALUE!</v>
      </c>
    </row>
    <row r="714" spans="8:8">
      <c r="H714" s="220" t="e">
        <f t="shared" si="11"/>
        <v>#VALUE!</v>
      </c>
    </row>
    <row r="715" spans="8:8">
      <c r="H715" s="220" t="e">
        <f t="shared" si="11"/>
        <v>#VALUE!</v>
      </c>
    </row>
    <row r="716" spans="8:8">
      <c r="H716" s="220" t="e">
        <f t="shared" si="11"/>
        <v>#VALUE!</v>
      </c>
    </row>
    <row r="717" spans="8:8">
      <c r="H717" s="220" t="e">
        <f t="shared" si="11"/>
        <v>#VALUE!</v>
      </c>
    </row>
    <row r="718" spans="8:8">
      <c r="H718" s="220" t="e">
        <f t="shared" si="11"/>
        <v>#VALUE!</v>
      </c>
    </row>
    <row r="719" spans="8:8">
      <c r="H719" s="220" t="e">
        <f t="shared" si="11"/>
        <v>#VALUE!</v>
      </c>
    </row>
    <row r="720" spans="8:8">
      <c r="H720" s="220" t="e">
        <f t="shared" si="11"/>
        <v>#VALUE!</v>
      </c>
    </row>
    <row r="721" spans="8:8">
      <c r="H721" s="220" t="e">
        <f t="shared" si="11"/>
        <v>#VALUE!</v>
      </c>
    </row>
    <row r="722" spans="8:8">
      <c r="H722" s="220" t="e">
        <f t="shared" si="11"/>
        <v>#VALUE!</v>
      </c>
    </row>
    <row r="723" spans="8:8">
      <c r="H723" s="220" t="e">
        <f t="shared" si="11"/>
        <v>#VALUE!</v>
      </c>
    </row>
    <row r="724" spans="8:8">
      <c r="H724" s="220" t="e">
        <f t="shared" si="11"/>
        <v>#VALUE!</v>
      </c>
    </row>
    <row r="725" spans="8:8">
      <c r="H725" s="220" t="e">
        <f t="shared" si="11"/>
        <v>#VALUE!</v>
      </c>
    </row>
    <row r="726" spans="8:8">
      <c r="H726" s="220" t="e">
        <f t="shared" si="11"/>
        <v>#VALUE!</v>
      </c>
    </row>
    <row r="727" spans="8:8">
      <c r="H727" s="220" t="e">
        <f t="shared" si="11"/>
        <v>#VALUE!</v>
      </c>
    </row>
    <row r="728" spans="8:8">
      <c r="H728" s="220" t="e">
        <f t="shared" si="11"/>
        <v>#VALUE!</v>
      </c>
    </row>
    <row r="729" spans="8:8">
      <c r="H729" s="220" t="e">
        <f t="shared" si="11"/>
        <v>#VALUE!</v>
      </c>
    </row>
    <row r="730" spans="8:8">
      <c r="H730" s="220" t="e">
        <f t="shared" si="11"/>
        <v>#VALUE!</v>
      </c>
    </row>
    <row r="731" spans="8:8">
      <c r="H731" s="220" t="e">
        <f t="shared" si="11"/>
        <v>#VALUE!</v>
      </c>
    </row>
    <row r="732" spans="8:8">
      <c r="H732" s="220" t="e">
        <f t="shared" si="11"/>
        <v>#VALUE!</v>
      </c>
    </row>
    <row r="733" spans="8:8">
      <c r="H733" s="220" t="e">
        <f t="shared" si="11"/>
        <v>#VALUE!</v>
      </c>
    </row>
    <row r="734" spans="8:8">
      <c r="H734" s="220" t="e">
        <f t="shared" si="11"/>
        <v>#VALUE!</v>
      </c>
    </row>
    <row r="735" spans="8:8">
      <c r="H735" s="220" t="e">
        <f t="shared" si="11"/>
        <v>#VALUE!</v>
      </c>
    </row>
    <row r="736" spans="8:8">
      <c r="H736" s="220" t="e">
        <f t="shared" si="11"/>
        <v>#VALUE!</v>
      </c>
    </row>
    <row r="737" spans="8:8">
      <c r="H737" s="220" t="e">
        <f t="shared" si="11"/>
        <v>#VALUE!</v>
      </c>
    </row>
    <row r="738" spans="8:8">
      <c r="H738" s="220" t="e">
        <f t="shared" si="11"/>
        <v>#VALUE!</v>
      </c>
    </row>
    <row r="739" spans="8:8">
      <c r="H739" s="220" t="e">
        <f t="shared" si="11"/>
        <v>#VALUE!</v>
      </c>
    </row>
    <row r="740" spans="8:8">
      <c r="H740" s="220" t="e">
        <f t="shared" si="11"/>
        <v>#VALUE!</v>
      </c>
    </row>
    <row r="741" spans="8:8">
      <c r="H741" s="220" t="e">
        <f t="shared" si="11"/>
        <v>#VALUE!</v>
      </c>
    </row>
    <row r="742" spans="8:8">
      <c r="H742" s="220" t="e">
        <f t="shared" si="11"/>
        <v>#VALUE!</v>
      </c>
    </row>
    <row r="743" spans="8:8">
      <c r="H743" s="220" t="e">
        <f t="shared" si="11"/>
        <v>#VALUE!</v>
      </c>
    </row>
    <row r="744" spans="8:8">
      <c r="H744" s="220" t="e">
        <f t="shared" si="11"/>
        <v>#VALUE!</v>
      </c>
    </row>
    <row r="745" spans="8:8">
      <c r="H745" s="220" t="e">
        <f t="shared" si="11"/>
        <v>#VALUE!</v>
      </c>
    </row>
    <row r="746" spans="8:8">
      <c r="H746" s="220" t="e">
        <f t="shared" si="11"/>
        <v>#VALUE!</v>
      </c>
    </row>
    <row r="747" spans="8:8">
      <c r="H747" s="220" t="e">
        <f t="shared" si="11"/>
        <v>#VALUE!</v>
      </c>
    </row>
    <row r="748" spans="8:8">
      <c r="H748" s="220" t="e">
        <f t="shared" si="11"/>
        <v>#VALUE!</v>
      </c>
    </row>
    <row r="749" spans="8:8">
      <c r="H749" s="220" t="e">
        <f t="shared" si="11"/>
        <v>#VALUE!</v>
      </c>
    </row>
    <row r="750" spans="8:8">
      <c r="H750" s="220" t="e">
        <f t="shared" si="11"/>
        <v>#VALUE!</v>
      </c>
    </row>
    <row r="751" spans="8:8">
      <c r="H751" s="220" t="e">
        <f t="shared" si="11"/>
        <v>#VALUE!</v>
      </c>
    </row>
    <row r="752" spans="8:8">
      <c r="H752" s="220" t="e">
        <f t="shared" si="11"/>
        <v>#VALUE!</v>
      </c>
    </row>
    <row r="753" spans="8:8">
      <c r="H753" s="220" t="e">
        <f t="shared" si="11"/>
        <v>#VALUE!</v>
      </c>
    </row>
    <row r="754" spans="8:8">
      <c r="H754" s="220" t="e">
        <f t="shared" si="11"/>
        <v>#VALUE!</v>
      </c>
    </row>
    <row r="755" spans="8:8">
      <c r="H755" s="220" t="e">
        <f t="shared" si="11"/>
        <v>#VALUE!</v>
      </c>
    </row>
    <row r="756" spans="8:8">
      <c r="H756" s="220" t="e">
        <f t="shared" si="11"/>
        <v>#VALUE!</v>
      </c>
    </row>
    <row r="757" spans="8:8">
      <c r="H757" s="220" t="e">
        <f t="shared" si="11"/>
        <v>#VALUE!</v>
      </c>
    </row>
    <row r="758" spans="8:8">
      <c r="H758" s="220" t="e">
        <f t="shared" si="11"/>
        <v>#VALUE!</v>
      </c>
    </row>
    <row r="759" spans="8:8">
      <c r="H759" s="220" t="e">
        <f t="shared" si="11"/>
        <v>#VALUE!</v>
      </c>
    </row>
    <row r="760" spans="8:8">
      <c r="H760" s="220" t="e">
        <f t="shared" si="11"/>
        <v>#VALUE!</v>
      </c>
    </row>
    <row r="761" spans="8:8">
      <c r="H761" s="220" t="e">
        <f t="shared" si="11"/>
        <v>#VALUE!</v>
      </c>
    </row>
    <row r="762" spans="8:8">
      <c r="H762" s="220" t="e">
        <f t="shared" si="11"/>
        <v>#VALUE!</v>
      </c>
    </row>
    <row r="763" spans="8:8">
      <c r="H763" s="220" t="e">
        <f t="shared" si="11"/>
        <v>#VALUE!</v>
      </c>
    </row>
    <row r="764" spans="8:8">
      <c r="H764" s="220" t="e">
        <f t="shared" si="11"/>
        <v>#VALUE!</v>
      </c>
    </row>
    <row r="765" spans="8:8">
      <c r="H765" s="220" t="e">
        <f t="shared" si="11"/>
        <v>#VALUE!</v>
      </c>
    </row>
    <row r="766" spans="8:8">
      <c r="H766" s="220" t="e">
        <f t="shared" si="11"/>
        <v>#VALUE!</v>
      </c>
    </row>
    <row r="767" spans="8:8">
      <c r="H767" s="220" t="e">
        <f t="shared" si="11"/>
        <v>#VALUE!</v>
      </c>
    </row>
    <row r="768" spans="8:8">
      <c r="H768" s="220" t="e">
        <f t="shared" si="11"/>
        <v>#VALUE!</v>
      </c>
    </row>
    <row r="769" spans="8:8">
      <c r="H769" s="220" t="e">
        <f t="shared" si="11"/>
        <v>#VALUE!</v>
      </c>
    </row>
    <row r="770" spans="8:8">
      <c r="H770" s="220" t="e">
        <f t="shared" si="11"/>
        <v>#VALUE!</v>
      </c>
    </row>
    <row r="771" spans="8:8">
      <c r="H771" s="220" t="e">
        <f t="shared" si="11"/>
        <v>#VALUE!</v>
      </c>
    </row>
    <row r="772" spans="8:8">
      <c r="H772" s="220" t="e">
        <f t="shared" ref="H772:H835" si="12">LEFT(A772,2)*1</f>
        <v>#VALUE!</v>
      </c>
    </row>
    <row r="773" spans="8:8">
      <c r="H773" s="220" t="e">
        <f t="shared" si="12"/>
        <v>#VALUE!</v>
      </c>
    </row>
    <row r="774" spans="8:8">
      <c r="H774" s="220" t="e">
        <f t="shared" si="12"/>
        <v>#VALUE!</v>
      </c>
    </row>
    <row r="775" spans="8:8">
      <c r="H775" s="220" t="e">
        <f t="shared" si="12"/>
        <v>#VALUE!</v>
      </c>
    </row>
    <row r="776" spans="8:8">
      <c r="H776" s="220" t="e">
        <f t="shared" si="12"/>
        <v>#VALUE!</v>
      </c>
    </row>
    <row r="777" spans="8:8">
      <c r="H777" s="220" t="e">
        <f t="shared" si="12"/>
        <v>#VALUE!</v>
      </c>
    </row>
    <row r="778" spans="8:8">
      <c r="H778" s="220" t="e">
        <f t="shared" si="12"/>
        <v>#VALUE!</v>
      </c>
    </row>
    <row r="779" spans="8:8">
      <c r="H779" s="220" t="e">
        <f t="shared" si="12"/>
        <v>#VALUE!</v>
      </c>
    </row>
    <row r="780" spans="8:8">
      <c r="H780" s="220" t="e">
        <f t="shared" si="12"/>
        <v>#VALUE!</v>
      </c>
    </row>
    <row r="781" spans="8:8">
      <c r="H781" s="220" t="e">
        <f t="shared" si="12"/>
        <v>#VALUE!</v>
      </c>
    </row>
    <row r="782" spans="8:8">
      <c r="H782" s="220" t="e">
        <f t="shared" si="12"/>
        <v>#VALUE!</v>
      </c>
    </row>
    <row r="783" spans="8:8">
      <c r="H783" s="220" t="e">
        <f t="shared" si="12"/>
        <v>#VALUE!</v>
      </c>
    </row>
    <row r="784" spans="8:8">
      <c r="H784" s="220" t="e">
        <f t="shared" si="12"/>
        <v>#VALUE!</v>
      </c>
    </row>
    <row r="785" spans="8:8">
      <c r="H785" s="220" t="e">
        <f t="shared" si="12"/>
        <v>#VALUE!</v>
      </c>
    </row>
    <row r="786" spans="8:8">
      <c r="H786" s="220" t="e">
        <f t="shared" si="12"/>
        <v>#VALUE!</v>
      </c>
    </row>
    <row r="787" spans="8:8">
      <c r="H787" s="220" t="e">
        <f t="shared" si="12"/>
        <v>#VALUE!</v>
      </c>
    </row>
    <row r="788" spans="8:8">
      <c r="H788" s="220" t="e">
        <f t="shared" si="12"/>
        <v>#VALUE!</v>
      </c>
    </row>
    <row r="789" spans="8:8">
      <c r="H789" s="220" t="e">
        <f t="shared" si="12"/>
        <v>#VALUE!</v>
      </c>
    </row>
    <row r="790" spans="8:8">
      <c r="H790" s="220" t="e">
        <f t="shared" si="12"/>
        <v>#VALUE!</v>
      </c>
    </row>
    <row r="791" spans="8:8">
      <c r="H791" s="220" t="e">
        <f t="shared" si="12"/>
        <v>#VALUE!</v>
      </c>
    </row>
    <row r="792" spans="8:8">
      <c r="H792" s="220" t="e">
        <f t="shared" si="12"/>
        <v>#VALUE!</v>
      </c>
    </row>
    <row r="793" spans="8:8">
      <c r="H793" s="220" t="e">
        <f t="shared" si="12"/>
        <v>#VALUE!</v>
      </c>
    </row>
    <row r="794" spans="8:8">
      <c r="H794" s="220" t="e">
        <f t="shared" si="12"/>
        <v>#VALUE!</v>
      </c>
    </row>
    <row r="795" spans="8:8">
      <c r="H795" s="220" t="e">
        <f t="shared" si="12"/>
        <v>#VALUE!</v>
      </c>
    </row>
    <row r="796" spans="8:8">
      <c r="H796" s="220" t="e">
        <f t="shared" si="12"/>
        <v>#VALUE!</v>
      </c>
    </row>
    <row r="797" spans="8:8">
      <c r="H797" s="220" t="e">
        <f t="shared" si="12"/>
        <v>#VALUE!</v>
      </c>
    </row>
    <row r="798" spans="8:8">
      <c r="H798" s="220" t="e">
        <f t="shared" si="12"/>
        <v>#VALUE!</v>
      </c>
    </row>
    <row r="799" spans="8:8">
      <c r="H799" s="220" t="e">
        <f t="shared" si="12"/>
        <v>#VALUE!</v>
      </c>
    </row>
    <row r="800" spans="8:8">
      <c r="H800" s="220" t="e">
        <f t="shared" si="12"/>
        <v>#VALUE!</v>
      </c>
    </row>
    <row r="801" spans="8:8">
      <c r="H801" s="220" t="e">
        <f t="shared" si="12"/>
        <v>#VALUE!</v>
      </c>
    </row>
    <row r="802" spans="8:8">
      <c r="H802" s="220" t="e">
        <f t="shared" si="12"/>
        <v>#VALUE!</v>
      </c>
    </row>
    <row r="803" spans="8:8">
      <c r="H803" s="220" t="e">
        <f t="shared" si="12"/>
        <v>#VALUE!</v>
      </c>
    </row>
    <row r="804" spans="8:8">
      <c r="H804" s="220" t="e">
        <f t="shared" si="12"/>
        <v>#VALUE!</v>
      </c>
    </row>
    <row r="805" spans="8:8">
      <c r="H805" s="220" t="e">
        <f t="shared" si="12"/>
        <v>#VALUE!</v>
      </c>
    </row>
    <row r="806" spans="8:8">
      <c r="H806" s="220" t="e">
        <f t="shared" si="12"/>
        <v>#VALUE!</v>
      </c>
    </row>
    <row r="807" spans="8:8">
      <c r="H807" s="220" t="e">
        <f t="shared" si="12"/>
        <v>#VALUE!</v>
      </c>
    </row>
    <row r="808" spans="8:8">
      <c r="H808" s="220" t="e">
        <f t="shared" si="12"/>
        <v>#VALUE!</v>
      </c>
    </row>
    <row r="809" spans="8:8">
      <c r="H809" s="220" t="e">
        <f t="shared" si="12"/>
        <v>#VALUE!</v>
      </c>
    </row>
    <row r="810" spans="8:8">
      <c r="H810" s="220" t="e">
        <f t="shared" si="12"/>
        <v>#VALUE!</v>
      </c>
    </row>
    <row r="811" spans="8:8">
      <c r="H811" s="220" t="e">
        <f t="shared" si="12"/>
        <v>#VALUE!</v>
      </c>
    </row>
    <row r="812" spans="8:8">
      <c r="H812" s="220" t="e">
        <f t="shared" si="12"/>
        <v>#VALUE!</v>
      </c>
    </row>
    <row r="813" spans="8:8">
      <c r="H813" s="220" t="e">
        <f t="shared" si="12"/>
        <v>#VALUE!</v>
      </c>
    </row>
    <row r="814" spans="8:8">
      <c r="H814" s="220" t="e">
        <f t="shared" si="12"/>
        <v>#VALUE!</v>
      </c>
    </row>
    <row r="815" spans="8:8">
      <c r="H815" s="220" t="e">
        <f t="shared" si="12"/>
        <v>#VALUE!</v>
      </c>
    </row>
    <row r="816" spans="8:8">
      <c r="H816" s="220" t="e">
        <f t="shared" si="12"/>
        <v>#VALUE!</v>
      </c>
    </row>
    <row r="817" spans="8:8">
      <c r="H817" s="220" t="e">
        <f t="shared" si="12"/>
        <v>#VALUE!</v>
      </c>
    </row>
    <row r="818" spans="8:8">
      <c r="H818" s="220" t="e">
        <f t="shared" si="12"/>
        <v>#VALUE!</v>
      </c>
    </row>
    <row r="819" spans="8:8">
      <c r="H819" s="220" t="e">
        <f t="shared" si="12"/>
        <v>#VALUE!</v>
      </c>
    </row>
    <row r="820" spans="8:8">
      <c r="H820" s="220" t="e">
        <f t="shared" si="12"/>
        <v>#VALUE!</v>
      </c>
    </row>
    <row r="821" spans="8:8">
      <c r="H821" s="220" t="e">
        <f t="shared" si="12"/>
        <v>#VALUE!</v>
      </c>
    </row>
    <row r="822" spans="8:8">
      <c r="H822" s="220" t="e">
        <f t="shared" si="12"/>
        <v>#VALUE!</v>
      </c>
    </row>
    <row r="823" spans="8:8">
      <c r="H823" s="220" t="e">
        <f t="shared" si="12"/>
        <v>#VALUE!</v>
      </c>
    </row>
    <row r="824" spans="8:8">
      <c r="H824" s="220" t="e">
        <f t="shared" si="12"/>
        <v>#VALUE!</v>
      </c>
    </row>
    <row r="825" spans="8:8">
      <c r="H825" s="220" t="e">
        <f t="shared" si="12"/>
        <v>#VALUE!</v>
      </c>
    </row>
    <row r="826" spans="8:8">
      <c r="H826" s="220" t="e">
        <f t="shared" si="12"/>
        <v>#VALUE!</v>
      </c>
    </row>
    <row r="827" spans="8:8">
      <c r="H827" s="220" t="e">
        <f t="shared" si="12"/>
        <v>#VALUE!</v>
      </c>
    </row>
    <row r="828" spans="8:8">
      <c r="H828" s="220" t="e">
        <f t="shared" si="12"/>
        <v>#VALUE!</v>
      </c>
    </row>
    <row r="829" spans="8:8">
      <c r="H829" s="220" t="e">
        <f t="shared" si="12"/>
        <v>#VALUE!</v>
      </c>
    </row>
    <row r="830" spans="8:8">
      <c r="H830" s="220" t="e">
        <f t="shared" si="12"/>
        <v>#VALUE!</v>
      </c>
    </row>
    <row r="831" spans="8:8">
      <c r="H831" s="220" t="e">
        <f t="shared" si="12"/>
        <v>#VALUE!</v>
      </c>
    </row>
    <row r="832" spans="8:8">
      <c r="H832" s="220" t="e">
        <f t="shared" si="12"/>
        <v>#VALUE!</v>
      </c>
    </row>
    <row r="833" spans="8:8">
      <c r="H833" s="220" t="e">
        <f t="shared" si="12"/>
        <v>#VALUE!</v>
      </c>
    </row>
    <row r="834" spans="8:8">
      <c r="H834" s="220" t="e">
        <f t="shared" si="12"/>
        <v>#VALUE!</v>
      </c>
    </row>
    <row r="835" spans="8:8">
      <c r="H835" s="220" t="e">
        <f t="shared" si="12"/>
        <v>#VALUE!</v>
      </c>
    </row>
    <row r="836" spans="8:8">
      <c r="H836" s="220" t="e">
        <f t="shared" ref="H836:H899" si="13">LEFT(A836,2)*1</f>
        <v>#VALUE!</v>
      </c>
    </row>
    <row r="837" spans="8:8">
      <c r="H837" s="220" t="e">
        <f t="shared" si="13"/>
        <v>#VALUE!</v>
      </c>
    </row>
    <row r="838" spans="8:8">
      <c r="H838" s="220" t="e">
        <f t="shared" si="13"/>
        <v>#VALUE!</v>
      </c>
    </row>
    <row r="839" spans="8:8">
      <c r="H839" s="220" t="e">
        <f t="shared" si="13"/>
        <v>#VALUE!</v>
      </c>
    </row>
    <row r="840" spans="8:8">
      <c r="H840" s="220" t="e">
        <f t="shared" si="13"/>
        <v>#VALUE!</v>
      </c>
    </row>
    <row r="841" spans="8:8">
      <c r="H841" s="220" t="e">
        <f t="shared" si="13"/>
        <v>#VALUE!</v>
      </c>
    </row>
    <row r="842" spans="8:8">
      <c r="H842" s="220" t="e">
        <f t="shared" si="13"/>
        <v>#VALUE!</v>
      </c>
    </row>
    <row r="843" spans="8:8">
      <c r="H843" s="220" t="e">
        <f t="shared" si="13"/>
        <v>#VALUE!</v>
      </c>
    </row>
    <row r="844" spans="8:8">
      <c r="H844" s="220" t="e">
        <f t="shared" si="13"/>
        <v>#VALUE!</v>
      </c>
    </row>
    <row r="845" spans="8:8">
      <c r="H845" s="220" t="e">
        <f t="shared" si="13"/>
        <v>#VALUE!</v>
      </c>
    </row>
    <row r="846" spans="8:8">
      <c r="H846" s="220" t="e">
        <f t="shared" si="13"/>
        <v>#VALUE!</v>
      </c>
    </row>
    <row r="847" spans="8:8">
      <c r="H847" s="220" t="e">
        <f t="shared" si="13"/>
        <v>#VALUE!</v>
      </c>
    </row>
    <row r="848" spans="8:8">
      <c r="H848" s="220" t="e">
        <f t="shared" si="13"/>
        <v>#VALUE!</v>
      </c>
    </row>
    <row r="849" spans="8:8">
      <c r="H849" s="220" t="e">
        <f t="shared" si="13"/>
        <v>#VALUE!</v>
      </c>
    </row>
    <row r="850" spans="8:8">
      <c r="H850" s="220" t="e">
        <f t="shared" si="13"/>
        <v>#VALUE!</v>
      </c>
    </row>
    <row r="851" spans="8:8">
      <c r="H851" s="220" t="e">
        <f t="shared" si="13"/>
        <v>#VALUE!</v>
      </c>
    </row>
    <row r="852" spans="8:8">
      <c r="H852" s="220" t="e">
        <f t="shared" si="13"/>
        <v>#VALUE!</v>
      </c>
    </row>
    <row r="853" spans="8:8">
      <c r="H853" s="220" t="e">
        <f t="shared" si="13"/>
        <v>#VALUE!</v>
      </c>
    </row>
    <row r="854" spans="8:8">
      <c r="H854" s="220" t="e">
        <f t="shared" si="13"/>
        <v>#VALUE!</v>
      </c>
    </row>
    <row r="855" spans="8:8">
      <c r="H855" s="220" t="e">
        <f t="shared" si="13"/>
        <v>#VALUE!</v>
      </c>
    </row>
    <row r="856" spans="8:8">
      <c r="H856" s="220" t="e">
        <f t="shared" si="13"/>
        <v>#VALUE!</v>
      </c>
    </row>
    <row r="857" spans="8:8">
      <c r="H857" s="220" t="e">
        <f t="shared" si="13"/>
        <v>#VALUE!</v>
      </c>
    </row>
    <row r="858" spans="8:8">
      <c r="H858" s="220" t="e">
        <f t="shared" si="13"/>
        <v>#VALUE!</v>
      </c>
    </row>
    <row r="859" spans="8:8">
      <c r="H859" s="220" t="e">
        <f t="shared" si="13"/>
        <v>#VALUE!</v>
      </c>
    </row>
    <row r="860" spans="8:8">
      <c r="H860" s="220" t="e">
        <f t="shared" si="13"/>
        <v>#VALUE!</v>
      </c>
    </row>
    <row r="861" spans="8:8">
      <c r="H861" s="220" t="e">
        <f t="shared" si="13"/>
        <v>#VALUE!</v>
      </c>
    </row>
    <row r="862" spans="8:8">
      <c r="H862" s="220" t="e">
        <f t="shared" si="13"/>
        <v>#VALUE!</v>
      </c>
    </row>
    <row r="863" spans="8:8">
      <c r="H863" s="220" t="e">
        <f t="shared" si="13"/>
        <v>#VALUE!</v>
      </c>
    </row>
    <row r="864" spans="8:8">
      <c r="H864" s="220" t="e">
        <f t="shared" si="13"/>
        <v>#VALUE!</v>
      </c>
    </row>
    <row r="865" spans="8:8">
      <c r="H865" s="220" t="e">
        <f t="shared" si="13"/>
        <v>#VALUE!</v>
      </c>
    </row>
    <row r="866" spans="8:8">
      <c r="H866" s="220" t="e">
        <f t="shared" si="13"/>
        <v>#VALUE!</v>
      </c>
    </row>
    <row r="867" spans="8:8">
      <c r="H867" s="220" t="e">
        <f t="shared" si="13"/>
        <v>#VALUE!</v>
      </c>
    </row>
    <row r="868" spans="8:8">
      <c r="H868" s="220" t="e">
        <f t="shared" si="13"/>
        <v>#VALUE!</v>
      </c>
    </row>
    <row r="869" spans="8:8">
      <c r="H869" s="220" t="e">
        <f t="shared" si="13"/>
        <v>#VALUE!</v>
      </c>
    </row>
    <row r="870" spans="8:8">
      <c r="H870" s="220" t="e">
        <f t="shared" si="13"/>
        <v>#VALUE!</v>
      </c>
    </row>
    <row r="871" spans="8:8">
      <c r="H871" s="220" t="e">
        <f t="shared" si="13"/>
        <v>#VALUE!</v>
      </c>
    </row>
    <row r="872" spans="8:8">
      <c r="H872" s="220" t="e">
        <f t="shared" si="13"/>
        <v>#VALUE!</v>
      </c>
    </row>
    <row r="873" spans="8:8">
      <c r="H873" s="220" t="e">
        <f t="shared" si="13"/>
        <v>#VALUE!</v>
      </c>
    </row>
    <row r="874" spans="8:8">
      <c r="H874" s="220" t="e">
        <f t="shared" si="13"/>
        <v>#VALUE!</v>
      </c>
    </row>
    <row r="875" spans="8:8">
      <c r="H875" s="220" t="e">
        <f t="shared" si="13"/>
        <v>#VALUE!</v>
      </c>
    </row>
    <row r="876" spans="8:8">
      <c r="H876" s="220" t="e">
        <f t="shared" si="13"/>
        <v>#VALUE!</v>
      </c>
    </row>
    <row r="877" spans="8:8">
      <c r="H877" s="220" t="e">
        <f t="shared" si="13"/>
        <v>#VALUE!</v>
      </c>
    </row>
    <row r="878" spans="8:8">
      <c r="H878" s="220" t="e">
        <f t="shared" si="13"/>
        <v>#VALUE!</v>
      </c>
    </row>
    <row r="879" spans="8:8">
      <c r="H879" s="220" t="e">
        <f t="shared" si="13"/>
        <v>#VALUE!</v>
      </c>
    </row>
    <row r="880" spans="8:8">
      <c r="H880" s="220" t="e">
        <f t="shared" si="13"/>
        <v>#VALUE!</v>
      </c>
    </row>
    <row r="881" spans="8:8">
      <c r="H881" s="220" t="e">
        <f t="shared" si="13"/>
        <v>#VALUE!</v>
      </c>
    </row>
    <row r="882" spans="8:8">
      <c r="H882" s="220" t="e">
        <f t="shared" si="13"/>
        <v>#VALUE!</v>
      </c>
    </row>
    <row r="883" spans="8:8">
      <c r="H883" s="220" t="e">
        <f t="shared" si="13"/>
        <v>#VALUE!</v>
      </c>
    </row>
    <row r="884" spans="8:8">
      <c r="H884" s="220" t="e">
        <f t="shared" si="13"/>
        <v>#VALUE!</v>
      </c>
    </row>
    <row r="885" spans="8:8">
      <c r="H885" s="220" t="e">
        <f t="shared" si="13"/>
        <v>#VALUE!</v>
      </c>
    </row>
    <row r="886" spans="8:8">
      <c r="H886" s="220" t="e">
        <f t="shared" si="13"/>
        <v>#VALUE!</v>
      </c>
    </row>
    <row r="887" spans="8:8">
      <c r="H887" s="220" t="e">
        <f t="shared" si="13"/>
        <v>#VALUE!</v>
      </c>
    </row>
    <row r="888" spans="8:8">
      <c r="H888" s="220" t="e">
        <f t="shared" si="13"/>
        <v>#VALUE!</v>
      </c>
    </row>
    <row r="889" spans="8:8">
      <c r="H889" s="220" t="e">
        <f t="shared" si="13"/>
        <v>#VALUE!</v>
      </c>
    </row>
    <row r="890" spans="8:8">
      <c r="H890" s="220" t="e">
        <f t="shared" si="13"/>
        <v>#VALUE!</v>
      </c>
    </row>
    <row r="891" spans="8:8">
      <c r="H891" s="220" t="e">
        <f t="shared" si="13"/>
        <v>#VALUE!</v>
      </c>
    </row>
    <row r="892" spans="8:8">
      <c r="H892" s="220" t="e">
        <f t="shared" si="13"/>
        <v>#VALUE!</v>
      </c>
    </row>
    <row r="893" spans="8:8">
      <c r="H893" s="220" t="e">
        <f t="shared" si="13"/>
        <v>#VALUE!</v>
      </c>
    </row>
    <row r="894" spans="8:8">
      <c r="H894" s="220" t="e">
        <f t="shared" si="13"/>
        <v>#VALUE!</v>
      </c>
    </row>
    <row r="895" spans="8:8">
      <c r="H895" s="220" t="e">
        <f t="shared" si="13"/>
        <v>#VALUE!</v>
      </c>
    </row>
    <row r="896" spans="8:8">
      <c r="H896" s="220" t="e">
        <f t="shared" si="13"/>
        <v>#VALUE!</v>
      </c>
    </row>
    <row r="897" spans="8:8">
      <c r="H897" s="220" t="e">
        <f t="shared" si="13"/>
        <v>#VALUE!</v>
      </c>
    </row>
    <row r="898" spans="8:8">
      <c r="H898" s="220" t="e">
        <f t="shared" si="13"/>
        <v>#VALUE!</v>
      </c>
    </row>
    <row r="899" spans="8:8">
      <c r="H899" s="220" t="e">
        <f t="shared" si="13"/>
        <v>#VALUE!</v>
      </c>
    </row>
    <row r="900" spans="8:8">
      <c r="H900" s="220" t="e">
        <f t="shared" ref="H900:H963" si="14">LEFT(A900,2)*1</f>
        <v>#VALUE!</v>
      </c>
    </row>
    <row r="901" spans="8:8">
      <c r="H901" s="220" t="e">
        <f t="shared" si="14"/>
        <v>#VALUE!</v>
      </c>
    </row>
    <row r="902" spans="8:8">
      <c r="H902" s="220" t="e">
        <f t="shared" si="14"/>
        <v>#VALUE!</v>
      </c>
    </row>
    <row r="903" spans="8:8">
      <c r="H903" s="220" t="e">
        <f t="shared" si="14"/>
        <v>#VALUE!</v>
      </c>
    </row>
    <row r="904" spans="8:8">
      <c r="H904" s="220" t="e">
        <f t="shared" si="14"/>
        <v>#VALUE!</v>
      </c>
    </row>
    <row r="905" spans="8:8">
      <c r="H905" s="220" t="e">
        <f t="shared" si="14"/>
        <v>#VALUE!</v>
      </c>
    </row>
    <row r="906" spans="8:8">
      <c r="H906" s="220" t="e">
        <f t="shared" si="14"/>
        <v>#VALUE!</v>
      </c>
    </row>
    <row r="907" spans="8:8">
      <c r="H907" s="220" t="e">
        <f t="shared" si="14"/>
        <v>#VALUE!</v>
      </c>
    </row>
    <row r="908" spans="8:8">
      <c r="H908" s="220" t="e">
        <f t="shared" si="14"/>
        <v>#VALUE!</v>
      </c>
    </row>
    <row r="909" spans="8:8">
      <c r="H909" s="220" t="e">
        <f t="shared" si="14"/>
        <v>#VALUE!</v>
      </c>
    </row>
    <row r="910" spans="8:8">
      <c r="H910" s="220" t="e">
        <f t="shared" si="14"/>
        <v>#VALUE!</v>
      </c>
    </row>
    <row r="911" spans="8:8">
      <c r="H911" s="220" t="e">
        <f t="shared" si="14"/>
        <v>#VALUE!</v>
      </c>
    </row>
    <row r="912" spans="8:8">
      <c r="H912" s="220" t="e">
        <f t="shared" si="14"/>
        <v>#VALUE!</v>
      </c>
    </row>
    <row r="913" spans="8:8">
      <c r="H913" s="220" t="e">
        <f t="shared" si="14"/>
        <v>#VALUE!</v>
      </c>
    </row>
    <row r="914" spans="8:8">
      <c r="H914" s="220" t="e">
        <f t="shared" si="14"/>
        <v>#VALUE!</v>
      </c>
    </row>
    <row r="915" spans="8:8">
      <c r="H915" s="220" t="e">
        <f t="shared" si="14"/>
        <v>#VALUE!</v>
      </c>
    </row>
    <row r="916" spans="8:8">
      <c r="H916" s="220" t="e">
        <f t="shared" si="14"/>
        <v>#VALUE!</v>
      </c>
    </row>
    <row r="917" spans="8:8">
      <c r="H917" s="220" t="e">
        <f t="shared" si="14"/>
        <v>#VALUE!</v>
      </c>
    </row>
    <row r="918" spans="8:8">
      <c r="H918" s="220" t="e">
        <f t="shared" si="14"/>
        <v>#VALUE!</v>
      </c>
    </row>
    <row r="919" spans="8:8">
      <c r="H919" s="220" t="e">
        <f t="shared" si="14"/>
        <v>#VALUE!</v>
      </c>
    </row>
    <row r="920" spans="8:8">
      <c r="H920" s="220" t="e">
        <f t="shared" si="14"/>
        <v>#VALUE!</v>
      </c>
    </row>
    <row r="921" spans="8:8">
      <c r="H921" s="220" t="e">
        <f t="shared" si="14"/>
        <v>#VALUE!</v>
      </c>
    </row>
    <row r="922" spans="8:8">
      <c r="H922" s="220" t="e">
        <f t="shared" si="14"/>
        <v>#VALUE!</v>
      </c>
    </row>
    <row r="923" spans="8:8">
      <c r="H923" s="220" t="e">
        <f t="shared" si="14"/>
        <v>#VALUE!</v>
      </c>
    </row>
    <row r="924" spans="8:8">
      <c r="H924" s="220" t="e">
        <f t="shared" si="14"/>
        <v>#VALUE!</v>
      </c>
    </row>
    <row r="925" spans="8:8">
      <c r="H925" s="220" t="e">
        <f t="shared" si="14"/>
        <v>#VALUE!</v>
      </c>
    </row>
    <row r="926" spans="8:8">
      <c r="H926" s="220" t="e">
        <f t="shared" si="14"/>
        <v>#VALUE!</v>
      </c>
    </row>
    <row r="927" spans="8:8">
      <c r="H927" s="220" t="e">
        <f t="shared" si="14"/>
        <v>#VALUE!</v>
      </c>
    </row>
    <row r="928" spans="8:8">
      <c r="H928" s="220" t="e">
        <f t="shared" si="14"/>
        <v>#VALUE!</v>
      </c>
    </row>
    <row r="929" spans="8:8">
      <c r="H929" s="220" t="e">
        <f t="shared" si="14"/>
        <v>#VALUE!</v>
      </c>
    </row>
    <row r="930" spans="8:8">
      <c r="H930" s="220" t="e">
        <f t="shared" si="14"/>
        <v>#VALUE!</v>
      </c>
    </row>
    <row r="931" spans="8:8">
      <c r="H931" s="220" t="e">
        <f t="shared" si="14"/>
        <v>#VALUE!</v>
      </c>
    </row>
    <row r="932" spans="8:8">
      <c r="H932" s="220" t="e">
        <f t="shared" si="14"/>
        <v>#VALUE!</v>
      </c>
    </row>
    <row r="933" spans="8:8">
      <c r="H933" s="220" t="e">
        <f t="shared" si="14"/>
        <v>#VALUE!</v>
      </c>
    </row>
    <row r="934" spans="8:8">
      <c r="H934" s="220" t="e">
        <f t="shared" si="14"/>
        <v>#VALUE!</v>
      </c>
    </row>
    <row r="935" spans="8:8">
      <c r="H935" s="220" t="e">
        <f t="shared" si="14"/>
        <v>#VALUE!</v>
      </c>
    </row>
    <row r="936" spans="8:8">
      <c r="H936" s="220" t="e">
        <f t="shared" si="14"/>
        <v>#VALUE!</v>
      </c>
    </row>
    <row r="937" spans="8:8">
      <c r="H937" s="220" t="e">
        <f t="shared" si="14"/>
        <v>#VALUE!</v>
      </c>
    </row>
    <row r="938" spans="8:8">
      <c r="H938" s="220" t="e">
        <f t="shared" si="14"/>
        <v>#VALUE!</v>
      </c>
    </row>
    <row r="939" spans="8:8">
      <c r="H939" s="220" t="e">
        <f t="shared" si="14"/>
        <v>#VALUE!</v>
      </c>
    </row>
    <row r="940" spans="8:8">
      <c r="H940" s="220" t="e">
        <f t="shared" si="14"/>
        <v>#VALUE!</v>
      </c>
    </row>
    <row r="941" spans="8:8">
      <c r="H941" s="220" t="e">
        <f t="shared" si="14"/>
        <v>#VALUE!</v>
      </c>
    </row>
    <row r="942" spans="8:8">
      <c r="H942" s="220" t="e">
        <f t="shared" si="14"/>
        <v>#VALUE!</v>
      </c>
    </row>
    <row r="943" spans="8:8">
      <c r="H943" s="220" t="e">
        <f t="shared" si="14"/>
        <v>#VALUE!</v>
      </c>
    </row>
    <row r="944" spans="8:8">
      <c r="H944" s="220" t="e">
        <f t="shared" si="14"/>
        <v>#VALUE!</v>
      </c>
    </row>
    <row r="945" spans="8:8">
      <c r="H945" s="220" t="e">
        <f t="shared" si="14"/>
        <v>#VALUE!</v>
      </c>
    </row>
    <row r="946" spans="8:8">
      <c r="H946" s="220" t="e">
        <f t="shared" si="14"/>
        <v>#VALUE!</v>
      </c>
    </row>
    <row r="947" spans="8:8">
      <c r="H947" s="220" t="e">
        <f t="shared" si="14"/>
        <v>#VALUE!</v>
      </c>
    </row>
    <row r="948" spans="8:8">
      <c r="H948" s="220" t="e">
        <f t="shared" si="14"/>
        <v>#VALUE!</v>
      </c>
    </row>
    <row r="949" spans="8:8">
      <c r="H949" s="220" t="e">
        <f t="shared" si="14"/>
        <v>#VALUE!</v>
      </c>
    </row>
    <row r="950" spans="8:8">
      <c r="H950" s="220" t="e">
        <f t="shared" si="14"/>
        <v>#VALUE!</v>
      </c>
    </row>
    <row r="951" spans="8:8">
      <c r="H951" s="220" t="e">
        <f t="shared" si="14"/>
        <v>#VALUE!</v>
      </c>
    </row>
    <row r="952" spans="8:8">
      <c r="H952" s="220" t="e">
        <f t="shared" si="14"/>
        <v>#VALUE!</v>
      </c>
    </row>
    <row r="953" spans="8:8">
      <c r="H953" s="220" t="e">
        <f t="shared" si="14"/>
        <v>#VALUE!</v>
      </c>
    </row>
    <row r="954" spans="8:8">
      <c r="H954" s="220" t="e">
        <f t="shared" si="14"/>
        <v>#VALUE!</v>
      </c>
    </row>
    <row r="955" spans="8:8">
      <c r="H955" s="220" t="e">
        <f t="shared" si="14"/>
        <v>#VALUE!</v>
      </c>
    </row>
    <row r="956" spans="8:8">
      <c r="H956" s="220" t="e">
        <f t="shared" si="14"/>
        <v>#VALUE!</v>
      </c>
    </row>
    <row r="957" spans="8:8">
      <c r="H957" s="220" t="e">
        <f t="shared" si="14"/>
        <v>#VALUE!</v>
      </c>
    </row>
    <row r="958" spans="8:8">
      <c r="H958" s="220" t="e">
        <f t="shared" si="14"/>
        <v>#VALUE!</v>
      </c>
    </row>
    <row r="959" spans="8:8">
      <c r="H959" s="220" t="e">
        <f t="shared" si="14"/>
        <v>#VALUE!</v>
      </c>
    </row>
    <row r="960" spans="8:8">
      <c r="H960" s="220" t="e">
        <f t="shared" si="14"/>
        <v>#VALUE!</v>
      </c>
    </row>
    <row r="961" spans="8:8">
      <c r="H961" s="220" t="e">
        <f t="shared" si="14"/>
        <v>#VALUE!</v>
      </c>
    </row>
    <row r="962" spans="8:8">
      <c r="H962" s="220" t="e">
        <f t="shared" si="14"/>
        <v>#VALUE!</v>
      </c>
    </row>
    <row r="963" spans="8:8">
      <c r="H963" s="220" t="e">
        <f t="shared" si="14"/>
        <v>#VALUE!</v>
      </c>
    </row>
    <row r="964" spans="8:8">
      <c r="H964" s="220" t="e">
        <f t="shared" ref="H964:H1027" si="15">LEFT(A964,2)*1</f>
        <v>#VALUE!</v>
      </c>
    </row>
    <row r="965" spans="8:8">
      <c r="H965" s="220" t="e">
        <f t="shared" si="15"/>
        <v>#VALUE!</v>
      </c>
    </row>
    <row r="966" spans="8:8">
      <c r="H966" s="220" t="e">
        <f t="shared" si="15"/>
        <v>#VALUE!</v>
      </c>
    </row>
    <row r="967" spans="8:8">
      <c r="H967" s="220" t="e">
        <f t="shared" si="15"/>
        <v>#VALUE!</v>
      </c>
    </row>
    <row r="968" spans="8:8">
      <c r="H968" s="220" t="e">
        <f t="shared" si="15"/>
        <v>#VALUE!</v>
      </c>
    </row>
    <row r="969" spans="8:8">
      <c r="H969" s="220" t="e">
        <f t="shared" si="15"/>
        <v>#VALUE!</v>
      </c>
    </row>
    <row r="970" spans="8:8">
      <c r="H970" s="220" t="e">
        <f t="shared" si="15"/>
        <v>#VALUE!</v>
      </c>
    </row>
    <row r="971" spans="8:8">
      <c r="H971" s="220" t="e">
        <f t="shared" si="15"/>
        <v>#VALUE!</v>
      </c>
    </row>
    <row r="972" spans="8:8">
      <c r="H972" s="220" t="e">
        <f t="shared" si="15"/>
        <v>#VALUE!</v>
      </c>
    </row>
    <row r="973" spans="8:8">
      <c r="H973" s="220" t="e">
        <f t="shared" si="15"/>
        <v>#VALUE!</v>
      </c>
    </row>
    <row r="974" spans="8:8">
      <c r="H974" s="220" t="e">
        <f t="shared" si="15"/>
        <v>#VALUE!</v>
      </c>
    </row>
    <row r="975" spans="8:8">
      <c r="H975" s="220" t="e">
        <f t="shared" si="15"/>
        <v>#VALUE!</v>
      </c>
    </row>
    <row r="976" spans="8:8">
      <c r="H976" s="220" t="e">
        <f t="shared" si="15"/>
        <v>#VALUE!</v>
      </c>
    </row>
    <row r="977" spans="8:8">
      <c r="H977" s="220" t="e">
        <f t="shared" si="15"/>
        <v>#VALUE!</v>
      </c>
    </row>
    <row r="978" spans="8:8">
      <c r="H978" s="220" t="e">
        <f t="shared" si="15"/>
        <v>#VALUE!</v>
      </c>
    </row>
    <row r="979" spans="8:8">
      <c r="H979" s="220" t="e">
        <f t="shared" si="15"/>
        <v>#VALUE!</v>
      </c>
    </row>
    <row r="980" spans="8:8">
      <c r="H980" s="220" t="e">
        <f t="shared" si="15"/>
        <v>#VALUE!</v>
      </c>
    </row>
    <row r="981" spans="8:8">
      <c r="H981" s="220" t="e">
        <f t="shared" si="15"/>
        <v>#VALUE!</v>
      </c>
    </row>
    <row r="982" spans="8:8">
      <c r="H982" s="220" t="e">
        <f t="shared" si="15"/>
        <v>#VALUE!</v>
      </c>
    </row>
    <row r="983" spans="8:8">
      <c r="H983" s="220" t="e">
        <f t="shared" si="15"/>
        <v>#VALUE!</v>
      </c>
    </row>
    <row r="984" spans="8:8">
      <c r="H984" s="220" t="e">
        <f t="shared" si="15"/>
        <v>#VALUE!</v>
      </c>
    </row>
    <row r="985" spans="8:8">
      <c r="H985" s="220" t="e">
        <f t="shared" si="15"/>
        <v>#VALUE!</v>
      </c>
    </row>
    <row r="986" spans="8:8">
      <c r="H986" s="220" t="e">
        <f t="shared" si="15"/>
        <v>#VALUE!</v>
      </c>
    </row>
    <row r="987" spans="8:8">
      <c r="H987" s="220" t="e">
        <f t="shared" si="15"/>
        <v>#VALUE!</v>
      </c>
    </row>
    <row r="988" spans="8:8">
      <c r="H988" s="220" t="e">
        <f t="shared" si="15"/>
        <v>#VALUE!</v>
      </c>
    </row>
    <row r="989" spans="8:8">
      <c r="H989" s="220" t="e">
        <f t="shared" si="15"/>
        <v>#VALUE!</v>
      </c>
    </row>
    <row r="990" spans="8:8">
      <c r="H990" s="220" t="e">
        <f t="shared" si="15"/>
        <v>#VALUE!</v>
      </c>
    </row>
    <row r="991" spans="8:8">
      <c r="H991" s="220" t="e">
        <f t="shared" si="15"/>
        <v>#VALUE!</v>
      </c>
    </row>
    <row r="992" spans="8:8">
      <c r="H992" s="220" t="e">
        <f t="shared" si="15"/>
        <v>#VALUE!</v>
      </c>
    </row>
    <row r="993" spans="8:8">
      <c r="H993" s="220" t="e">
        <f t="shared" si="15"/>
        <v>#VALUE!</v>
      </c>
    </row>
    <row r="994" spans="8:8">
      <c r="H994" s="220" t="e">
        <f t="shared" si="15"/>
        <v>#VALUE!</v>
      </c>
    </row>
    <row r="995" spans="8:8">
      <c r="H995" s="220" t="e">
        <f t="shared" si="15"/>
        <v>#VALUE!</v>
      </c>
    </row>
    <row r="996" spans="8:8">
      <c r="H996" s="220" t="e">
        <f t="shared" si="15"/>
        <v>#VALUE!</v>
      </c>
    </row>
    <row r="997" spans="8:8">
      <c r="H997" s="220" t="e">
        <f t="shared" si="15"/>
        <v>#VALUE!</v>
      </c>
    </row>
    <row r="998" spans="8:8">
      <c r="H998" s="220" t="e">
        <f t="shared" si="15"/>
        <v>#VALUE!</v>
      </c>
    </row>
    <row r="999" spans="8:8">
      <c r="H999" s="220" t="e">
        <f t="shared" si="15"/>
        <v>#VALUE!</v>
      </c>
    </row>
    <row r="1000" spans="8:8">
      <c r="H1000" s="220" t="e">
        <f t="shared" si="15"/>
        <v>#VALUE!</v>
      </c>
    </row>
    <row r="1001" spans="8:8">
      <c r="H1001" s="220" t="e">
        <f t="shared" si="15"/>
        <v>#VALUE!</v>
      </c>
    </row>
    <row r="1002" spans="8:8">
      <c r="H1002" s="220" t="e">
        <f t="shared" si="15"/>
        <v>#VALUE!</v>
      </c>
    </row>
    <row r="1003" spans="8:8">
      <c r="H1003" s="220" t="e">
        <f t="shared" si="15"/>
        <v>#VALUE!</v>
      </c>
    </row>
    <row r="1004" spans="8:8">
      <c r="H1004" s="220" t="e">
        <f t="shared" si="15"/>
        <v>#VALUE!</v>
      </c>
    </row>
    <row r="1005" spans="8:8">
      <c r="H1005" s="220" t="e">
        <f t="shared" si="15"/>
        <v>#VALUE!</v>
      </c>
    </row>
    <row r="1006" spans="8:8">
      <c r="H1006" s="220" t="e">
        <f t="shared" si="15"/>
        <v>#VALUE!</v>
      </c>
    </row>
    <row r="1007" spans="8:8">
      <c r="H1007" s="220" t="e">
        <f t="shared" si="15"/>
        <v>#VALUE!</v>
      </c>
    </row>
    <row r="1008" spans="8:8">
      <c r="H1008" s="220" t="e">
        <f t="shared" si="15"/>
        <v>#VALUE!</v>
      </c>
    </row>
    <row r="1009" spans="8:8">
      <c r="H1009" s="220" t="e">
        <f t="shared" si="15"/>
        <v>#VALUE!</v>
      </c>
    </row>
    <row r="1010" spans="8:8">
      <c r="H1010" s="220" t="e">
        <f t="shared" si="15"/>
        <v>#VALUE!</v>
      </c>
    </row>
    <row r="1011" spans="8:8">
      <c r="H1011" s="220" t="e">
        <f t="shared" si="15"/>
        <v>#VALUE!</v>
      </c>
    </row>
    <row r="1012" spans="8:8">
      <c r="H1012" s="220" t="e">
        <f t="shared" si="15"/>
        <v>#VALUE!</v>
      </c>
    </row>
    <row r="1013" spans="8:8">
      <c r="H1013" s="220" t="e">
        <f t="shared" si="15"/>
        <v>#VALUE!</v>
      </c>
    </row>
    <row r="1014" spans="8:8">
      <c r="H1014" s="220" t="e">
        <f t="shared" si="15"/>
        <v>#VALUE!</v>
      </c>
    </row>
    <row r="1015" spans="8:8">
      <c r="H1015" s="220" t="e">
        <f t="shared" si="15"/>
        <v>#VALUE!</v>
      </c>
    </row>
    <row r="1016" spans="8:8">
      <c r="H1016" s="220" t="e">
        <f t="shared" si="15"/>
        <v>#VALUE!</v>
      </c>
    </row>
    <row r="1017" spans="8:8">
      <c r="H1017" s="220" t="e">
        <f t="shared" si="15"/>
        <v>#VALUE!</v>
      </c>
    </row>
    <row r="1018" spans="8:8">
      <c r="H1018" s="220" t="e">
        <f t="shared" si="15"/>
        <v>#VALUE!</v>
      </c>
    </row>
    <row r="1019" spans="8:8">
      <c r="H1019" s="220" t="e">
        <f t="shared" si="15"/>
        <v>#VALUE!</v>
      </c>
    </row>
    <row r="1020" spans="8:8">
      <c r="H1020" s="220" t="e">
        <f t="shared" si="15"/>
        <v>#VALUE!</v>
      </c>
    </row>
    <row r="1021" spans="8:8">
      <c r="H1021" s="220" t="e">
        <f t="shared" si="15"/>
        <v>#VALUE!</v>
      </c>
    </row>
    <row r="1022" spans="8:8">
      <c r="H1022" s="220" t="e">
        <f t="shared" si="15"/>
        <v>#VALUE!</v>
      </c>
    </row>
    <row r="1023" spans="8:8">
      <c r="H1023" s="220" t="e">
        <f t="shared" si="15"/>
        <v>#VALUE!</v>
      </c>
    </row>
    <row r="1024" spans="8:8">
      <c r="H1024" s="220" t="e">
        <f t="shared" si="15"/>
        <v>#VALUE!</v>
      </c>
    </row>
    <row r="1025" spans="8:8">
      <c r="H1025" s="220" t="e">
        <f t="shared" si="15"/>
        <v>#VALUE!</v>
      </c>
    </row>
    <row r="1026" spans="8:8">
      <c r="H1026" s="220" t="e">
        <f t="shared" si="15"/>
        <v>#VALUE!</v>
      </c>
    </row>
    <row r="1027" spans="8:8">
      <c r="H1027" s="220" t="e">
        <f t="shared" si="15"/>
        <v>#VALUE!</v>
      </c>
    </row>
    <row r="1028" spans="8:8">
      <c r="H1028" s="220" t="e">
        <f t="shared" ref="H1028:H1091" si="16">LEFT(A1028,2)*1</f>
        <v>#VALUE!</v>
      </c>
    </row>
    <row r="1029" spans="8:8">
      <c r="H1029" s="220" t="e">
        <f t="shared" si="16"/>
        <v>#VALUE!</v>
      </c>
    </row>
    <row r="1030" spans="8:8">
      <c r="H1030" s="220" t="e">
        <f t="shared" si="16"/>
        <v>#VALUE!</v>
      </c>
    </row>
    <row r="1031" spans="8:8">
      <c r="H1031" s="220" t="e">
        <f t="shared" si="16"/>
        <v>#VALUE!</v>
      </c>
    </row>
    <row r="1032" spans="8:8">
      <c r="H1032" s="220" t="e">
        <f t="shared" si="16"/>
        <v>#VALUE!</v>
      </c>
    </row>
    <row r="1033" spans="8:8">
      <c r="H1033" s="220" t="e">
        <f t="shared" si="16"/>
        <v>#VALUE!</v>
      </c>
    </row>
    <row r="1034" spans="8:8">
      <c r="H1034" s="220" t="e">
        <f t="shared" si="16"/>
        <v>#VALUE!</v>
      </c>
    </row>
    <row r="1035" spans="8:8">
      <c r="H1035" s="220" t="e">
        <f t="shared" si="16"/>
        <v>#VALUE!</v>
      </c>
    </row>
    <row r="1036" spans="8:8">
      <c r="H1036" s="220" t="e">
        <f t="shared" si="16"/>
        <v>#VALUE!</v>
      </c>
    </row>
    <row r="1037" spans="8:8">
      <c r="H1037" s="220" t="e">
        <f t="shared" si="16"/>
        <v>#VALUE!</v>
      </c>
    </row>
    <row r="1038" spans="8:8">
      <c r="H1038" s="220" t="e">
        <f t="shared" si="16"/>
        <v>#VALUE!</v>
      </c>
    </row>
    <row r="1039" spans="8:8">
      <c r="H1039" s="220" t="e">
        <f t="shared" si="16"/>
        <v>#VALUE!</v>
      </c>
    </row>
    <row r="1040" spans="8:8">
      <c r="H1040" s="220" t="e">
        <f t="shared" si="16"/>
        <v>#VALUE!</v>
      </c>
    </row>
    <row r="1041" spans="8:8">
      <c r="H1041" s="220" t="e">
        <f t="shared" si="16"/>
        <v>#VALUE!</v>
      </c>
    </row>
    <row r="1042" spans="8:8">
      <c r="H1042" s="220" t="e">
        <f t="shared" si="16"/>
        <v>#VALUE!</v>
      </c>
    </row>
    <row r="1043" spans="8:8">
      <c r="H1043" s="220" t="e">
        <f t="shared" si="16"/>
        <v>#VALUE!</v>
      </c>
    </row>
    <row r="1044" spans="8:8">
      <c r="H1044" s="220" t="e">
        <f t="shared" si="16"/>
        <v>#VALUE!</v>
      </c>
    </row>
    <row r="1045" spans="8:8">
      <c r="H1045" s="220" t="e">
        <f t="shared" si="16"/>
        <v>#VALUE!</v>
      </c>
    </row>
    <row r="1046" spans="8:8">
      <c r="H1046" s="220" t="e">
        <f t="shared" si="16"/>
        <v>#VALUE!</v>
      </c>
    </row>
    <row r="1047" spans="8:8">
      <c r="H1047" s="220" t="e">
        <f t="shared" si="16"/>
        <v>#VALUE!</v>
      </c>
    </row>
    <row r="1048" spans="8:8">
      <c r="H1048" s="220" t="e">
        <f t="shared" si="16"/>
        <v>#VALUE!</v>
      </c>
    </row>
    <row r="1049" spans="8:8">
      <c r="H1049" s="220" t="e">
        <f t="shared" si="16"/>
        <v>#VALUE!</v>
      </c>
    </row>
    <row r="1050" spans="8:8">
      <c r="H1050" s="220" t="e">
        <f t="shared" si="16"/>
        <v>#VALUE!</v>
      </c>
    </row>
    <row r="1051" spans="8:8">
      <c r="H1051" s="220" t="e">
        <f t="shared" si="16"/>
        <v>#VALUE!</v>
      </c>
    </row>
    <row r="1052" spans="8:8">
      <c r="H1052" s="220" t="e">
        <f t="shared" si="16"/>
        <v>#VALUE!</v>
      </c>
    </row>
    <row r="1053" spans="8:8">
      <c r="H1053" s="220" t="e">
        <f t="shared" si="16"/>
        <v>#VALUE!</v>
      </c>
    </row>
    <row r="1054" spans="8:8">
      <c r="H1054" s="220" t="e">
        <f t="shared" si="16"/>
        <v>#VALUE!</v>
      </c>
    </row>
    <row r="1055" spans="8:8">
      <c r="H1055" s="220" t="e">
        <f t="shared" si="16"/>
        <v>#VALUE!</v>
      </c>
    </row>
    <row r="1056" spans="8:8">
      <c r="H1056" s="220" t="e">
        <f t="shared" si="16"/>
        <v>#VALUE!</v>
      </c>
    </row>
    <row r="1057" spans="8:8">
      <c r="H1057" s="220" t="e">
        <f t="shared" si="16"/>
        <v>#VALUE!</v>
      </c>
    </row>
    <row r="1058" spans="8:8">
      <c r="H1058" s="220" t="e">
        <f t="shared" si="16"/>
        <v>#VALUE!</v>
      </c>
    </row>
    <row r="1059" spans="8:8">
      <c r="H1059" s="220" t="e">
        <f t="shared" si="16"/>
        <v>#VALUE!</v>
      </c>
    </row>
    <row r="1060" spans="8:8">
      <c r="H1060" s="220" t="e">
        <f t="shared" si="16"/>
        <v>#VALUE!</v>
      </c>
    </row>
    <row r="1061" spans="8:8">
      <c r="H1061" s="220" t="e">
        <f t="shared" si="16"/>
        <v>#VALUE!</v>
      </c>
    </row>
    <row r="1062" spans="8:8">
      <c r="H1062" s="220" t="e">
        <f t="shared" si="16"/>
        <v>#VALUE!</v>
      </c>
    </row>
    <row r="1063" spans="8:8">
      <c r="H1063" s="220" t="e">
        <f t="shared" si="16"/>
        <v>#VALUE!</v>
      </c>
    </row>
    <row r="1064" spans="8:8">
      <c r="H1064" s="220" t="e">
        <f t="shared" si="16"/>
        <v>#VALUE!</v>
      </c>
    </row>
    <row r="1065" spans="8:8">
      <c r="H1065" s="220" t="e">
        <f t="shared" si="16"/>
        <v>#VALUE!</v>
      </c>
    </row>
    <row r="1066" spans="8:8">
      <c r="H1066" s="220" t="e">
        <f t="shared" si="16"/>
        <v>#VALUE!</v>
      </c>
    </row>
    <row r="1067" spans="8:8">
      <c r="H1067" s="220" t="e">
        <f t="shared" si="16"/>
        <v>#VALUE!</v>
      </c>
    </row>
    <row r="1068" spans="8:8">
      <c r="H1068" s="220" t="e">
        <f t="shared" si="16"/>
        <v>#VALUE!</v>
      </c>
    </row>
    <row r="1069" spans="8:8">
      <c r="H1069" s="220" t="e">
        <f t="shared" si="16"/>
        <v>#VALUE!</v>
      </c>
    </row>
    <row r="1070" spans="8:8">
      <c r="H1070" s="220" t="e">
        <f t="shared" si="16"/>
        <v>#VALUE!</v>
      </c>
    </row>
    <row r="1071" spans="8:8">
      <c r="H1071" s="220" t="e">
        <f t="shared" si="16"/>
        <v>#VALUE!</v>
      </c>
    </row>
    <row r="1072" spans="8:8">
      <c r="H1072" s="220" t="e">
        <f t="shared" si="16"/>
        <v>#VALUE!</v>
      </c>
    </row>
    <row r="1073" spans="8:8">
      <c r="H1073" s="220" t="e">
        <f t="shared" si="16"/>
        <v>#VALUE!</v>
      </c>
    </row>
    <row r="1074" spans="8:8">
      <c r="H1074" s="220" t="e">
        <f t="shared" si="16"/>
        <v>#VALUE!</v>
      </c>
    </row>
    <row r="1075" spans="8:8">
      <c r="H1075" s="220" t="e">
        <f t="shared" si="16"/>
        <v>#VALUE!</v>
      </c>
    </row>
    <row r="1076" spans="8:8">
      <c r="H1076" s="220" t="e">
        <f t="shared" si="16"/>
        <v>#VALUE!</v>
      </c>
    </row>
    <row r="1077" spans="8:8">
      <c r="H1077" s="220" t="e">
        <f t="shared" si="16"/>
        <v>#VALUE!</v>
      </c>
    </row>
    <row r="1078" spans="8:8">
      <c r="H1078" s="220" t="e">
        <f t="shared" si="16"/>
        <v>#VALUE!</v>
      </c>
    </row>
    <row r="1079" spans="8:8">
      <c r="H1079" s="220" t="e">
        <f t="shared" si="16"/>
        <v>#VALUE!</v>
      </c>
    </row>
    <row r="1080" spans="8:8">
      <c r="H1080" s="220" t="e">
        <f t="shared" si="16"/>
        <v>#VALUE!</v>
      </c>
    </row>
    <row r="1081" spans="8:8">
      <c r="H1081" s="220" t="e">
        <f t="shared" si="16"/>
        <v>#VALUE!</v>
      </c>
    </row>
    <row r="1082" spans="8:8">
      <c r="H1082" s="220" t="e">
        <f t="shared" si="16"/>
        <v>#VALUE!</v>
      </c>
    </row>
    <row r="1083" spans="8:8">
      <c r="H1083" s="220" t="e">
        <f t="shared" si="16"/>
        <v>#VALUE!</v>
      </c>
    </row>
    <row r="1084" spans="8:8">
      <c r="H1084" s="220" t="e">
        <f t="shared" si="16"/>
        <v>#VALUE!</v>
      </c>
    </row>
    <row r="1085" spans="8:8">
      <c r="H1085" s="220" t="e">
        <f t="shared" si="16"/>
        <v>#VALUE!</v>
      </c>
    </row>
    <row r="1086" spans="8:8">
      <c r="H1086" s="220" t="e">
        <f t="shared" si="16"/>
        <v>#VALUE!</v>
      </c>
    </row>
    <row r="1087" spans="8:8">
      <c r="H1087" s="220" t="e">
        <f t="shared" si="16"/>
        <v>#VALUE!</v>
      </c>
    </row>
    <row r="1088" spans="8:8">
      <c r="H1088" s="220" t="e">
        <f t="shared" si="16"/>
        <v>#VALUE!</v>
      </c>
    </row>
    <row r="1089" spans="8:8">
      <c r="H1089" s="220" t="e">
        <f t="shared" si="16"/>
        <v>#VALUE!</v>
      </c>
    </row>
    <row r="1090" spans="8:8">
      <c r="H1090" s="220" t="e">
        <f t="shared" si="16"/>
        <v>#VALUE!</v>
      </c>
    </row>
    <row r="1091" spans="8:8">
      <c r="H1091" s="220" t="e">
        <f t="shared" si="16"/>
        <v>#VALUE!</v>
      </c>
    </row>
    <row r="1092" spans="8:8">
      <c r="H1092" s="220" t="e">
        <f t="shared" ref="H1092:H1155" si="17">LEFT(A1092,2)*1</f>
        <v>#VALUE!</v>
      </c>
    </row>
    <row r="1093" spans="8:8">
      <c r="H1093" s="220" t="e">
        <f t="shared" si="17"/>
        <v>#VALUE!</v>
      </c>
    </row>
    <row r="1094" spans="8:8">
      <c r="H1094" s="220" t="e">
        <f t="shared" si="17"/>
        <v>#VALUE!</v>
      </c>
    </row>
    <row r="1095" spans="8:8">
      <c r="H1095" s="220" t="e">
        <f t="shared" si="17"/>
        <v>#VALUE!</v>
      </c>
    </row>
    <row r="1096" spans="8:8">
      <c r="H1096" s="220" t="e">
        <f t="shared" si="17"/>
        <v>#VALUE!</v>
      </c>
    </row>
    <row r="1097" spans="8:8">
      <c r="H1097" s="220" t="e">
        <f t="shared" si="17"/>
        <v>#VALUE!</v>
      </c>
    </row>
    <row r="1098" spans="8:8">
      <c r="H1098" s="220" t="e">
        <f t="shared" si="17"/>
        <v>#VALUE!</v>
      </c>
    </row>
    <row r="1099" spans="8:8">
      <c r="H1099" s="220" t="e">
        <f t="shared" si="17"/>
        <v>#VALUE!</v>
      </c>
    </row>
    <row r="1100" spans="8:8">
      <c r="H1100" s="220" t="e">
        <f t="shared" si="17"/>
        <v>#VALUE!</v>
      </c>
    </row>
    <row r="1101" spans="8:8">
      <c r="H1101" s="220" t="e">
        <f t="shared" si="17"/>
        <v>#VALUE!</v>
      </c>
    </row>
    <row r="1102" spans="8:8">
      <c r="H1102" s="220" t="e">
        <f t="shared" si="17"/>
        <v>#VALUE!</v>
      </c>
    </row>
    <row r="1103" spans="8:8">
      <c r="H1103" s="220" t="e">
        <f t="shared" si="17"/>
        <v>#VALUE!</v>
      </c>
    </row>
    <row r="1104" spans="8:8">
      <c r="H1104" s="220" t="e">
        <f t="shared" si="17"/>
        <v>#VALUE!</v>
      </c>
    </row>
    <row r="1105" spans="8:8">
      <c r="H1105" s="220" t="e">
        <f t="shared" si="17"/>
        <v>#VALUE!</v>
      </c>
    </row>
    <row r="1106" spans="8:8">
      <c r="H1106" s="220" t="e">
        <f t="shared" si="17"/>
        <v>#VALUE!</v>
      </c>
    </row>
    <row r="1107" spans="8:8">
      <c r="H1107" s="220" t="e">
        <f t="shared" si="17"/>
        <v>#VALUE!</v>
      </c>
    </row>
    <row r="1108" spans="8:8">
      <c r="H1108" s="220" t="e">
        <f t="shared" si="17"/>
        <v>#VALUE!</v>
      </c>
    </row>
    <row r="1109" spans="8:8">
      <c r="H1109" s="220" t="e">
        <f t="shared" si="17"/>
        <v>#VALUE!</v>
      </c>
    </row>
    <row r="1110" spans="8:8">
      <c r="H1110" s="220" t="e">
        <f t="shared" si="17"/>
        <v>#VALUE!</v>
      </c>
    </row>
    <row r="1111" spans="8:8">
      <c r="H1111" s="220" t="e">
        <f t="shared" si="17"/>
        <v>#VALUE!</v>
      </c>
    </row>
    <row r="1112" spans="8:8">
      <c r="H1112" s="220" t="e">
        <f t="shared" si="17"/>
        <v>#VALUE!</v>
      </c>
    </row>
    <row r="1113" spans="8:8">
      <c r="H1113" s="220" t="e">
        <f t="shared" si="17"/>
        <v>#VALUE!</v>
      </c>
    </row>
    <row r="1114" spans="8:8">
      <c r="H1114" s="220" t="e">
        <f t="shared" si="17"/>
        <v>#VALUE!</v>
      </c>
    </row>
    <row r="1115" spans="8:8">
      <c r="H1115" s="220" t="e">
        <f t="shared" si="17"/>
        <v>#VALUE!</v>
      </c>
    </row>
    <row r="1116" spans="8:8">
      <c r="H1116" s="220" t="e">
        <f t="shared" si="17"/>
        <v>#VALUE!</v>
      </c>
    </row>
    <row r="1117" spans="8:8">
      <c r="H1117" s="220" t="e">
        <f t="shared" si="17"/>
        <v>#VALUE!</v>
      </c>
    </row>
    <row r="1118" spans="8:8">
      <c r="H1118" s="220" t="e">
        <f t="shared" si="17"/>
        <v>#VALUE!</v>
      </c>
    </row>
    <row r="1119" spans="8:8">
      <c r="H1119" s="220" t="e">
        <f t="shared" si="17"/>
        <v>#VALUE!</v>
      </c>
    </row>
    <row r="1120" spans="8:8">
      <c r="H1120" s="220" t="e">
        <f t="shared" si="17"/>
        <v>#VALUE!</v>
      </c>
    </row>
    <row r="1121" spans="8:8">
      <c r="H1121" s="220" t="e">
        <f t="shared" si="17"/>
        <v>#VALUE!</v>
      </c>
    </row>
    <row r="1122" spans="8:8">
      <c r="H1122" s="220" t="e">
        <f t="shared" si="17"/>
        <v>#VALUE!</v>
      </c>
    </row>
    <row r="1123" spans="8:8">
      <c r="H1123" s="220" t="e">
        <f t="shared" si="17"/>
        <v>#VALUE!</v>
      </c>
    </row>
    <row r="1124" spans="8:8">
      <c r="H1124" s="220" t="e">
        <f t="shared" si="17"/>
        <v>#VALUE!</v>
      </c>
    </row>
    <row r="1125" spans="8:8">
      <c r="H1125" s="220" t="e">
        <f t="shared" si="17"/>
        <v>#VALUE!</v>
      </c>
    </row>
    <row r="1126" spans="8:8">
      <c r="H1126" s="220" t="e">
        <f t="shared" si="17"/>
        <v>#VALUE!</v>
      </c>
    </row>
    <row r="1127" spans="8:8">
      <c r="H1127" s="220" t="e">
        <f t="shared" si="17"/>
        <v>#VALUE!</v>
      </c>
    </row>
    <row r="1128" spans="8:8">
      <c r="H1128" s="220" t="e">
        <f t="shared" si="17"/>
        <v>#VALUE!</v>
      </c>
    </row>
    <row r="1129" spans="8:8">
      <c r="H1129" s="220" t="e">
        <f t="shared" si="17"/>
        <v>#VALUE!</v>
      </c>
    </row>
    <row r="1130" spans="8:8">
      <c r="H1130" s="220" t="e">
        <f t="shared" si="17"/>
        <v>#VALUE!</v>
      </c>
    </row>
    <row r="1131" spans="8:8">
      <c r="H1131" s="220" t="e">
        <f t="shared" si="17"/>
        <v>#VALUE!</v>
      </c>
    </row>
    <row r="1132" spans="8:8">
      <c r="H1132" s="220" t="e">
        <f t="shared" si="17"/>
        <v>#VALUE!</v>
      </c>
    </row>
    <row r="1133" spans="8:8">
      <c r="H1133" s="220" t="e">
        <f t="shared" si="17"/>
        <v>#VALUE!</v>
      </c>
    </row>
    <row r="1134" spans="8:8">
      <c r="H1134" s="220" t="e">
        <f t="shared" si="17"/>
        <v>#VALUE!</v>
      </c>
    </row>
    <row r="1135" spans="8:8">
      <c r="H1135" s="220" t="e">
        <f t="shared" si="17"/>
        <v>#VALUE!</v>
      </c>
    </row>
    <row r="1136" spans="8:8">
      <c r="H1136" s="220" t="e">
        <f t="shared" si="17"/>
        <v>#VALUE!</v>
      </c>
    </row>
    <row r="1137" spans="8:8">
      <c r="H1137" s="220" t="e">
        <f t="shared" si="17"/>
        <v>#VALUE!</v>
      </c>
    </row>
    <row r="1138" spans="8:8">
      <c r="H1138" s="220" t="e">
        <f t="shared" si="17"/>
        <v>#VALUE!</v>
      </c>
    </row>
    <row r="1139" spans="8:8">
      <c r="H1139" s="220" t="e">
        <f t="shared" si="17"/>
        <v>#VALUE!</v>
      </c>
    </row>
    <row r="1140" spans="8:8">
      <c r="H1140" s="220" t="e">
        <f t="shared" si="17"/>
        <v>#VALUE!</v>
      </c>
    </row>
    <row r="1141" spans="8:8">
      <c r="H1141" s="220" t="e">
        <f t="shared" si="17"/>
        <v>#VALUE!</v>
      </c>
    </row>
    <row r="1142" spans="8:8">
      <c r="H1142" s="220" t="e">
        <f t="shared" si="17"/>
        <v>#VALUE!</v>
      </c>
    </row>
    <row r="1143" spans="8:8">
      <c r="H1143" s="220" t="e">
        <f t="shared" si="17"/>
        <v>#VALUE!</v>
      </c>
    </row>
    <row r="1144" spans="8:8">
      <c r="H1144" s="220" t="e">
        <f t="shared" si="17"/>
        <v>#VALUE!</v>
      </c>
    </row>
    <row r="1145" spans="8:8">
      <c r="H1145" s="220" t="e">
        <f t="shared" si="17"/>
        <v>#VALUE!</v>
      </c>
    </row>
    <row r="1146" spans="8:8">
      <c r="H1146" s="220" t="e">
        <f t="shared" si="17"/>
        <v>#VALUE!</v>
      </c>
    </row>
    <row r="1147" spans="8:8">
      <c r="H1147" s="220" t="e">
        <f t="shared" si="17"/>
        <v>#VALUE!</v>
      </c>
    </row>
    <row r="1148" spans="8:8">
      <c r="H1148" s="220" t="e">
        <f t="shared" si="17"/>
        <v>#VALUE!</v>
      </c>
    </row>
    <row r="1149" spans="8:8">
      <c r="H1149" s="220" t="e">
        <f t="shared" si="17"/>
        <v>#VALUE!</v>
      </c>
    </row>
    <row r="1150" spans="8:8">
      <c r="H1150" s="220" t="e">
        <f t="shared" si="17"/>
        <v>#VALUE!</v>
      </c>
    </row>
    <row r="1151" spans="8:8">
      <c r="H1151" s="220" t="e">
        <f t="shared" si="17"/>
        <v>#VALUE!</v>
      </c>
    </row>
    <row r="1152" spans="8:8">
      <c r="H1152" s="220" t="e">
        <f t="shared" si="17"/>
        <v>#VALUE!</v>
      </c>
    </row>
    <row r="1153" spans="8:8">
      <c r="H1153" s="220" t="e">
        <f t="shared" si="17"/>
        <v>#VALUE!</v>
      </c>
    </row>
    <row r="1154" spans="8:8">
      <c r="H1154" s="220" t="e">
        <f t="shared" si="17"/>
        <v>#VALUE!</v>
      </c>
    </row>
    <row r="1155" spans="8:8">
      <c r="H1155" s="220" t="e">
        <f t="shared" si="17"/>
        <v>#VALUE!</v>
      </c>
    </row>
    <row r="1156" spans="8:8">
      <c r="H1156" s="220" t="e">
        <f t="shared" ref="H1156:H1219" si="18">LEFT(A1156,2)*1</f>
        <v>#VALUE!</v>
      </c>
    </row>
    <row r="1157" spans="8:8">
      <c r="H1157" s="220" t="e">
        <f t="shared" si="18"/>
        <v>#VALUE!</v>
      </c>
    </row>
    <row r="1158" spans="8:8">
      <c r="H1158" s="220" t="e">
        <f t="shared" si="18"/>
        <v>#VALUE!</v>
      </c>
    </row>
    <row r="1159" spans="8:8">
      <c r="H1159" s="220" t="e">
        <f t="shared" si="18"/>
        <v>#VALUE!</v>
      </c>
    </row>
    <row r="1160" spans="8:8">
      <c r="H1160" s="220" t="e">
        <f t="shared" si="18"/>
        <v>#VALUE!</v>
      </c>
    </row>
    <row r="1161" spans="8:8">
      <c r="H1161" s="220" t="e">
        <f t="shared" si="18"/>
        <v>#VALUE!</v>
      </c>
    </row>
    <row r="1162" spans="8:8">
      <c r="H1162" s="220" t="e">
        <f t="shared" si="18"/>
        <v>#VALUE!</v>
      </c>
    </row>
    <row r="1163" spans="8:8">
      <c r="H1163" s="220" t="e">
        <f t="shared" si="18"/>
        <v>#VALUE!</v>
      </c>
    </row>
    <row r="1164" spans="8:8">
      <c r="H1164" s="220" t="e">
        <f t="shared" si="18"/>
        <v>#VALUE!</v>
      </c>
    </row>
    <row r="1165" spans="8:8">
      <c r="H1165" s="220" t="e">
        <f t="shared" si="18"/>
        <v>#VALUE!</v>
      </c>
    </row>
    <row r="1166" spans="8:8">
      <c r="H1166" s="220" t="e">
        <f t="shared" si="18"/>
        <v>#VALUE!</v>
      </c>
    </row>
    <row r="1167" spans="8:8">
      <c r="H1167" s="220" t="e">
        <f t="shared" si="18"/>
        <v>#VALUE!</v>
      </c>
    </row>
    <row r="1168" spans="8:8">
      <c r="H1168" s="220" t="e">
        <f t="shared" si="18"/>
        <v>#VALUE!</v>
      </c>
    </row>
    <row r="1169" spans="8:8">
      <c r="H1169" s="220" t="e">
        <f t="shared" si="18"/>
        <v>#VALUE!</v>
      </c>
    </row>
    <row r="1170" spans="8:8">
      <c r="H1170" s="220" t="e">
        <f t="shared" si="18"/>
        <v>#VALUE!</v>
      </c>
    </row>
    <row r="1171" spans="8:8">
      <c r="H1171" s="220" t="e">
        <f t="shared" si="18"/>
        <v>#VALUE!</v>
      </c>
    </row>
    <row r="1172" spans="8:8">
      <c r="H1172" s="220" t="e">
        <f t="shared" si="18"/>
        <v>#VALUE!</v>
      </c>
    </row>
    <row r="1173" spans="8:8">
      <c r="H1173" s="220" t="e">
        <f t="shared" si="18"/>
        <v>#VALUE!</v>
      </c>
    </row>
    <row r="1174" spans="8:8">
      <c r="H1174" s="220" t="e">
        <f t="shared" si="18"/>
        <v>#VALUE!</v>
      </c>
    </row>
    <row r="1175" spans="8:8">
      <c r="H1175" s="220" t="e">
        <f t="shared" si="18"/>
        <v>#VALUE!</v>
      </c>
    </row>
    <row r="1176" spans="8:8">
      <c r="H1176" s="220" t="e">
        <f t="shared" si="18"/>
        <v>#VALUE!</v>
      </c>
    </row>
    <row r="1177" spans="8:8">
      <c r="H1177" s="220" t="e">
        <f t="shared" si="18"/>
        <v>#VALUE!</v>
      </c>
    </row>
    <row r="1178" spans="8:8">
      <c r="H1178" s="220" t="e">
        <f t="shared" si="18"/>
        <v>#VALUE!</v>
      </c>
    </row>
    <row r="1179" spans="8:8">
      <c r="H1179" s="220" t="e">
        <f t="shared" si="18"/>
        <v>#VALUE!</v>
      </c>
    </row>
    <row r="1180" spans="8:8">
      <c r="H1180" s="220" t="e">
        <f t="shared" si="18"/>
        <v>#VALUE!</v>
      </c>
    </row>
    <row r="1181" spans="8:8">
      <c r="H1181" s="220" t="e">
        <f t="shared" si="18"/>
        <v>#VALUE!</v>
      </c>
    </row>
    <row r="1182" spans="8:8">
      <c r="H1182" s="220" t="e">
        <f t="shared" si="18"/>
        <v>#VALUE!</v>
      </c>
    </row>
    <row r="1183" spans="8:8">
      <c r="H1183" s="220" t="e">
        <f t="shared" si="18"/>
        <v>#VALUE!</v>
      </c>
    </row>
    <row r="1184" spans="8:8">
      <c r="H1184" s="220" t="e">
        <f t="shared" si="18"/>
        <v>#VALUE!</v>
      </c>
    </row>
    <row r="1185" spans="8:8">
      <c r="H1185" s="220" t="e">
        <f t="shared" si="18"/>
        <v>#VALUE!</v>
      </c>
    </row>
    <row r="1186" spans="8:8">
      <c r="H1186" s="220" t="e">
        <f t="shared" si="18"/>
        <v>#VALUE!</v>
      </c>
    </row>
    <row r="1187" spans="8:8">
      <c r="H1187" s="220" t="e">
        <f t="shared" si="18"/>
        <v>#VALUE!</v>
      </c>
    </row>
    <row r="1188" spans="8:8">
      <c r="H1188" s="220" t="e">
        <f t="shared" si="18"/>
        <v>#VALUE!</v>
      </c>
    </row>
    <row r="1189" spans="8:8">
      <c r="H1189" s="220" t="e">
        <f t="shared" si="18"/>
        <v>#VALUE!</v>
      </c>
    </row>
    <row r="1190" spans="8:8">
      <c r="H1190" s="220" t="e">
        <f t="shared" si="18"/>
        <v>#VALUE!</v>
      </c>
    </row>
    <row r="1191" spans="8:8">
      <c r="H1191" s="220" t="e">
        <f t="shared" si="18"/>
        <v>#VALUE!</v>
      </c>
    </row>
    <row r="1192" spans="8:8">
      <c r="H1192" s="220" t="e">
        <f t="shared" si="18"/>
        <v>#VALUE!</v>
      </c>
    </row>
    <row r="1193" spans="8:8">
      <c r="H1193" s="220" t="e">
        <f t="shared" si="18"/>
        <v>#VALUE!</v>
      </c>
    </row>
    <row r="1194" spans="8:8">
      <c r="H1194" s="220" t="e">
        <f t="shared" si="18"/>
        <v>#VALUE!</v>
      </c>
    </row>
    <row r="1195" spans="8:8">
      <c r="H1195" s="220" t="e">
        <f t="shared" si="18"/>
        <v>#VALUE!</v>
      </c>
    </row>
    <row r="1196" spans="8:8">
      <c r="H1196" s="220" t="e">
        <f t="shared" si="18"/>
        <v>#VALUE!</v>
      </c>
    </row>
    <row r="1197" spans="8:8">
      <c r="H1197" s="220" t="e">
        <f t="shared" si="18"/>
        <v>#VALUE!</v>
      </c>
    </row>
    <row r="1198" spans="8:8">
      <c r="H1198" s="220" t="e">
        <f t="shared" si="18"/>
        <v>#VALUE!</v>
      </c>
    </row>
    <row r="1199" spans="8:8">
      <c r="H1199" s="220" t="e">
        <f t="shared" si="18"/>
        <v>#VALUE!</v>
      </c>
    </row>
    <row r="1200" spans="8:8">
      <c r="H1200" s="220" t="e">
        <f t="shared" si="18"/>
        <v>#VALUE!</v>
      </c>
    </row>
    <row r="1201" spans="8:8">
      <c r="H1201" s="220" t="e">
        <f t="shared" si="18"/>
        <v>#VALUE!</v>
      </c>
    </row>
    <row r="1202" spans="8:8">
      <c r="H1202" s="220" t="e">
        <f t="shared" si="18"/>
        <v>#VALUE!</v>
      </c>
    </row>
    <row r="1203" spans="8:8">
      <c r="H1203" s="220" t="e">
        <f t="shared" si="18"/>
        <v>#VALUE!</v>
      </c>
    </row>
    <row r="1204" spans="8:8">
      <c r="H1204" s="220" t="e">
        <f t="shared" si="18"/>
        <v>#VALUE!</v>
      </c>
    </row>
    <row r="1205" spans="8:8">
      <c r="H1205" s="220" t="e">
        <f t="shared" si="18"/>
        <v>#VALUE!</v>
      </c>
    </row>
    <row r="1206" spans="8:8">
      <c r="H1206" s="220" t="e">
        <f t="shared" si="18"/>
        <v>#VALUE!</v>
      </c>
    </row>
    <row r="1207" spans="8:8">
      <c r="H1207" s="220" t="e">
        <f t="shared" si="18"/>
        <v>#VALUE!</v>
      </c>
    </row>
    <row r="1208" spans="8:8">
      <c r="H1208" s="220" t="e">
        <f t="shared" si="18"/>
        <v>#VALUE!</v>
      </c>
    </row>
    <row r="1209" spans="8:8">
      <c r="H1209" s="220" t="e">
        <f t="shared" si="18"/>
        <v>#VALUE!</v>
      </c>
    </row>
    <row r="1210" spans="8:8">
      <c r="H1210" s="220" t="e">
        <f t="shared" si="18"/>
        <v>#VALUE!</v>
      </c>
    </row>
    <row r="1211" spans="8:8">
      <c r="H1211" s="220" t="e">
        <f t="shared" si="18"/>
        <v>#VALUE!</v>
      </c>
    </row>
    <row r="1212" spans="8:8">
      <c r="H1212" s="220" t="e">
        <f t="shared" si="18"/>
        <v>#VALUE!</v>
      </c>
    </row>
    <row r="1213" spans="8:8">
      <c r="H1213" s="220" t="e">
        <f t="shared" si="18"/>
        <v>#VALUE!</v>
      </c>
    </row>
    <row r="1214" spans="8:8">
      <c r="H1214" s="220" t="e">
        <f t="shared" si="18"/>
        <v>#VALUE!</v>
      </c>
    </row>
    <row r="1215" spans="8:8">
      <c r="H1215" s="220" t="e">
        <f t="shared" si="18"/>
        <v>#VALUE!</v>
      </c>
    </row>
    <row r="1216" spans="8:8">
      <c r="H1216" s="220" t="e">
        <f t="shared" si="18"/>
        <v>#VALUE!</v>
      </c>
    </row>
    <row r="1217" spans="8:8">
      <c r="H1217" s="220" t="e">
        <f t="shared" si="18"/>
        <v>#VALUE!</v>
      </c>
    </row>
    <row r="1218" spans="8:8">
      <c r="H1218" s="220" t="e">
        <f t="shared" si="18"/>
        <v>#VALUE!</v>
      </c>
    </row>
    <row r="1219" spans="8:8">
      <c r="H1219" s="220" t="e">
        <f t="shared" si="18"/>
        <v>#VALUE!</v>
      </c>
    </row>
    <row r="1220" spans="8:8">
      <c r="H1220" s="220" t="e">
        <f t="shared" ref="H1220:H1283" si="19">LEFT(A1220,2)*1</f>
        <v>#VALUE!</v>
      </c>
    </row>
    <row r="1221" spans="8:8">
      <c r="H1221" s="220" t="e">
        <f t="shared" si="19"/>
        <v>#VALUE!</v>
      </c>
    </row>
    <row r="1222" spans="8:8">
      <c r="H1222" s="220" t="e">
        <f t="shared" si="19"/>
        <v>#VALUE!</v>
      </c>
    </row>
    <row r="1223" spans="8:8">
      <c r="H1223" s="220" t="e">
        <f t="shared" si="19"/>
        <v>#VALUE!</v>
      </c>
    </row>
    <row r="1224" spans="8:8">
      <c r="H1224" s="220" t="e">
        <f t="shared" si="19"/>
        <v>#VALUE!</v>
      </c>
    </row>
    <row r="1225" spans="8:8">
      <c r="H1225" s="220" t="e">
        <f t="shared" si="19"/>
        <v>#VALUE!</v>
      </c>
    </row>
    <row r="1226" spans="8:8">
      <c r="H1226" s="220" t="e">
        <f t="shared" si="19"/>
        <v>#VALUE!</v>
      </c>
    </row>
    <row r="1227" spans="8:8">
      <c r="H1227" s="220" t="e">
        <f t="shared" si="19"/>
        <v>#VALUE!</v>
      </c>
    </row>
    <row r="1228" spans="8:8">
      <c r="H1228" s="220" t="e">
        <f t="shared" si="19"/>
        <v>#VALUE!</v>
      </c>
    </row>
    <row r="1229" spans="8:8">
      <c r="H1229" s="220" t="e">
        <f t="shared" si="19"/>
        <v>#VALUE!</v>
      </c>
    </row>
    <row r="1230" spans="8:8">
      <c r="H1230" s="220" t="e">
        <f t="shared" si="19"/>
        <v>#VALUE!</v>
      </c>
    </row>
    <row r="1231" spans="8:8">
      <c r="H1231" s="220" t="e">
        <f t="shared" si="19"/>
        <v>#VALUE!</v>
      </c>
    </row>
    <row r="1232" spans="8:8">
      <c r="H1232" s="220" t="e">
        <f t="shared" si="19"/>
        <v>#VALUE!</v>
      </c>
    </row>
    <row r="1233" spans="8:8">
      <c r="H1233" s="220" t="e">
        <f t="shared" si="19"/>
        <v>#VALUE!</v>
      </c>
    </row>
    <row r="1234" spans="8:8">
      <c r="H1234" s="220" t="e">
        <f t="shared" si="19"/>
        <v>#VALUE!</v>
      </c>
    </row>
    <row r="1235" spans="8:8">
      <c r="H1235" s="220" t="e">
        <f t="shared" si="19"/>
        <v>#VALUE!</v>
      </c>
    </row>
    <row r="1236" spans="8:8">
      <c r="H1236" s="220" t="e">
        <f t="shared" si="19"/>
        <v>#VALUE!</v>
      </c>
    </row>
    <row r="1237" spans="8:8">
      <c r="H1237" s="220" t="e">
        <f t="shared" si="19"/>
        <v>#VALUE!</v>
      </c>
    </row>
    <row r="1238" spans="8:8">
      <c r="H1238" s="220" t="e">
        <f t="shared" si="19"/>
        <v>#VALUE!</v>
      </c>
    </row>
    <row r="1239" spans="8:8">
      <c r="H1239" s="220" t="e">
        <f t="shared" si="19"/>
        <v>#VALUE!</v>
      </c>
    </row>
    <row r="1240" spans="8:8">
      <c r="H1240" s="220" t="e">
        <f t="shared" si="19"/>
        <v>#VALUE!</v>
      </c>
    </row>
    <row r="1241" spans="8:8">
      <c r="H1241" s="220" t="e">
        <f t="shared" si="19"/>
        <v>#VALUE!</v>
      </c>
    </row>
    <row r="1242" spans="8:8">
      <c r="H1242" s="220" t="e">
        <f t="shared" si="19"/>
        <v>#VALUE!</v>
      </c>
    </row>
    <row r="1243" spans="8:8">
      <c r="H1243" s="220" t="e">
        <f t="shared" si="19"/>
        <v>#VALUE!</v>
      </c>
    </row>
    <row r="1244" spans="8:8">
      <c r="H1244" s="220" t="e">
        <f t="shared" si="19"/>
        <v>#VALUE!</v>
      </c>
    </row>
    <row r="1245" spans="8:8">
      <c r="H1245" s="220" t="e">
        <f t="shared" si="19"/>
        <v>#VALUE!</v>
      </c>
    </row>
    <row r="1246" spans="8:8">
      <c r="H1246" s="220" t="e">
        <f t="shared" si="19"/>
        <v>#VALUE!</v>
      </c>
    </row>
    <row r="1247" spans="8:8">
      <c r="H1247" s="220" t="e">
        <f t="shared" si="19"/>
        <v>#VALUE!</v>
      </c>
    </row>
    <row r="1248" spans="8:8">
      <c r="H1248" s="220" t="e">
        <f t="shared" si="19"/>
        <v>#VALUE!</v>
      </c>
    </row>
    <row r="1249" spans="8:8">
      <c r="H1249" s="220" t="e">
        <f t="shared" si="19"/>
        <v>#VALUE!</v>
      </c>
    </row>
    <row r="1250" spans="8:8">
      <c r="H1250" s="220" t="e">
        <f t="shared" si="19"/>
        <v>#VALUE!</v>
      </c>
    </row>
    <row r="1251" spans="8:8">
      <c r="H1251" s="220" t="e">
        <f t="shared" si="19"/>
        <v>#VALUE!</v>
      </c>
    </row>
    <row r="1252" spans="8:8">
      <c r="H1252" s="220" t="e">
        <f t="shared" si="19"/>
        <v>#VALUE!</v>
      </c>
    </row>
    <row r="1253" spans="8:8">
      <c r="H1253" s="220" t="e">
        <f t="shared" si="19"/>
        <v>#VALUE!</v>
      </c>
    </row>
    <row r="1254" spans="8:8">
      <c r="H1254" s="220" t="e">
        <f t="shared" si="19"/>
        <v>#VALUE!</v>
      </c>
    </row>
    <row r="1255" spans="8:8">
      <c r="H1255" s="220" t="e">
        <f t="shared" si="19"/>
        <v>#VALUE!</v>
      </c>
    </row>
    <row r="1256" spans="8:8">
      <c r="H1256" s="220" t="e">
        <f t="shared" si="19"/>
        <v>#VALUE!</v>
      </c>
    </row>
    <row r="1257" spans="8:8">
      <c r="H1257" s="220" t="e">
        <f t="shared" si="19"/>
        <v>#VALUE!</v>
      </c>
    </row>
    <row r="1258" spans="8:8">
      <c r="H1258" s="220" t="e">
        <f t="shared" si="19"/>
        <v>#VALUE!</v>
      </c>
    </row>
    <row r="1259" spans="8:8">
      <c r="H1259" s="220" t="e">
        <f t="shared" si="19"/>
        <v>#VALUE!</v>
      </c>
    </row>
    <row r="1260" spans="8:8">
      <c r="H1260" s="220" t="e">
        <f t="shared" si="19"/>
        <v>#VALUE!</v>
      </c>
    </row>
    <row r="1261" spans="8:8">
      <c r="H1261" s="220" t="e">
        <f t="shared" si="19"/>
        <v>#VALUE!</v>
      </c>
    </row>
    <row r="1262" spans="8:8">
      <c r="H1262" s="220" t="e">
        <f t="shared" si="19"/>
        <v>#VALUE!</v>
      </c>
    </row>
    <row r="1263" spans="8:8">
      <c r="H1263" s="220" t="e">
        <f t="shared" si="19"/>
        <v>#VALUE!</v>
      </c>
    </row>
    <row r="1264" spans="8:8">
      <c r="H1264" s="220" t="e">
        <f t="shared" si="19"/>
        <v>#VALUE!</v>
      </c>
    </row>
    <row r="1265" spans="8:8">
      <c r="H1265" s="220" t="e">
        <f t="shared" si="19"/>
        <v>#VALUE!</v>
      </c>
    </row>
    <row r="1266" spans="8:8">
      <c r="H1266" s="220" t="e">
        <f t="shared" si="19"/>
        <v>#VALUE!</v>
      </c>
    </row>
    <row r="1267" spans="8:8">
      <c r="H1267" s="220" t="e">
        <f t="shared" si="19"/>
        <v>#VALUE!</v>
      </c>
    </row>
    <row r="1268" spans="8:8">
      <c r="H1268" s="220" t="e">
        <f t="shared" si="19"/>
        <v>#VALUE!</v>
      </c>
    </row>
    <row r="1269" spans="8:8">
      <c r="H1269" s="220" t="e">
        <f t="shared" si="19"/>
        <v>#VALUE!</v>
      </c>
    </row>
    <row r="1270" spans="8:8">
      <c r="H1270" s="220" t="e">
        <f t="shared" si="19"/>
        <v>#VALUE!</v>
      </c>
    </row>
    <row r="1271" spans="8:8">
      <c r="H1271" s="220" t="e">
        <f t="shared" si="19"/>
        <v>#VALUE!</v>
      </c>
    </row>
    <row r="1272" spans="8:8">
      <c r="H1272" s="220" t="e">
        <f t="shared" si="19"/>
        <v>#VALUE!</v>
      </c>
    </row>
    <row r="1273" spans="8:8">
      <c r="H1273" s="220" t="e">
        <f t="shared" si="19"/>
        <v>#VALUE!</v>
      </c>
    </row>
    <row r="1274" spans="8:8">
      <c r="H1274" s="220" t="e">
        <f t="shared" si="19"/>
        <v>#VALUE!</v>
      </c>
    </row>
    <row r="1275" spans="8:8">
      <c r="H1275" s="220" t="e">
        <f t="shared" si="19"/>
        <v>#VALUE!</v>
      </c>
    </row>
    <row r="1276" spans="8:8">
      <c r="H1276" s="220" t="e">
        <f t="shared" si="19"/>
        <v>#VALUE!</v>
      </c>
    </row>
    <row r="1277" spans="8:8">
      <c r="H1277" s="220" t="e">
        <f t="shared" si="19"/>
        <v>#VALUE!</v>
      </c>
    </row>
    <row r="1278" spans="8:8">
      <c r="H1278" s="220" t="e">
        <f t="shared" si="19"/>
        <v>#VALUE!</v>
      </c>
    </row>
    <row r="1279" spans="8:8">
      <c r="H1279" s="220" t="e">
        <f t="shared" si="19"/>
        <v>#VALUE!</v>
      </c>
    </row>
    <row r="1280" spans="8:8">
      <c r="H1280" s="220" t="e">
        <f t="shared" si="19"/>
        <v>#VALUE!</v>
      </c>
    </row>
    <row r="1281" spans="8:8">
      <c r="H1281" s="220" t="e">
        <f t="shared" si="19"/>
        <v>#VALUE!</v>
      </c>
    </row>
    <row r="1282" spans="8:8">
      <c r="H1282" s="220" t="e">
        <f t="shared" si="19"/>
        <v>#VALUE!</v>
      </c>
    </row>
    <row r="1283" spans="8:8">
      <c r="H1283" s="220" t="e">
        <f t="shared" si="19"/>
        <v>#VALUE!</v>
      </c>
    </row>
    <row r="1284" spans="8:8">
      <c r="H1284" s="220" t="e">
        <f t="shared" ref="H1284:H1347" si="20">LEFT(A1284,2)*1</f>
        <v>#VALUE!</v>
      </c>
    </row>
    <row r="1285" spans="8:8">
      <c r="H1285" s="220" t="e">
        <f t="shared" si="20"/>
        <v>#VALUE!</v>
      </c>
    </row>
    <row r="1286" spans="8:8">
      <c r="H1286" s="220" t="e">
        <f t="shared" si="20"/>
        <v>#VALUE!</v>
      </c>
    </row>
    <row r="1287" spans="8:8">
      <c r="H1287" s="220" t="e">
        <f t="shared" si="20"/>
        <v>#VALUE!</v>
      </c>
    </row>
    <row r="1288" spans="8:8">
      <c r="H1288" s="220" t="e">
        <f t="shared" si="20"/>
        <v>#VALUE!</v>
      </c>
    </row>
    <row r="1289" spans="8:8">
      <c r="H1289" s="220" t="e">
        <f t="shared" si="20"/>
        <v>#VALUE!</v>
      </c>
    </row>
    <row r="1290" spans="8:8">
      <c r="H1290" s="220" t="e">
        <f t="shared" si="20"/>
        <v>#VALUE!</v>
      </c>
    </row>
    <row r="1291" spans="8:8">
      <c r="H1291" s="220" t="e">
        <f t="shared" si="20"/>
        <v>#VALUE!</v>
      </c>
    </row>
    <row r="1292" spans="8:8">
      <c r="H1292" s="220" t="e">
        <f t="shared" si="20"/>
        <v>#VALUE!</v>
      </c>
    </row>
    <row r="1293" spans="8:8">
      <c r="H1293" s="220" t="e">
        <f t="shared" si="20"/>
        <v>#VALUE!</v>
      </c>
    </row>
    <row r="1294" spans="8:8">
      <c r="H1294" s="220" t="e">
        <f t="shared" si="20"/>
        <v>#VALUE!</v>
      </c>
    </row>
    <row r="1295" spans="8:8">
      <c r="H1295" s="220" t="e">
        <f t="shared" si="20"/>
        <v>#VALUE!</v>
      </c>
    </row>
    <row r="1296" spans="8:8">
      <c r="H1296" s="220" t="e">
        <f t="shared" si="20"/>
        <v>#VALUE!</v>
      </c>
    </row>
    <row r="1297" spans="8:8">
      <c r="H1297" s="220" t="e">
        <f t="shared" si="20"/>
        <v>#VALUE!</v>
      </c>
    </row>
    <row r="1298" spans="8:8">
      <c r="H1298" s="220" t="e">
        <f t="shared" si="20"/>
        <v>#VALUE!</v>
      </c>
    </row>
    <row r="1299" spans="8:8">
      <c r="H1299" s="220" t="e">
        <f t="shared" si="20"/>
        <v>#VALUE!</v>
      </c>
    </row>
    <row r="1300" spans="8:8">
      <c r="H1300" s="220" t="e">
        <f t="shared" si="20"/>
        <v>#VALUE!</v>
      </c>
    </row>
    <row r="1301" spans="8:8">
      <c r="H1301" s="220" t="e">
        <f t="shared" si="20"/>
        <v>#VALUE!</v>
      </c>
    </row>
    <row r="1302" spans="8:8">
      <c r="H1302" s="220" t="e">
        <f t="shared" si="20"/>
        <v>#VALUE!</v>
      </c>
    </row>
    <row r="1303" spans="8:8">
      <c r="H1303" s="220" t="e">
        <f t="shared" si="20"/>
        <v>#VALUE!</v>
      </c>
    </row>
    <row r="1304" spans="8:8">
      <c r="H1304" s="220" t="e">
        <f t="shared" si="20"/>
        <v>#VALUE!</v>
      </c>
    </row>
    <row r="1305" spans="8:8">
      <c r="H1305" s="220" t="e">
        <f t="shared" si="20"/>
        <v>#VALUE!</v>
      </c>
    </row>
    <row r="1306" spans="8:8">
      <c r="H1306" s="220" t="e">
        <f t="shared" si="20"/>
        <v>#VALUE!</v>
      </c>
    </row>
    <row r="1307" spans="8:8">
      <c r="H1307" s="220" t="e">
        <f t="shared" si="20"/>
        <v>#VALUE!</v>
      </c>
    </row>
    <row r="1308" spans="8:8">
      <c r="H1308" s="220" t="e">
        <f t="shared" si="20"/>
        <v>#VALUE!</v>
      </c>
    </row>
    <row r="1309" spans="8:8">
      <c r="H1309" s="220" t="e">
        <f t="shared" si="20"/>
        <v>#VALUE!</v>
      </c>
    </row>
    <row r="1310" spans="8:8">
      <c r="H1310" s="220" t="e">
        <f t="shared" si="20"/>
        <v>#VALUE!</v>
      </c>
    </row>
    <row r="1311" spans="8:8">
      <c r="H1311" s="220" t="e">
        <f t="shared" si="20"/>
        <v>#VALUE!</v>
      </c>
    </row>
    <row r="1312" spans="8:8">
      <c r="H1312" s="220" t="e">
        <f t="shared" si="20"/>
        <v>#VALUE!</v>
      </c>
    </row>
    <row r="1313" spans="8:8">
      <c r="H1313" s="220" t="e">
        <f t="shared" si="20"/>
        <v>#VALUE!</v>
      </c>
    </row>
    <row r="1314" spans="8:8">
      <c r="H1314" s="220" t="e">
        <f t="shared" si="20"/>
        <v>#VALUE!</v>
      </c>
    </row>
    <row r="1315" spans="8:8">
      <c r="H1315" s="220" t="e">
        <f t="shared" si="20"/>
        <v>#VALUE!</v>
      </c>
    </row>
    <row r="1316" spans="8:8">
      <c r="H1316" s="220" t="e">
        <f t="shared" si="20"/>
        <v>#VALUE!</v>
      </c>
    </row>
    <row r="1317" spans="8:8">
      <c r="H1317" s="220" t="e">
        <f t="shared" si="20"/>
        <v>#VALUE!</v>
      </c>
    </row>
    <row r="1318" spans="8:8">
      <c r="H1318" s="220" t="e">
        <f t="shared" si="20"/>
        <v>#VALUE!</v>
      </c>
    </row>
    <row r="1319" spans="8:8">
      <c r="H1319" s="220" t="e">
        <f t="shared" si="20"/>
        <v>#VALUE!</v>
      </c>
    </row>
    <row r="1320" spans="8:8">
      <c r="H1320" s="220" t="e">
        <f t="shared" si="20"/>
        <v>#VALUE!</v>
      </c>
    </row>
    <row r="1321" spans="8:8">
      <c r="H1321" s="220" t="e">
        <f t="shared" si="20"/>
        <v>#VALUE!</v>
      </c>
    </row>
    <row r="1322" spans="8:8">
      <c r="H1322" s="220" t="e">
        <f t="shared" si="20"/>
        <v>#VALUE!</v>
      </c>
    </row>
    <row r="1323" spans="8:8">
      <c r="H1323" s="220" t="e">
        <f t="shared" si="20"/>
        <v>#VALUE!</v>
      </c>
    </row>
    <row r="1324" spans="8:8">
      <c r="H1324" s="220" t="e">
        <f t="shared" si="20"/>
        <v>#VALUE!</v>
      </c>
    </row>
    <row r="1325" spans="8:8">
      <c r="H1325" s="220" t="e">
        <f t="shared" si="20"/>
        <v>#VALUE!</v>
      </c>
    </row>
    <row r="1326" spans="8:8">
      <c r="H1326" s="220" t="e">
        <f t="shared" si="20"/>
        <v>#VALUE!</v>
      </c>
    </row>
    <row r="1327" spans="8:8">
      <c r="H1327" s="220" t="e">
        <f t="shared" si="20"/>
        <v>#VALUE!</v>
      </c>
    </row>
    <row r="1328" spans="8:8">
      <c r="H1328" s="220" t="e">
        <f t="shared" si="20"/>
        <v>#VALUE!</v>
      </c>
    </row>
    <row r="1329" spans="8:8">
      <c r="H1329" s="220" t="e">
        <f t="shared" si="20"/>
        <v>#VALUE!</v>
      </c>
    </row>
    <row r="1330" spans="8:8">
      <c r="H1330" s="220" t="e">
        <f t="shared" si="20"/>
        <v>#VALUE!</v>
      </c>
    </row>
    <row r="1331" spans="8:8">
      <c r="H1331" s="220" t="e">
        <f t="shared" si="20"/>
        <v>#VALUE!</v>
      </c>
    </row>
    <row r="1332" spans="8:8">
      <c r="H1332" s="220" t="e">
        <f t="shared" si="20"/>
        <v>#VALUE!</v>
      </c>
    </row>
    <row r="1333" spans="8:8">
      <c r="H1333" s="220" t="e">
        <f t="shared" si="20"/>
        <v>#VALUE!</v>
      </c>
    </row>
    <row r="1334" spans="8:8">
      <c r="H1334" s="220" t="e">
        <f t="shared" si="20"/>
        <v>#VALUE!</v>
      </c>
    </row>
    <row r="1335" spans="8:8">
      <c r="H1335" s="220" t="e">
        <f t="shared" si="20"/>
        <v>#VALUE!</v>
      </c>
    </row>
    <row r="1336" spans="8:8">
      <c r="H1336" s="220" t="e">
        <f t="shared" si="20"/>
        <v>#VALUE!</v>
      </c>
    </row>
    <row r="1337" spans="8:8">
      <c r="H1337" s="220" t="e">
        <f t="shared" si="20"/>
        <v>#VALUE!</v>
      </c>
    </row>
    <row r="1338" spans="8:8">
      <c r="H1338" s="220" t="e">
        <f t="shared" si="20"/>
        <v>#VALUE!</v>
      </c>
    </row>
    <row r="1339" spans="8:8">
      <c r="H1339" s="220" t="e">
        <f t="shared" si="20"/>
        <v>#VALUE!</v>
      </c>
    </row>
    <row r="1340" spans="8:8">
      <c r="H1340" s="220" t="e">
        <f t="shared" si="20"/>
        <v>#VALUE!</v>
      </c>
    </row>
    <row r="1341" spans="8:8">
      <c r="H1341" s="220" t="e">
        <f t="shared" si="20"/>
        <v>#VALUE!</v>
      </c>
    </row>
    <row r="1342" spans="8:8">
      <c r="H1342" s="220" t="e">
        <f t="shared" si="20"/>
        <v>#VALUE!</v>
      </c>
    </row>
    <row r="1343" spans="8:8">
      <c r="H1343" s="220" t="e">
        <f t="shared" si="20"/>
        <v>#VALUE!</v>
      </c>
    </row>
    <row r="1344" spans="8:8">
      <c r="H1344" s="220" t="e">
        <f t="shared" si="20"/>
        <v>#VALUE!</v>
      </c>
    </row>
    <row r="1345" spans="8:8">
      <c r="H1345" s="220" t="e">
        <f t="shared" si="20"/>
        <v>#VALUE!</v>
      </c>
    </row>
    <row r="1346" spans="8:8">
      <c r="H1346" s="220" t="e">
        <f t="shared" si="20"/>
        <v>#VALUE!</v>
      </c>
    </row>
    <row r="1347" spans="8:8">
      <c r="H1347" s="220" t="e">
        <f t="shared" si="20"/>
        <v>#VALUE!</v>
      </c>
    </row>
    <row r="1348" spans="8:8">
      <c r="H1348" s="220" t="e">
        <f t="shared" ref="H1348:H1411" si="21">LEFT(A1348,2)*1</f>
        <v>#VALUE!</v>
      </c>
    </row>
    <row r="1349" spans="8:8">
      <c r="H1349" s="220" t="e">
        <f t="shared" si="21"/>
        <v>#VALUE!</v>
      </c>
    </row>
    <row r="1350" spans="8:8">
      <c r="H1350" s="220" t="e">
        <f t="shared" si="21"/>
        <v>#VALUE!</v>
      </c>
    </row>
    <row r="1351" spans="8:8">
      <c r="H1351" s="220" t="e">
        <f t="shared" si="21"/>
        <v>#VALUE!</v>
      </c>
    </row>
    <row r="1352" spans="8:8">
      <c r="H1352" s="220" t="e">
        <f t="shared" si="21"/>
        <v>#VALUE!</v>
      </c>
    </row>
    <row r="1353" spans="8:8">
      <c r="H1353" s="220" t="e">
        <f t="shared" si="21"/>
        <v>#VALUE!</v>
      </c>
    </row>
    <row r="1354" spans="8:8">
      <c r="H1354" s="220" t="e">
        <f t="shared" si="21"/>
        <v>#VALUE!</v>
      </c>
    </row>
    <row r="1355" spans="8:8">
      <c r="H1355" s="220" t="e">
        <f t="shared" si="21"/>
        <v>#VALUE!</v>
      </c>
    </row>
    <row r="1356" spans="8:8">
      <c r="H1356" s="220" t="e">
        <f t="shared" si="21"/>
        <v>#VALUE!</v>
      </c>
    </row>
    <row r="1357" spans="8:8">
      <c r="H1357" s="220" t="e">
        <f t="shared" si="21"/>
        <v>#VALUE!</v>
      </c>
    </row>
    <row r="1358" spans="8:8">
      <c r="H1358" s="220" t="e">
        <f t="shared" si="21"/>
        <v>#VALUE!</v>
      </c>
    </row>
    <row r="1359" spans="8:8">
      <c r="H1359" s="220" t="e">
        <f t="shared" si="21"/>
        <v>#VALUE!</v>
      </c>
    </row>
    <row r="1360" spans="8:8">
      <c r="H1360" s="220" t="e">
        <f t="shared" si="21"/>
        <v>#VALUE!</v>
      </c>
    </row>
    <row r="1361" spans="8:8">
      <c r="H1361" s="220" t="e">
        <f t="shared" si="21"/>
        <v>#VALUE!</v>
      </c>
    </row>
    <row r="1362" spans="8:8">
      <c r="H1362" s="220" t="e">
        <f t="shared" si="21"/>
        <v>#VALUE!</v>
      </c>
    </row>
    <row r="1363" spans="8:8">
      <c r="H1363" s="220" t="e">
        <f t="shared" si="21"/>
        <v>#VALUE!</v>
      </c>
    </row>
    <row r="1364" spans="8:8">
      <c r="H1364" s="220" t="e">
        <f t="shared" si="21"/>
        <v>#VALUE!</v>
      </c>
    </row>
    <row r="1365" spans="8:8">
      <c r="H1365" s="220" t="e">
        <f t="shared" si="21"/>
        <v>#VALUE!</v>
      </c>
    </row>
    <row r="1366" spans="8:8">
      <c r="H1366" s="220" t="e">
        <f t="shared" si="21"/>
        <v>#VALUE!</v>
      </c>
    </row>
    <row r="1367" spans="8:8">
      <c r="H1367" s="220" t="e">
        <f t="shared" si="21"/>
        <v>#VALUE!</v>
      </c>
    </row>
    <row r="1368" spans="8:8">
      <c r="H1368" s="220" t="e">
        <f t="shared" si="21"/>
        <v>#VALUE!</v>
      </c>
    </row>
    <row r="1369" spans="8:8">
      <c r="H1369" s="220" t="e">
        <f t="shared" si="21"/>
        <v>#VALUE!</v>
      </c>
    </row>
    <row r="1370" spans="8:8">
      <c r="H1370" s="220" t="e">
        <f t="shared" si="21"/>
        <v>#VALUE!</v>
      </c>
    </row>
    <row r="1371" spans="8:8">
      <c r="H1371" s="220" t="e">
        <f t="shared" si="21"/>
        <v>#VALUE!</v>
      </c>
    </row>
    <row r="1372" spans="8:8">
      <c r="H1372" s="220" t="e">
        <f t="shared" si="21"/>
        <v>#VALUE!</v>
      </c>
    </row>
    <row r="1373" spans="8:8">
      <c r="H1373" s="220" t="e">
        <f t="shared" si="21"/>
        <v>#VALUE!</v>
      </c>
    </row>
    <row r="1374" spans="8:8">
      <c r="H1374" s="220" t="e">
        <f t="shared" si="21"/>
        <v>#VALUE!</v>
      </c>
    </row>
    <row r="1375" spans="8:8">
      <c r="H1375" s="220" t="e">
        <f t="shared" si="21"/>
        <v>#VALUE!</v>
      </c>
    </row>
    <row r="1376" spans="8:8">
      <c r="H1376" s="220" t="e">
        <f t="shared" si="21"/>
        <v>#VALUE!</v>
      </c>
    </row>
    <row r="1377" spans="8:8">
      <c r="H1377" s="220" t="e">
        <f t="shared" si="21"/>
        <v>#VALUE!</v>
      </c>
    </row>
    <row r="1378" spans="8:8">
      <c r="H1378" s="220" t="e">
        <f t="shared" si="21"/>
        <v>#VALUE!</v>
      </c>
    </row>
    <row r="1379" spans="8:8">
      <c r="H1379" s="220" t="e">
        <f t="shared" si="21"/>
        <v>#VALUE!</v>
      </c>
    </row>
    <row r="1380" spans="8:8">
      <c r="H1380" s="220" t="e">
        <f t="shared" si="21"/>
        <v>#VALUE!</v>
      </c>
    </row>
    <row r="1381" spans="8:8">
      <c r="H1381" s="220" t="e">
        <f t="shared" si="21"/>
        <v>#VALUE!</v>
      </c>
    </row>
    <row r="1382" spans="8:8">
      <c r="H1382" s="220" t="e">
        <f t="shared" si="21"/>
        <v>#VALUE!</v>
      </c>
    </row>
    <row r="1383" spans="8:8">
      <c r="H1383" s="220" t="e">
        <f t="shared" si="21"/>
        <v>#VALUE!</v>
      </c>
    </row>
    <row r="1384" spans="8:8">
      <c r="H1384" s="220" t="e">
        <f t="shared" si="21"/>
        <v>#VALUE!</v>
      </c>
    </row>
    <row r="1385" spans="8:8">
      <c r="H1385" s="220" t="e">
        <f t="shared" si="21"/>
        <v>#VALUE!</v>
      </c>
    </row>
    <row r="1386" spans="8:8">
      <c r="H1386" s="220" t="e">
        <f t="shared" si="21"/>
        <v>#VALUE!</v>
      </c>
    </row>
    <row r="1387" spans="8:8">
      <c r="H1387" s="220" t="e">
        <f t="shared" si="21"/>
        <v>#VALUE!</v>
      </c>
    </row>
    <row r="1388" spans="8:8">
      <c r="H1388" s="220" t="e">
        <f t="shared" si="21"/>
        <v>#VALUE!</v>
      </c>
    </row>
    <row r="1389" spans="8:8">
      <c r="H1389" s="220" t="e">
        <f t="shared" si="21"/>
        <v>#VALUE!</v>
      </c>
    </row>
    <row r="1390" spans="8:8">
      <c r="H1390" s="220" t="e">
        <f t="shared" si="21"/>
        <v>#VALUE!</v>
      </c>
    </row>
    <row r="1391" spans="8:8">
      <c r="H1391" s="220" t="e">
        <f t="shared" si="21"/>
        <v>#VALUE!</v>
      </c>
    </row>
    <row r="1392" spans="8:8">
      <c r="H1392" s="220" t="e">
        <f t="shared" si="21"/>
        <v>#VALUE!</v>
      </c>
    </row>
    <row r="1393" spans="8:8">
      <c r="H1393" s="220" t="e">
        <f t="shared" si="21"/>
        <v>#VALUE!</v>
      </c>
    </row>
    <row r="1394" spans="8:8">
      <c r="H1394" s="220" t="e">
        <f t="shared" si="21"/>
        <v>#VALUE!</v>
      </c>
    </row>
    <row r="1395" spans="8:8">
      <c r="H1395" s="220" t="e">
        <f t="shared" si="21"/>
        <v>#VALUE!</v>
      </c>
    </row>
    <row r="1396" spans="8:8">
      <c r="H1396" s="220" t="e">
        <f t="shared" si="21"/>
        <v>#VALUE!</v>
      </c>
    </row>
    <row r="1397" spans="8:8">
      <c r="H1397" s="220" t="e">
        <f t="shared" si="21"/>
        <v>#VALUE!</v>
      </c>
    </row>
    <row r="1398" spans="8:8">
      <c r="H1398" s="220" t="e">
        <f t="shared" si="21"/>
        <v>#VALUE!</v>
      </c>
    </row>
    <row r="1399" spans="8:8">
      <c r="H1399" s="220" t="e">
        <f t="shared" si="21"/>
        <v>#VALUE!</v>
      </c>
    </row>
    <row r="1400" spans="8:8">
      <c r="H1400" s="220" t="e">
        <f t="shared" si="21"/>
        <v>#VALUE!</v>
      </c>
    </row>
    <row r="1401" spans="8:8">
      <c r="H1401" s="220" t="e">
        <f t="shared" si="21"/>
        <v>#VALUE!</v>
      </c>
    </row>
    <row r="1402" spans="8:8">
      <c r="H1402" s="220" t="e">
        <f t="shared" si="21"/>
        <v>#VALUE!</v>
      </c>
    </row>
    <row r="1403" spans="8:8">
      <c r="H1403" s="220" t="e">
        <f t="shared" si="21"/>
        <v>#VALUE!</v>
      </c>
    </row>
    <row r="1404" spans="8:8">
      <c r="H1404" s="220" t="e">
        <f t="shared" si="21"/>
        <v>#VALUE!</v>
      </c>
    </row>
    <row r="1405" spans="8:8">
      <c r="H1405" s="220" t="e">
        <f t="shared" si="21"/>
        <v>#VALUE!</v>
      </c>
    </row>
    <row r="1406" spans="8:8">
      <c r="H1406" s="220" t="e">
        <f t="shared" si="21"/>
        <v>#VALUE!</v>
      </c>
    </row>
    <row r="1407" spans="8:8">
      <c r="H1407" s="220" t="e">
        <f t="shared" si="21"/>
        <v>#VALUE!</v>
      </c>
    </row>
    <row r="1408" spans="8:8">
      <c r="H1408" s="220" t="e">
        <f t="shared" si="21"/>
        <v>#VALUE!</v>
      </c>
    </row>
    <row r="1409" spans="8:8">
      <c r="H1409" s="220" t="e">
        <f t="shared" si="21"/>
        <v>#VALUE!</v>
      </c>
    </row>
    <row r="1410" spans="8:8">
      <c r="H1410" s="220" t="e">
        <f t="shared" si="21"/>
        <v>#VALUE!</v>
      </c>
    </row>
    <row r="1411" spans="8:8">
      <c r="H1411" s="220" t="e">
        <f t="shared" si="21"/>
        <v>#VALUE!</v>
      </c>
    </row>
    <row r="1412" spans="8:8">
      <c r="H1412" s="220" t="e">
        <f t="shared" ref="H1412:H1475" si="22">LEFT(A1412,2)*1</f>
        <v>#VALUE!</v>
      </c>
    </row>
    <row r="1413" spans="8:8">
      <c r="H1413" s="220" t="e">
        <f t="shared" si="22"/>
        <v>#VALUE!</v>
      </c>
    </row>
    <row r="1414" spans="8:8">
      <c r="H1414" s="220" t="e">
        <f t="shared" si="22"/>
        <v>#VALUE!</v>
      </c>
    </row>
    <row r="1415" spans="8:8">
      <c r="H1415" s="220" t="e">
        <f t="shared" si="22"/>
        <v>#VALUE!</v>
      </c>
    </row>
    <row r="1416" spans="8:8">
      <c r="H1416" s="220" t="e">
        <f t="shared" si="22"/>
        <v>#VALUE!</v>
      </c>
    </row>
    <row r="1417" spans="8:8">
      <c r="H1417" s="220" t="e">
        <f t="shared" si="22"/>
        <v>#VALUE!</v>
      </c>
    </row>
    <row r="1418" spans="8:8">
      <c r="H1418" s="220" t="e">
        <f t="shared" si="22"/>
        <v>#VALUE!</v>
      </c>
    </row>
    <row r="1419" spans="8:8">
      <c r="H1419" s="220" t="e">
        <f t="shared" si="22"/>
        <v>#VALUE!</v>
      </c>
    </row>
    <row r="1420" spans="8:8">
      <c r="H1420" s="220" t="e">
        <f t="shared" si="22"/>
        <v>#VALUE!</v>
      </c>
    </row>
    <row r="1421" spans="8:8">
      <c r="H1421" s="220" t="e">
        <f t="shared" si="22"/>
        <v>#VALUE!</v>
      </c>
    </row>
    <row r="1422" spans="8:8">
      <c r="H1422" s="220" t="e">
        <f t="shared" si="22"/>
        <v>#VALUE!</v>
      </c>
    </row>
    <row r="1423" spans="8:8">
      <c r="H1423" s="220" t="e">
        <f t="shared" si="22"/>
        <v>#VALUE!</v>
      </c>
    </row>
    <row r="1424" spans="8:8">
      <c r="H1424" s="220" t="e">
        <f t="shared" si="22"/>
        <v>#VALUE!</v>
      </c>
    </row>
    <row r="1425" spans="8:8">
      <c r="H1425" s="220" t="e">
        <f t="shared" si="22"/>
        <v>#VALUE!</v>
      </c>
    </row>
    <row r="1426" spans="8:8">
      <c r="H1426" s="220" t="e">
        <f t="shared" si="22"/>
        <v>#VALUE!</v>
      </c>
    </row>
    <row r="1427" spans="8:8">
      <c r="H1427" s="220" t="e">
        <f t="shared" si="22"/>
        <v>#VALUE!</v>
      </c>
    </row>
    <row r="1428" spans="8:8">
      <c r="H1428" s="220" t="e">
        <f t="shared" si="22"/>
        <v>#VALUE!</v>
      </c>
    </row>
    <row r="1429" spans="8:8">
      <c r="H1429" s="220" t="e">
        <f t="shared" si="22"/>
        <v>#VALUE!</v>
      </c>
    </row>
    <row r="1430" spans="8:8">
      <c r="H1430" s="220" t="e">
        <f t="shared" si="22"/>
        <v>#VALUE!</v>
      </c>
    </row>
    <row r="1431" spans="8:8">
      <c r="H1431" s="220" t="e">
        <f t="shared" si="22"/>
        <v>#VALUE!</v>
      </c>
    </row>
    <row r="1432" spans="8:8">
      <c r="H1432" s="220" t="e">
        <f t="shared" si="22"/>
        <v>#VALUE!</v>
      </c>
    </row>
    <row r="1433" spans="8:8">
      <c r="H1433" s="220" t="e">
        <f t="shared" si="22"/>
        <v>#VALUE!</v>
      </c>
    </row>
    <row r="1434" spans="8:8">
      <c r="H1434" s="220" t="e">
        <f t="shared" si="22"/>
        <v>#VALUE!</v>
      </c>
    </row>
    <row r="1435" spans="8:8">
      <c r="H1435" s="220" t="e">
        <f t="shared" si="22"/>
        <v>#VALUE!</v>
      </c>
    </row>
    <row r="1436" spans="8:8">
      <c r="H1436" s="220" t="e">
        <f t="shared" si="22"/>
        <v>#VALUE!</v>
      </c>
    </row>
    <row r="1437" spans="8:8">
      <c r="H1437" s="220" t="e">
        <f t="shared" si="22"/>
        <v>#VALUE!</v>
      </c>
    </row>
    <row r="1438" spans="8:8">
      <c r="H1438" s="220" t="e">
        <f t="shared" si="22"/>
        <v>#VALUE!</v>
      </c>
    </row>
    <row r="1439" spans="8:8">
      <c r="H1439" s="220" t="e">
        <f t="shared" si="22"/>
        <v>#VALUE!</v>
      </c>
    </row>
    <row r="1440" spans="8:8">
      <c r="H1440" s="220" t="e">
        <f t="shared" si="22"/>
        <v>#VALUE!</v>
      </c>
    </row>
    <row r="1441" spans="8:8">
      <c r="H1441" s="220" t="e">
        <f t="shared" si="22"/>
        <v>#VALUE!</v>
      </c>
    </row>
    <row r="1442" spans="8:8">
      <c r="H1442" s="220" t="e">
        <f t="shared" si="22"/>
        <v>#VALUE!</v>
      </c>
    </row>
    <row r="1443" spans="8:8">
      <c r="H1443" s="220" t="e">
        <f t="shared" si="22"/>
        <v>#VALUE!</v>
      </c>
    </row>
    <row r="1444" spans="8:8">
      <c r="H1444" s="220" t="e">
        <f t="shared" si="22"/>
        <v>#VALUE!</v>
      </c>
    </row>
    <row r="1445" spans="8:8">
      <c r="H1445" s="220" t="e">
        <f t="shared" si="22"/>
        <v>#VALUE!</v>
      </c>
    </row>
    <row r="1446" spans="8:8">
      <c r="H1446" s="220" t="e">
        <f t="shared" si="22"/>
        <v>#VALUE!</v>
      </c>
    </row>
    <row r="1447" spans="8:8">
      <c r="H1447" s="220" t="e">
        <f t="shared" si="22"/>
        <v>#VALUE!</v>
      </c>
    </row>
    <row r="1448" spans="8:8">
      <c r="H1448" s="220" t="e">
        <f t="shared" si="22"/>
        <v>#VALUE!</v>
      </c>
    </row>
    <row r="1449" spans="8:8">
      <c r="H1449" s="220" t="e">
        <f t="shared" si="22"/>
        <v>#VALUE!</v>
      </c>
    </row>
    <row r="1450" spans="8:8">
      <c r="H1450" s="220" t="e">
        <f t="shared" si="22"/>
        <v>#VALUE!</v>
      </c>
    </row>
    <row r="1451" spans="8:8">
      <c r="H1451" s="220" t="e">
        <f t="shared" si="22"/>
        <v>#VALUE!</v>
      </c>
    </row>
    <row r="1452" spans="8:8">
      <c r="H1452" s="220" t="e">
        <f t="shared" si="22"/>
        <v>#VALUE!</v>
      </c>
    </row>
    <row r="1453" spans="8:8">
      <c r="H1453" s="220" t="e">
        <f t="shared" si="22"/>
        <v>#VALUE!</v>
      </c>
    </row>
    <row r="1454" spans="8:8">
      <c r="H1454" s="220" t="e">
        <f t="shared" si="22"/>
        <v>#VALUE!</v>
      </c>
    </row>
    <row r="1455" spans="8:8">
      <c r="H1455" s="220" t="e">
        <f t="shared" si="22"/>
        <v>#VALUE!</v>
      </c>
    </row>
    <row r="1456" spans="8:8">
      <c r="H1456" s="220" t="e">
        <f t="shared" si="22"/>
        <v>#VALUE!</v>
      </c>
    </row>
    <row r="1457" spans="8:8">
      <c r="H1457" s="220" t="e">
        <f t="shared" si="22"/>
        <v>#VALUE!</v>
      </c>
    </row>
    <row r="1458" spans="8:8">
      <c r="H1458" s="220" t="e">
        <f t="shared" si="22"/>
        <v>#VALUE!</v>
      </c>
    </row>
    <row r="1459" spans="8:8">
      <c r="H1459" s="220" t="e">
        <f t="shared" si="22"/>
        <v>#VALUE!</v>
      </c>
    </row>
    <row r="1460" spans="8:8">
      <c r="H1460" s="220" t="e">
        <f t="shared" si="22"/>
        <v>#VALUE!</v>
      </c>
    </row>
    <row r="1461" spans="8:8">
      <c r="H1461" s="220" t="e">
        <f t="shared" si="22"/>
        <v>#VALUE!</v>
      </c>
    </row>
    <row r="1462" spans="8:8">
      <c r="H1462" s="220" t="e">
        <f t="shared" si="22"/>
        <v>#VALUE!</v>
      </c>
    </row>
    <row r="1463" spans="8:8">
      <c r="H1463" s="220" t="e">
        <f t="shared" si="22"/>
        <v>#VALUE!</v>
      </c>
    </row>
    <row r="1464" spans="8:8">
      <c r="H1464" s="220" t="e">
        <f t="shared" si="22"/>
        <v>#VALUE!</v>
      </c>
    </row>
    <row r="1465" spans="8:8">
      <c r="H1465" s="220" t="e">
        <f t="shared" si="22"/>
        <v>#VALUE!</v>
      </c>
    </row>
    <row r="1466" spans="8:8">
      <c r="H1466" s="220" t="e">
        <f t="shared" si="22"/>
        <v>#VALUE!</v>
      </c>
    </row>
    <row r="1467" spans="8:8">
      <c r="H1467" s="220" t="e">
        <f t="shared" si="22"/>
        <v>#VALUE!</v>
      </c>
    </row>
    <row r="1468" spans="8:8">
      <c r="H1468" s="220" t="e">
        <f t="shared" si="22"/>
        <v>#VALUE!</v>
      </c>
    </row>
    <row r="1469" spans="8:8">
      <c r="H1469" s="220" t="e">
        <f t="shared" si="22"/>
        <v>#VALUE!</v>
      </c>
    </row>
    <row r="1470" spans="8:8">
      <c r="H1470" s="220" t="e">
        <f t="shared" si="22"/>
        <v>#VALUE!</v>
      </c>
    </row>
    <row r="1471" spans="8:8">
      <c r="H1471" s="220" t="e">
        <f t="shared" si="22"/>
        <v>#VALUE!</v>
      </c>
    </row>
    <row r="1472" spans="8:8">
      <c r="H1472" s="220" t="e">
        <f t="shared" si="22"/>
        <v>#VALUE!</v>
      </c>
    </row>
    <row r="1473" spans="8:8">
      <c r="H1473" s="220" t="e">
        <f t="shared" si="22"/>
        <v>#VALUE!</v>
      </c>
    </row>
    <row r="1474" spans="8:8">
      <c r="H1474" s="220" t="e">
        <f t="shared" si="22"/>
        <v>#VALUE!</v>
      </c>
    </row>
    <row r="1475" spans="8:8">
      <c r="H1475" s="220" t="e">
        <f t="shared" si="22"/>
        <v>#VALUE!</v>
      </c>
    </row>
    <row r="1476" spans="8:8">
      <c r="H1476" s="220" t="e">
        <f t="shared" ref="H1476:H1539" si="23">LEFT(A1476,2)*1</f>
        <v>#VALUE!</v>
      </c>
    </row>
    <row r="1477" spans="8:8">
      <c r="H1477" s="220" t="e">
        <f t="shared" si="23"/>
        <v>#VALUE!</v>
      </c>
    </row>
    <row r="1478" spans="8:8">
      <c r="H1478" s="220" t="e">
        <f t="shared" si="23"/>
        <v>#VALUE!</v>
      </c>
    </row>
    <row r="1479" spans="8:8">
      <c r="H1479" s="220" t="e">
        <f t="shared" si="23"/>
        <v>#VALUE!</v>
      </c>
    </row>
    <row r="1480" spans="8:8">
      <c r="H1480" s="220" t="e">
        <f t="shared" si="23"/>
        <v>#VALUE!</v>
      </c>
    </row>
    <row r="1481" spans="8:8">
      <c r="H1481" s="220" t="e">
        <f t="shared" si="23"/>
        <v>#VALUE!</v>
      </c>
    </row>
    <row r="1482" spans="8:8">
      <c r="H1482" s="220" t="e">
        <f t="shared" si="23"/>
        <v>#VALUE!</v>
      </c>
    </row>
    <row r="1483" spans="8:8">
      <c r="H1483" s="220" t="e">
        <f t="shared" si="23"/>
        <v>#VALUE!</v>
      </c>
    </row>
    <row r="1484" spans="8:8">
      <c r="H1484" s="220" t="e">
        <f t="shared" si="23"/>
        <v>#VALUE!</v>
      </c>
    </row>
    <row r="1485" spans="8:8">
      <c r="H1485" s="220" t="e">
        <f t="shared" si="23"/>
        <v>#VALUE!</v>
      </c>
    </row>
    <row r="1486" spans="8:8">
      <c r="H1486" s="220" t="e">
        <f t="shared" si="23"/>
        <v>#VALUE!</v>
      </c>
    </row>
    <row r="1487" spans="8:8">
      <c r="H1487" s="220" t="e">
        <f t="shared" si="23"/>
        <v>#VALUE!</v>
      </c>
    </row>
    <row r="1488" spans="8:8">
      <c r="H1488" s="220" t="e">
        <f t="shared" si="23"/>
        <v>#VALUE!</v>
      </c>
    </row>
    <row r="1489" spans="8:8">
      <c r="H1489" s="220" t="e">
        <f t="shared" si="23"/>
        <v>#VALUE!</v>
      </c>
    </row>
    <row r="1490" spans="8:8">
      <c r="H1490" s="220" t="e">
        <f t="shared" si="23"/>
        <v>#VALUE!</v>
      </c>
    </row>
    <row r="1491" spans="8:8">
      <c r="H1491" s="220" t="e">
        <f t="shared" si="23"/>
        <v>#VALUE!</v>
      </c>
    </row>
    <row r="1492" spans="8:8">
      <c r="H1492" s="220" t="e">
        <f t="shared" si="23"/>
        <v>#VALUE!</v>
      </c>
    </row>
    <row r="1493" spans="8:8">
      <c r="H1493" s="220" t="e">
        <f t="shared" si="23"/>
        <v>#VALUE!</v>
      </c>
    </row>
    <row r="1494" spans="8:8">
      <c r="H1494" s="220" t="e">
        <f t="shared" si="23"/>
        <v>#VALUE!</v>
      </c>
    </row>
    <row r="1495" spans="8:8">
      <c r="H1495" s="220" t="e">
        <f t="shared" si="23"/>
        <v>#VALUE!</v>
      </c>
    </row>
    <row r="1496" spans="8:8">
      <c r="H1496" s="220" t="e">
        <f t="shared" si="23"/>
        <v>#VALUE!</v>
      </c>
    </row>
    <row r="1497" spans="8:8">
      <c r="H1497" s="220" t="e">
        <f t="shared" si="23"/>
        <v>#VALUE!</v>
      </c>
    </row>
    <row r="1498" spans="8:8">
      <c r="H1498" s="220" t="e">
        <f t="shared" si="23"/>
        <v>#VALUE!</v>
      </c>
    </row>
    <row r="1499" spans="8:8">
      <c r="H1499" s="220" t="e">
        <f t="shared" si="23"/>
        <v>#VALUE!</v>
      </c>
    </row>
    <row r="1500" spans="8:8">
      <c r="H1500" s="220" t="e">
        <f t="shared" si="23"/>
        <v>#VALUE!</v>
      </c>
    </row>
    <row r="1501" spans="8:8">
      <c r="H1501" s="220" t="e">
        <f t="shared" si="23"/>
        <v>#VALUE!</v>
      </c>
    </row>
    <row r="1502" spans="8:8">
      <c r="H1502" s="220" t="e">
        <f t="shared" si="23"/>
        <v>#VALUE!</v>
      </c>
    </row>
    <row r="1503" spans="8:8">
      <c r="H1503" s="220" t="e">
        <f t="shared" si="23"/>
        <v>#VALUE!</v>
      </c>
    </row>
    <row r="1504" spans="8:8">
      <c r="H1504" s="220" t="e">
        <f t="shared" si="23"/>
        <v>#VALUE!</v>
      </c>
    </row>
    <row r="1505" spans="8:8">
      <c r="H1505" s="220" t="e">
        <f t="shared" si="23"/>
        <v>#VALUE!</v>
      </c>
    </row>
    <row r="1506" spans="8:8">
      <c r="H1506" s="220" t="e">
        <f t="shared" si="23"/>
        <v>#VALUE!</v>
      </c>
    </row>
    <row r="1507" spans="8:8">
      <c r="H1507" s="220" t="e">
        <f t="shared" si="23"/>
        <v>#VALUE!</v>
      </c>
    </row>
    <row r="1508" spans="8:8">
      <c r="H1508" s="220" t="e">
        <f t="shared" si="23"/>
        <v>#VALUE!</v>
      </c>
    </row>
    <row r="1509" spans="8:8">
      <c r="H1509" s="220" t="e">
        <f t="shared" si="23"/>
        <v>#VALUE!</v>
      </c>
    </row>
    <row r="1510" spans="8:8">
      <c r="H1510" s="220" t="e">
        <f t="shared" si="23"/>
        <v>#VALUE!</v>
      </c>
    </row>
    <row r="1511" spans="8:8">
      <c r="H1511" s="220" t="e">
        <f t="shared" si="23"/>
        <v>#VALUE!</v>
      </c>
    </row>
    <row r="1512" spans="8:8">
      <c r="H1512" s="220" t="e">
        <f t="shared" si="23"/>
        <v>#VALUE!</v>
      </c>
    </row>
    <row r="1513" spans="8:8">
      <c r="H1513" s="220" t="e">
        <f t="shared" si="23"/>
        <v>#VALUE!</v>
      </c>
    </row>
    <row r="1514" spans="8:8">
      <c r="H1514" s="220" t="e">
        <f t="shared" si="23"/>
        <v>#VALUE!</v>
      </c>
    </row>
    <row r="1515" spans="8:8">
      <c r="H1515" s="220" t="e">
        <f t="shared" si="23"/>
        <v>#VALUE!</v>
      </c>
    </row>
    <row r="1516" spans="8:8">
      <c r="H1516" s="220" t="e">
        <f t="shared" si="23"/>
        <v>#VALUE!</v>
      </c>
    </row>
    <row r="1517" spans="8:8">
      <c r="H1517" s="220" t="e">
        <f t="shared" si="23"/>
        <v>#VALUE!</v>
      </c>
    </row>
    <row r="1518" spans="8:8">
      <c r="H1518" s="220" t="e">
        <f t="shared" si="23"/>
        <v>#VALUE!</v>
      </c>
    </row>
    <row r="1519" spans="8:8">
      <c r="H1519" s="220" t="e">
        <f t="shared" si="23"/>
        <v>#VALUE!</v>
      </c>
    </row>
    <row r="1520" spans="8:8">
      <c r="H1520" s="220" t="e">
        <f t="shared" si="23"/>
        <v>#VALUE!</v>
      </c>
    </row>
    <row r="1521" spans="8:8">
      <c r="H1521" s="220" t="e">
        <f t="shared" si="23"/>
        <v>#VALUE!</v>
      </c>
    </row>
    <row r="1522" spans="8:8">
      <c r="H1522" s="220" t="e">
        <f t="shared" si="23"/>
        <v>#VALUE!</v>
      </c>
    </row>
    <row r="1523" spans="8:8">
      <c r="H1523" s="220" t="e">
        <f t="shared" si="23"/>
        <v>#VALUE!</v>
      </c>
    </row>
    <row r="1524" spans="8:8">
      <c r="H1524" s="220" t="e">
        <f t="shared" si="23"/>
        <v>#VALUE!</v>
      </c>
    </row>
    <row r="1525" spans="8:8">
      <c r="H1525" s="220" t="e">
        <f t="shared" si="23"/>
        <v>#VALUE!</v>
      </c>
    </row>
    <row r="1526" spans="8:8">
      <c r="H1526" s="220" t="e">
        <f t="shared" si="23"/>
        <v>#VALUE!</v>
      </c>
    </row>
    <row r="1527" spans="8:8">
      <c r="H1527" s="220" t="e">
        <f t="shared" si="23"/>
        <v>#VALUE!</v>
      </c>
    </row>
    <row r="1528" spans="8:8">
      <c r="H1528" s="220" t="e">
        <f t="shared" si="23"/>
        <v>#VALUE!</v>
      </c>
    </row>
    <row r="1529" spans="8:8">
      <c r="H1529" s="220" t="e">
        <f t="shared" si="23"/>
        <v>#VALUE!</v>
      </c>
    </row>
    <row r="1530" spans="8:8">
      <c r="H1530" s="220" t="e">
        <f t="shared" si="23"/>
        <v>#VALUE!</v>
      </c>
    </row>
    <row r="1531" spans="8:8">
      <c r="H1531" s="220" t="e">
        <f t="shared" si="23"/>
        <v>#VALUE!</v>
      </c>
    </row>
    <row r="1532" spans="8:8">
      <c r="H1532" s="220" t="e">
        <f t="shared" si="23"/>
        <v>#VALUE!</v>
      </c>
    </row>
    <row r="1533" spans="8:8">
      <c r="H1533" s="220" t="e">
        <f t="shared" si="23"/>
        <v>#VALUE!</v>
      </c>
    </row>
    <row r="1534" spans="8:8">
      <c r="H1534" s="220" t="e">
        <f t="shared" si="23"/>
        <v>#VALUE!</v>
      </c>
    </row>
    <row r="1535" spans="8:8">
      <c r="H1535" s="220" t="e">
        <f t="shared" si="23"/>
        <v>#VALUE!</v>
      </c>
    </row>
    <row r="1536" spans="8:8">
      <c r="H1536" s="220" t="e">
        <f t="shared" si="23"/>
        <v>#VALUE!</v>
      </c>
    </row>
    <row r="1537" spans="8:8">
      <c r="H1537" s="220" t="e">
        <f t="shared" si="23"/>
        <v>#VALUE!</v>
      </c>
    </row>
    <row r="1538" spans="8:8">
      <c r="H1538" s="220" t="e">
        <f t="shared" si="23"/>
        <v>#VALUE!</v>
      </c>
    </row>
    <row r="1539" spans="8:8">
      <c r="H1539" s="220" t="e">
        <f t="shared" si="23"/>
        <v>#VALUE!</v>
      </c>
    </row>
    <row r="1540" spans="8:8">
      <c r="H1540" s="220" t="e">
        <f t="shared" ref="H1540:H1603" si="24">LEFT(A1540,2)*1</f>
        <v>#VALUE!</v>
      </c>
    </row>
    <row r="1541" spans="8:8">
      <c r="H1541" s="220" t="e">
        <f t="shared" si="24"/>
        <v>#VALUE!</v>
      </c>
    </row>
    <row r="1542" spans="8:8">
      <c r="H1542" s="220" t="e">
        <f t="shared" si="24"/>
        <v>#VALUE!</v>
      </c>
    </row>
    <row r="1543" spans="8:8">
      <c r="H1543" s="220" t="e">
        <f t="shared" si="24"/>
        <v>#VALUE!</v>
      </c>
    </row>
    <row r="1544" spans="8:8">
      <c r="H1544" s="220" t="e">
        <f t="shared" si="24"/>
        <v>#VALUE!</v>
      </c>
    </row>
    <row r="1545" spans="8:8">
      <c r="H1545" s="220" t="e">
        <f t="shared" si="24"/>
        <v>#VALUE!</v>
      </c>
    </row>
    <row r="1546" spans="8:8">
      <c r="H1546" s="220" t="e">
        <f t="shared" si="24"/>
        <v>#VALUE!</v>
      </c>
    </row>
    <row r="1547" spans="8:8">
      <c r="H1547" s="220" t="e">
        <f t="shared" si="24"/>
        <v>#VALUE!</v>
      </c>
    </row>
    <row r="1548" spans="8:8">
      <c r="H1548" s="220" t="e">
        <f t="shared" si="24"/>
        <v>#VALUE!</v>
      </c>
    </row>
    <row r="1549" spans="8:8">
      <c r="H1549" s="220" t="e">
        <f t="shared" si="24"/>
        <v>#VALUE!</v>
      </c>
    </row>
    <row r="1550" spans="8:8">
      <c r="H1550" s="220" t="e">
        <f t="shared" si="24"/>
        <v>#VALUE!</v>
      </c>
    </row>
    <row r="1551" spans="8:8">
      <c r="H1551" s="220" t="e">
        <f t="shared" si="24"/>
        <v>#VALUE!</v>
      </c>
    </row>
    <row r="1552" spans="8:8">
      <c r="H1552" s="220" t="e">
        <f t="shared" si="24"/>
        <v>#VALUE!</v>
      </c>
    </row>
    <row r="1553" spans="8:8">
      <c r="H1553" s="220" t="e">
        <f t="shared" si="24"/>
        <v>#VALUE!</v>
      </c>
    </row>
    <row r="1554" spans="8:8">
      <c r="H1554" s="220" t="e">
        <f t="shared" si="24"/>
        <v>#VALUE!</v>
      </c>
    </row>
    <row r="1555" spans="8:8">
      <c r="H1555" s="220" t="e">
        <f t="shared" si="24"/>
        <v>#VALUE!</v>
      </c>
    </row>
    <row r="1556" spans="8:8">
      <c r="H1556" s="220" t="e">
        <f t="shared" si="24"/>
        <v>#VALUE!</v>
      </c>
    </row>
    <row r="1557" spans="8:8">
      <c r="H1557" s="220" t="e">
        <f t="shared" si="24"/>
        <v>#VALUE!</v>
      </c>
    </row>
    <row r="1558" spans="8:8">
      <c r="H1558" s="220" t="e">
        <f t="shared" si="24"/>
        <v>#VALUE!</v>
      </c>
    </row>
    <row r="1559" spans="8:8">
      <c r="H1559" s="220" t="e">
        <f t="shared" si="24"/>
        <v>#VALUE!</v>
      </c>
    </row>
    <row r="1560" spans="8:8">
      <c r="H1560" s="220" t="e">
        <f t="shared" si="24"/>
        <v>#VALUE!</v>
      </c>
    </row>
    <row r="1561" spans="8:8">
      <c r="H1561" s="220" t="e">
        <f t="shared" si="24"/>
        <v>#VALUE!</v>
      </c>
    </row>
    <row r="1562" spans="8:8">
      <c r="H1562" s="220" t="e">
        <f t="shared" si="24"/>
        <v>#VALUE!</v>
      </c>
    </row>
    <row r="1563" spans="8:8">
      <c r="H1563" s="220" t="e">
        <f t="shared" si="24"/>
        <v>#VALUE!</v>
      </c>
    </row>
    <row r="1564" spans="8:8">
      <c r="H1564" s="220" t="e">
        <f t="shared" si="24"/>
        <v>#VALUE!</v>
      </c>
    </row>
    <row r="1565" spans="8:8">
      <c r="H1565" s="220" t="e">
        <f t="shared" si="24"/>
        <v>#VALUE!</v>
      </c>
    </row>
    <row r="1566" spans="8:8">
      <c r="H1566" s="220" t="e">
        <f t="shared" si="24"/>
        <v>#VALUE!</v>
      </c>
    </row>
    <row r="1567" spans="8:8">
      <c r="H1567" s="220" t="e">
        <f t="shared" si="24"/>
        <v>#VALUE!</v>
      </c>
    </row>
    <row r="1568" spans="8:8">
      <c r="H1568" s="220" t="e">
        <f t="shared" si="24"/>
        <v>#VALUE!</v>
      </c>
    </row>
    <row r="1569" spans="8:8">
      <c r="H1569" s="220" t="e">
        <f t="shared" si="24"/>
        <v>#VALUE!</v>
      </c>
    </row>
    <row r="1570" spans="8:8">
      <c r="H1570" s="220" t="e">
        <f t="shared" si="24"/>
        <v>#VALUE!</v>
      </c>
    </row>
    <row r="1571" spans="8:8">
      <c r="H1571" s="220" t="e">
        <f t="shared" si="24"/>
        <v>#VALUE!</v>
      </c>
    </row>
    <row r="1572" spans="8:8">
      <c r="H1572" s="220" t="e">
        <f t="shared" si="24"/>
        <v>#VALUE!</v>
      </c>
    </row>
    <row r="1573" spans="8:8">
      <c r="H1573" s="220" t="e">
        <f t="shared" si="24"/>
        <v>#VALUE!</v>
      </c>
    </row>
    <row r="1574" spans="8:8">
      <c r="H1574" s="220" t="e">
        <f t="shared" si="24"/>
        <v>#VALUE!</v>
      </c>
    </row>
    <row r="1575" spans="8:8">
      <c r="H1575" s="220" t="e">
        <f t="shared" si="24"/>
        <v>#VALUE!</v>
      </c>
    </row>
    <row r="1576" spans="8:8">
      <c r="H1576" s="220" t="e">
        <f t="shared" si="24"/>
        <v>#VALUE!</v>
      </c>
    </row>
    <row r="1577" spans="8:8">
      <c r="H1577" s="220" t="e">
        <f t="shared" si="24"/>
        <v>#VALUE!</v>
      </c>
    </row>
    <row r="1578" spans="8:8">
      <c r="H1578" s="220" t="e">
        <f t="shared" si="24"/>
        <v>#VALUE!</v>
      </c>
    </row>
    <row r="1579" spans="8:8">
      <c r="H1579" s="220" t="e">
        <f t="shared" si="24"/>
        <v>#VALUE!</v>
      </c>
    </row>
    <row r="1580" spans="8:8">
      <c r="H1580" s="220" t="e">
        <f t="shared" si="24"/>
        <v>#VALUE!</v>
      </c>
    </row>
    <row r="1581" spans="8:8">
      <c r="H1581" s="220" t="e">
        <f t="shared" si="24"/>
        <v>#VALUE!</v>
      </c>
    </row>
    <row r="1582" spans="8:8">
      <c r="H1582" s="220" t="e">
        <f t="shared" si="24"/>
        <v>#VALUE!</v>
      </c>
    </row>
    <row r="1583" spans="8:8">
      <c r="H1583" s="220" t="e">
        <f t="shared" si="24"/>
        <v>#VALUE!</v>
      </c>
    </row>
    <row r="1584" spans="8:8">
      <c r="H1584" s="220" t="e">
        <f t="shared" si="24"/>
        <v>#VALUE!</v>
      </c>
    </row>
    <row r="1585" spans="8:8">
      <c r="H1585" s="220" t="e">
        <f t="shared" si="24"/>
        <v>#VALUE!</v>
      </c>
    </row>
    <row r="1586" spans="8:8">
      <c r="H1586" s="220" t="e">
        <f t="shared" si="24"/>
        <v>#VALUE!</v>
      </c>
    </row>
    <row r="1587" spans="8:8">
      <c r="H1587" s="220" t="e">
        <f t="shared" si="24"/>
        <v>#VALUE!</v>
      </c>
    </row>
    <row r="1588" spans="8:8">
      <c r="H1588" s="220" t="e">
        <f t="shared" si="24"/>
        <v>#VALUE!</v>
      </c>
    </row>
    <row r="1589" spans="8:8">
      <c r="H1589" s="220" t="e">
        <f t="shared" si="24"/>
        <v>#VALUE!</v>
      </c>
    </row>
    <row r="1590" spans="8:8">
      <c r="H1590" s="220" t="e">
        <f t="shared" si="24"/>
        <v>#VALUE!</v>
      </c>
    </row>
    <row r="1591" spans="8:8">
      <c r="H1591" s="220" t="e">
        <f t="shared" si="24"/>
        <v>#VALUE!</v>
      </c>
    </row>
    <row r="1592" spans="8:8">
      <c r="H1592" s="220" t="e">
        <f t="shared" si="24"/>
        <v>#VALUE!</v>
      </c>
    </row>
    <row r="1593" spans="8:8">
      <c r="H1593" s="220" t="e">
        <f t="shared" si="24"/>
        <v>#VALUE!</v>
      </c>
    </row>
    <row r="1594" spans="8:8">
      <c r="H1594" s="220" t="e">
        <f t="shared" si="24"/>
        <v>#VALUE!</v>
      </c>
    </row>
    <row r="1595" spans="8:8">
      <c r="H1595" s="220" t="e">
        <f t="shared" si="24"/>
        <v>#VALUE!</v>
      </c>
    </row>
    <row r="1596" spans="8:8">
      <c r="H1596" s="220" t="e">
        <f t="shared" si="24"/>
        <v>#VALUE!</v>
      </c>
    </row>
    <row r="1597" spans="8:8">
      <c r="H1597" s="220" t="e">
        <f t="shared" si="24"/>
        <v>#VALUE!</v>
      </c>
    </row>
    <row r="1598" spans="8:8">
      <c r="H1598" s="220" t="e">
        <f t="shared" si="24"/>
        <v>#VALUE!</v>
      </c>
    </row>
    <row r="1599" spans="8:8">
      <c r="H1599" s="220" t="e">
        <f t="shared" si="24"/>
        <v>#VALUE!</v>
      </c>
    </row>
    <row r="1600" spans="8:8">
      <c r="H1600" s="220" t="e">
        <f t="shared" si="24"/>
        <v>#VALUE!</v>
      </c>
    </row>
    <row r="1601" spans="8:8">
      <c r="H1601" s="220" t="e">
        <f t="shared" si="24"/>
        <v>#VALUE!</v>
      </c>
    </row>
    <row r="1602" spans="8:8">
      <c r="H1602" s="220" t="e">
        <f t="shared" si="24"/>
        <v>#VALUE!</v>
      </c>
    </row>
    <row r="1603" spans="8:8">
      <c r="H1603" s="220" t="e">
        <f t="shared" si="24"/>
        <v>#VALUE!</v>
      </c>
    </row>
    <row r="1604" spans="8:8">
      <c r="H1604" s="220" t="e">
        <f t="shared" ref="H1604:H1667" si="25">LEFT(A1604,2)*1</f>
        <v>#VALUE!</v>
      </c>
    </row>
    <row r="1605" spans="8:8">
      <c r="H1605" s="220" t="e">
        <f t="shared" si="25"/>
        <v>#VALUE!</v>
      </c>
    </row>
    <row r="1606" spans="8:8">
      <c r="H1606" s="220" t="e">
        <f t="shared" si="25"/>
        <v>#VALUE!</v>
      </c>
    </row>
    <row r="1607" spans="8:8">
      <c r="H1607" s="220" t="e">
        <f t="shared" si="25"/>
        <v>#VALUE!</v>
      </c>
    </row>
    <row r="1608" spans="8:8">
      <c r="H1608" s="220" t="e">
        <f t="shared" si="25"/>
        <v>#VALUE!</v>
      </c>
    </row>
    <row r="1609" spans="8:8">
      <c r="H1609" s="220" t="e">
        <f t="shared" si="25"/>
        <v>#VALUE!</v>
      </c>
    </row>
    <row r="1610" spans="8:8">
      <c r="H1610" s="220" t="e">
        <f t="shared" si="25"/>
        <v>#VALUE!</v>
      </c>
    </row>
    <row r="1611" spans="8:8">
      <c r="H1611" s="220" t="e">
        <f t="shared" si="25"/>
        <v>#VALUE!</v>
      </c>
    </row>
    <row r="1612" spans="8:8">
      <c r="H1612" s="220" t="e">
        <f t="shared" si="25"/>
        <v>#VALUE!</v>
      </c>
    </row>
    <row r="1613" spans="8:8">
      <c r="H1613" s="220" t="e">
        <f t="shared" si="25"/>
        <v>#VALUE!</v>
      </c>
    </row>
    <row r="1614" spans="8:8">
      <c r="H1614" s="220" t="e">
        <f t="shared" si="25"/>
        <v>#VALUE!</v>
      </c>
    </row>
    <row r="1615" spans="8:8">
      <c r="H1615" s="220" t="e">
        <f t="shared" si="25"/>
        <v>#VALUE!</v>
      </c>
    </row>
    <row r="1616" spans="8:8">
      <c r="H1616" s="220" t="e">
        <f t="shared" si="25"/>
        <v>#VALUE!</v>
      </c>
    </row>
    <row r="1617" spans="8:8">
      <c r="H1617" s="220" t="e">
        <f t="shared" si="25"/>
        <v>#VALUE!</v>
      </c>
    </row>
    <row r="1618" spans="8:8">
      <c r="H1618" s="220" t="e">
        <f t="shared" si="25"/>
        <v>#VALUE!</v>
      </c>
    </row>
    <row r="1619" spans="8:8">
      <c r="H1619" s="220" t="e">
        <f t="shared" si="25"/>
        <v>#VALUE!</v>
      </c>
    </row>
    <row r="1620" spans="8:8">
      <c r="H1620" s="220" t="e">
        <f t="shared" si="25"/>
        <v>#VALUE!</v>
      </c>
    </row>
    <row r="1621" spans="8:8">
      <c r="H1621" s="220" t="e">
        <f t="shared" si="25"/>
        <v>#VALUE!</v>
      </c>
    </row>
    <row r="1622" spans="8:8">
      <c r="H1622" s="220" t="e">
        <f t="shared" si="25"/>
        <v>#VALUE!</v>
      </c>
    </row>
    <row r="1623" spans="8:8">
      <c r="H1623" s="220" t="e">
        <f t="shared" si="25"/>
        <v>#VALUE!</v>
      </c>
    </row>
    <row r="1624" spans="8:8">
      <c r="H1624" s="220" t="e">
        <f t="shared" si="25"/>
        <v>#VALUE!</v>
      </c>
    </row>
    <row r="1625" spans="8:8">
      <c r="H1625" s="220" t="e">
        <f t="shared" si="25"/>
        <v>#VALUE!</v>
      </c>
    </row>
    <row r="1626" spans="8:8">
      <c r="H1626" s="220" t="e">
        <f t="shared" si="25"/>
        <v>#VALUE!</v>
      </c>
    </row>
    <row r="1627" spans="8:8">
      <c r="H1627" s="220" t="e">
        <f t="shared" si="25"/>
        <v>#VALUE!</v>
      </c>
    </row>
    <row r="1628" spans="8:8">
      <c r="H1628" s="220" t="e">
        <f t="shared" si="25"/>
        <v>#VALUE!</v>
      </c>
    </row>
    <row r="1629" spans="8:8">
      <c r="H1629" s="220" t="e">
        <f t="shared" si="25"/>
        <v>#VALUE!</v>
      </c>
    </row>
    <row r="1630" spans="8:8">
      <c r="H1630" s="220" t="e">
        <f t="shared" si="25"/>
        <v>#VALUE!</v>
      </c>
    </row>
    <row r="1631" spans="8:8">
      <c r="H1631" s="220" t="e">
        <f t="shared" si="25"/>
        <v>#VALUE!</v>
      </c>
    </row>
    <row r="1632" spans="8:8">
      <c r="H1632" s="220" t="e">
        <f t="shared" si="25"/>
        <v>#VALUE!</v>
      </c>
    </row>
    <row r="1633" spans="8:8">
      <c r="H1633" s="220" t="e">
        <f t="shared" si="25"/>
        <v>#VALUE!</v>
      </c>
    </row>
    <row r="1634" spans="8:8">
      <c r="H1634" s="220" t="e">
        <f t="shared" si="25"/>
        <v>#VALUE!</v>
      </c>
    </row>
    <row r="1635" spans="8:8">
      <c r="H1635" s="220" t="e">
        <f t="shared" si="25"/>
        <v>#VALUE!</v>
      </c>
    </row>
    <row r="1636" spans="8:8">
      <c r="H1636" s="220" t="e">
        <f t="shared" si="25"/>
        <v>#VALUE!</v>
      </c>
    </row>
    <row r="1637" spans="8:8">
      <c r="H1637" s="220" t="e">
        <f t="shared" si="25"/>
        <v>#VALUE!</v>
      </c>
    </row>
    <row r="1638" spans="8:8">
      <c r="H1638" s="220" t="e">
        <f t="shared" si="25"/>
        <v>#VALUE!</v>
      </c>
    </row>
    <row r="1639" spans="8:8">
      <c r="H1639" s="220" t="e">
        <f t="shared" si="25"/>
        <v>#VALUE!</v>
      </c>
    </row>
    <row r="1640" spans="8:8">
      <c r="H1640" s="220" t="e">
        <f t="shared" si="25"/>
        <v>#VALUE!</v>
      </c>
    </row>
    <row r="1641" spans="8:8">
      <c r="H1641" s="220" t="e">
        <f t="shared" si="25"/>
        <v>#VALUE!</v>
      </c>
    </row>
    <row r="1642" spans="8:8">
      <c r="H1642" s="220" t="e">
        <f t="shared" si="25"/>
        <v>#VALUE!</v>
      </c>
    </row>
    <row r="1643" spans="8:8">
      <c r="H1643" s="220" t="e">
        <f t="shared" si="25"/>
        <v>#VALUE!</v>
      </c>
    </row>
    <row r="1644" spans="8:8">
      <c r="H1644" s="220" t="e">
        <f t="shared" si="25"/>
        <v>#VALUE!</v>
      </c>
    </row>
    <row r="1645" spans="8:8">
      <c r="H1645" s="220" t="e">
        <f t="shared" si="25"/>
        <v>#VALUE!</v>
      </c>
    </row>
    <row r="1646" spans="8:8">
      <c r="H1646" s="220" t="e">
        <f t="shared" si="25"/>
        <v>#VALUE!</v>
      </c>
    </row>
    <row r="1647" spans="8:8">
      <c r="H1647" s="220" t="e">
        <f t="shared" si="25"/>
        <v>#VALUE!</v>
      </c>
    </row>
    <row r="1648" spans="8:8">
      <c r="H1648" s="220" t="e">
        <f t="shared" si="25"/>
        <v>#VALUE!</v>
      </c>
    </row>
    <row r="1649" spans="8:8">
      <c r="H1649" s="220" t="e">
        <f t="shared" si="25"/>
        <v>#VALUE!</v>
      </c>
    </row>
    <row r="1650" spans="8:8">
      <c r="H1650" s="220" t="e">
        <f t="shared" si="25"/>
        <v>#VALUE!</v>
      </c>
    </row>
    <row r="1651" spans="8:8">
      <c r="H1651" s="220" t="e">
        <f t="shared" si="25"/>
        <v>#VALUE!</v>
      </c>
    </row>
    <row r="1652" spans="8:8">
      <c r="H1652" s="220" t="e">
        <f t="shared" si="25"/>
        <v>#VALUE!</v>
      </c>
    </row>
    <row r="1653" spans="8:8">
      <c r="H1653" s="220" t="e">
        <f t="shared" si="25"/>
        <v>#VALUE!</v>
      </c>
    </row>
    <row r="1654" spans="8:8">
      <c r="H1654" s="220" t="e">
        <f t="shared" si="25"/>
        <v>#VALUE!</v>
      </c>
    </row>
    <row r="1655" spans="8:8">
      <c r="H1655" s="220" t="e">
        <f t="shared" si="25"/>
        <v>#VALUE!</v>
      </c>
    </row>
    <row r="1656" spans="8:8">
      <c r="H1656" s="220" t="e">
        <f t="shared" si="25"/>
        <v>#VALUE!</v>
      </c>
    </row>
    <row r="1657" spans="8:8">
      <c r="H1657" s="220" t="e">
        <f t="shared" si="25"/>
        <v>#VALUE!</v>
      </c>
    </row>
    <row r="1658" spans="8:8">
      <c r="H1658" s="220" t="e">
        <f t="shared" si="25"/>
        <v>#VALUE!</v>
      </c>
    </row>
    <row r="1659" spans="8:8">
      <c r="H1659" s="220" t="e">
        <f t="shared" si="25"/>
        <v>#VALUE!</v>
      </c>
    </row>
    <row r="1660" spans="8:8">
      <c r="H1660" s="220" t="e">
        <f t="shared" si="25"/>
        <v>#VALUE!</v>
      </c>
    </row>
    <row r="1661" spans="8:8">
      <c r="H1661" s="220" t="e">
        <f t="shared" si="25"/>
        <v>#VALUE!</v>
      </c>
    </row>
    <row r="1662" spans="8:8">
      <c r="H1662" s="220" t="e">
        <f t="shared" si="25"/>
        <v>#VALUE!</v>
      </c>
    </row>
    <row r="1663" spans="8:8">
      <c r="H1663" s="220" t="e">
        <f t="shared" si="25"/>
        <v>#VALUE!</v>
      </c>
    </row>
    <row r="1664" spans="8:8">
      <c r="H1664" s="220" t="e">
        <f t="shared" si="25"/>
        <v>#VALUE!</v>
      </c>
    </row>
    <row r="1665" spans="8:8">
      <c r="H1665" s="220" t="e">
        <f t="shared" si="25"/>
        <v>#VALUE!</v>
      </c>
    </row>
    <row r="1666" spans="8:8">
      <c r="H1666" s="220" t="e">
        <f t="shared" si="25"/>
        <v>#VALUE!</v>
      </c>
    </row>
    <row r="1667" spans="8:8">
      <c r="H1667" s="220" t="e">
        <f t="shared" si="25"/>
        <v>#VALUE!</v>
      </c>
    </row>
    <row r="1668" spans="8:8">
      <c r="H1668" s="220" t="e">
        <f t="shared" ref="H1668:H1731" si="26">LEFT(A1668,2)*1</f>
        <v>#VALUE!</v>
      </c>
    </row>
    <row r="1669" spans="8:8">
      <c r="H1669" s="220" t="e">
        <f t="shared" si="26"/>
        <v>#VALUE!</v>
      </c>
    </row>
    <row r="1670" spans="8:8">
      <c r="H1670" s="220" t="e">
        <f t="shared" si="26"/>
        <v>#VALUE!</v>
      </c>
    </row>
    <row r="1671" spans="8:8">
      <c r="H1671" s="220" t="e">
        <f t="shared" si="26"/>
        <v>#VALUE!</v>
      </c>
    </row>
    <row r="1672" spans="8:8">
      <c r="H1672" s="220" t="e">
        <f t="shared" si="26"/>
        <v>#VALUE!</v>
      </c>
    </row>
    <row r="1673" spans="8:8">
      <c r="H1673" s="220" t="e">
        <f t="shared" si="26"/>
        <v>#VALUE!</v>
      </c>
    </row>
    <row r="1674" spans="8:8">
      <c r="H1674" s="220" t="e">
        <f t="shared" si="26"/>
        <v>#VALUE!</v>
      </c>
    </row>
    <row r="1675" spans="8:8">
      <c r="H1675" s="220" t="e">
        <f t="shared" si="26"/>
        <v>#VALUE!</v>
      </c>
    </row>
    <row r="1676" spans="8:8">
      <c r="H1676" s="220" t="e">
        <f t="shared" si="26"/>
        <v>#VALUE!</v>
      </c>
    </row>
    <row r="1677" spans="8:8">
      <c r="H1677" s="220" t="e">
        <f t="shared" si="26"/>
        <v>#VALUE!</v>
      </c>
    </row>
    <row r="1678" spans="8:8">
      <c r="H1678" s="220" t="e">
        <f t="shared" si="26"/>
        <v>#VALUE!</v>
      </c>
    </row>
    <row r="1679" spans="8:8">
      <c r="H1679" s="220" t="e">
        <f t="shared" si="26"/>
        <v>#VALUE!</v>
      </c>
    </row>
    <row r="1680" spans="8:8">
      <c r="H1680" s="220" t="e">
        <f t="shared" si="26"/>
        <v>#VALUE!</v>
      </c>
    </row>
    <row r="1681" spans="8:8">
      <c r="H1681" s="220" t="e">
        <f t="shared" si="26"/>
        <v>#VALUE!</v>
      </c>
    </row>
    <row r="1682" spans="8:8">
      <c r="H1682" s="220" t="e">
        <f t="shared" si="26"/>
        <v>#VALUE!</v>
      </c>
    </row>
    <row r="1683" spans="8:8">
      <c r="H1683" s="220" t="e">
        <f t="shared" si="26"/>
        <v>#VALUE!</v>
      </c>
    </row>
    <row r="1684" spans="8:8">
      <c r="H1684" s="220" t="e">
        <f t="shared" si="26"/>
        <v>#VALUE!</v>
      </c>
    </row>
    <row r="1685" spans="8:8">
      <c r="H1685" s="220" t="e">
        <f t="shared" si="26"/>
        <v>#VALUE!</v>
      </c>
    </row>
    <row r="1686" spans="8:8">
      <c r="H1686" s="220" t="e">
        <f t="shared" si="26"/>
        <v>#VALUE!</v>
      </c>
    </row>
    <row r="1687" spans="8:8">
      <c r="H1687" s="220" t="e">
        <f t="shared" si="26"/>
        <v>#VALUE!</v>
      </c>
    </row>
    <row r="1688" spans="8:8">
      <c r="H1688" s="220" t="e">
        <f t="shared" si="26"/>
        <v>#VALUE!</v>
      </c>
    </row>
    <row r="1689" spans="8:8">
      <c r="H1689" s="220" t="e">
        <f t="shared" si="26"/>
        <v>#VALUE!</v>
      </c>
    </row>
    <row r="1690" spans="8:8">
      <c r="H1690" s="220" t="e">
        <f t="shared" si="26"/>
        <v>#VALUE!</v>
      </c>
    </row>
    <row r="1691" spans="8:8">
      <c r="H1691" s="220" t="e">
        <f t="shared" si="26"/>
        <v>#VALUE!</v>
      </c>
    </row>
    <row r="1692" spans="8:8">
      <c r="H1692" s="220" t="e">
        <f t="shared" si="26"/>
        <v>#VALUE!</v>
      </c>
    </row>
    <row r="1693" spans="8:8">
      <c r="H1693" s="220" t="e">
        <f t="shared" si="26"/>
        <v>#VALUE!</v>
      </c>
    </row>
    <row r="1694" spans="8:8">
      <c r="H1694" s="220" t="e">
        <f t="shared" si="26"/>
        <v>#VALUE!</v>
      </c>
    </row>
    <row r="1695" spans="8:8">
      <c r="H1695" s="220" t="e">
        <f t="shared" si="26"/>
        <v>#VALUE!</v>
      </c>
    </row>
    <row r="1696" spans="8:8">
      <c r="H1696" s="220" t="e">
        <f t="shared" si="26"/>
        <v>#VALUE!</v>
      </c>
    </row>
    <row r="1697" spans="8:8">
      <c r="H1697" s="220" t="e">
        <f t="shared" si="26"/>
        <v>#VALUE!</v>
      </c>
    </row>
    <row r="1698" spans="8:8">
      <c r="H1698" s="220" t="e">
        <f t="shared" si="26"/>
        <v>#VALUE!</v>
      </c>
    </row>
    <row r="1699" spans="8:8">
      <c r="H1699" s="220" t="e">
        <f t="shared" si="26"/>
        <v>#VALUE!</v>
      </c>
    </row>
    <row r="1700" spans="8:8">
      <c r="H1700" s="220" t="e">
        <f t="shared" si="26"/>
        <v>#VALUE!</v>
      </c>
    </row>
    <row r="1701" spans="8:8">
      <c r="H1701" s="220" t="e">
        <f t="shared" si="26"/>
        <v>#VALUE!</v>
      </c>
    </row>
    <row r="1702" spans="8:8">
      <c r="H1702" s="220" t="e">
        <f t="shared" si="26"/>
        <v>#VALUE!</v>
      </c>
    </row>
    <row r="1703" spans="8:8">
      <c r="H1703" s="220" t="e">
        <f t="shared" si="26"/>
        <v>#VALUE!</v>
      </c>
    </row>
    <row r="1704" spans="8:8">
      <c r="H1704" s="220" t="e">
        <f t="shared" si="26"/>
        <v>#VALUE!</v>
      </c>
    </row>
    <row r="1705" spans="8:8">
      <c r="H1705" s="220" t="e">
        <f t="shared" si="26"/>
        <v>#VALUE!</v>
      </c>
    </row>
    <row r="1706" spans="8:8">
      <c r="H1706" s="220" t="e">
        <f t="shared" si="26"/>
        <v>#VALUE!</v>
      </c>
    </row>
    <row r="1707" spans="8:8">
      <c r="H1707" s="220" t="e">
        <f t="shared" si="26"/>
        <v>#VALUE!</v>
      </c>
    </row>
    <row r="1708" spans="8:8">
      <c r="H1708" s="220" t="e">
        <f t="shared" si="26"/>
        <v>#VALUE!</v>
      </c>
    </row>
    <row r="1709" spans="8:8">
      <c r="H1709" s="220" t="e">
        <f t="shared" si="26"/>
        <v>#VALUE!</v>
      </c>
    </row>
    <row r="1710" spans="8:8">
      <c r="H1710" s="220" t="e">
        <f t="shared" si="26"/>
        <v>#VALUE!</v>
      </c>
    </row>
    <row r="1711" spans="8:8">
      <c r="H1711" s="220" t="e">
        <f t="shared" si="26"/>
        <v>#VALUE!</v>
      </c>
    </row>
    <row r="1712" spans="8:8">
      <c r="H1712" s="220" t="e">
        <f t="shared" si="26"/>
        <v>#VALUE!</v>
      </c>
    </row>
    <row r="1713" spans="8:8">
      <c r="H1713" s="220" t="e">
        <f t="shared" si="26"/>
        <v>#VALUE!</v>
      </c>
    </row>
    <row r="1714" spans="8:8">
      <c r="H1714" s="220" t="e">
        <f t="shared" si="26"/>
        <v>#VALUE!</v>
      </c>
    </row>
    <row r="1715" spans="8:8">
      <c r="H1715" s="220" t="e">
        <f t="shared" si="26"/>
        <v>#VALUE!</v>
      </c>
    </row>
    <row r="1716" spans="8:8">
      <c r="H1716" s="220" t="e">
        <f t="shared" si="26"/>
        <v>#VALUE!</v>
      </c>
    </row>
    <row r="1717" spans="8:8">
      <c r="H1717" s="220" t="e">
        <f t="shared" si="26"/>
        <v>#VALUE!</v>
      </c>
    </row>
    <row r="1718" spans="8:8">
      <c r="H1718" s="220" t="e">
        <f t="shared" si="26"/>
        <v>#VALUE!</v>
      </c>
    </row>
    <row r="1719" spans="8:8">
      <c r="H1719" s="220" t="e">
        <f t="shared" si="26"/>
        <v>#VALUE!</v>
      </c>
    </row>
    <row r="1720" spans="8:8">
      <c r="H1720" s="220" t="e">
        <f t="shared" si="26"/>
        <v>#VALUE!</v>
      </c>
    </row>
    <row r="1721" spans="8:8">
      <c r="H1721" s="220" t="e">
        <f t="shared" si="26"/>
        <v>#VALUE!</v>
      </c>
    </row>
    <row r="1722" spans="8:8">
      <c r="H1722" s="220" t="e">
        <f t="shared" si="26"/>
        <v>#VALUE!</v>
      </c>
    </row>
    <row r="1723" spans="8:8">
      <c r="H1723" s="220" t="e">
        <f t="shared" si="26"/>
        <v>#VALUE!</v>
      </c>
    </row>
    <row r="1724" spans="8:8">
      <c r="H1724" s="220" t="e">
        <f t="shared" si="26"/>
        <v>#VALUE!</v>
      </c>
    </row>
    <row r="1725" spans="8:8">
      <c r="H1725" s="220" t="e">
        <f t="shared" si="26"/>
        <v>#VALUE!</v>
      </c>
    </row>
    <row r="1726" spans="8:8">
      <c r="H1726" s="220" t="e">
        <f t="shared" si="26"/>
        <v>#VALUE!</v>
      </c>
    </row>
    <row r="1727" spans="8:8">
      <c r="H1727" s="220" t="e">
        <f t="shared" si="26"/>
        <v>#VALUE!</v>
      </c>
    </row>
    <row r="1728" spans="8:8">
      <c r="H1728" s="220" t="e">
        <f t="shared" si="26"/>
        <v>#VALUE!</v>
      </c>
    </row>
    <row r="1729" spans="8:8">
      <c r="H1729" s="220" t="e">
        <f t="shared" si="26"/>
        <v>#VALUE!</v>
      </c>
    </row>
    <row r="1730" spans="8:8">
      <c r="H1730" s="220" t="e">
        <f t="shared" si="26"/>
        <v>#VALUE!</v>
      </c>
    </row>
    <row r="1731" spans="8:8">
      <c r="H1731" s="220" t="e">
        <f t="shared" si="26"/>
        <v>#VALUE!</v>
      </c>
    </row>
    <row r="1732" spans="8:8">
      <c r="H1732" s="220" t="e">
        <f t="shared" ref="H1732:H1795" si="27">LEFT(A1732,2)*1</f>
        <v>#VALUE!</v>
      </c>
    </row>
    <row r="1733" spans="8:8">
      <c r="H1733" s="220" t="e">
        <f t="shared" si="27"/>
        <v>#VALUE!</v>
      </c>
    </row>
    <row r="1734" spans="8:8">
      <c r="H1734" s="220" t="e">
        <f t="shared" si="27"/>
        <v>#VALUE!</v>
      </c>
    </row>
    <row r="1735" spans="8:8">
      <c r="H1735" s="220" t="e">
        <f t="shared" si="27"/>
        <v>#VALUE!</v>
      </c>
    </row>
    <row r="1736" spans="8:8">
      <c r="H1736" s="220" t="e">
        <f t="shared" si="27"/>
        <v>#VALUE!</v>
      </c>
    </row>
    <row r="1737" spans="8:8">
      <c r="H1737" s="220" t="e">
        <f t="shared" si="27"/>
        <v>#VALUE!</v>
      </c>
    </row>
    <row r="1738" spans="8:8">
      <c r="H1738" s="220" t="e">
        <f t="shared" si="27"/>
        <v>#VALUE!</v>
      </c>
    </row>
    <row r="1739" spans="8:8">
      <c r="H1739" s="220" t="e">
        <f t="shared" si="27"/>
        <v>#VALUE!</v>
      </c>
    </row>
    <row r="1740" spans="8:8">
      <c r="H1740" s="220" t="e">
        <f t="shared" si="27"/>
        <v>#VALUE!</v>
      </c>
    </row>
    <row r="1741" spans="8:8">
      <c r="H1741" s="220" t="e">
        <f t="shared" si="27"/>
        <v>#VALUE!</v>
      </c>
    </row>
    <row r="1742" spans="8:8">
      <c r="H1742" s="220" t="e">
        <f t="shared" si="27"/>
        <v>#VALUE!</v>
      </c>
    </row>
    <row r="1743" spans="8:8">
      <c r="H1743" s="220" t="e">
        <f t="shared" si="27"/>
        <v>#VALUE!</v>
      </c>
    </row>
    <row r="1744" spans="8:8">
      <c r="H1744" s="220" t="e">
        <f t="shared" si="27"/>
        <v>#VALUE!</v>
      </c>
    </row>
    <row r="1745" spans="8:8">
      <c r="H1745" s="220" t="e">
        <f t="shared" si="27"/>
        <v>#VALUE!</v>
      </c>
    </row>
    <row r="1746" spans="8:8">
      <c r="H1746" s="220" t="e">
        <f t="shared" si="27"/>
        <v>#VALUE!</v>
      </c>
    </row>
    <row r="1747" spans="8:8">
      <c r="H1747" s="220" t="e">
        <f t="shared" si="27"/>
        <v>#VALUE!</v>
      </c>
    </row>
    <row r="1748" spans="8:8">
      <c r="H1748" s="220" t="e">
        <f t="shared" si="27"/>
        <v>#VALUE!</v>
      </c>
    </row>
    <row r="1749" spans="8:8">
      <c r="H1749" s="220" t="e">
        <f t="shared" si="27"/>
        <v>#VALUE!</v>
      </c>
    </row>
    <row r="1750" spans="8:8">
      <c r="H1750" s="220" t="e">
        <f t="shared" si="27"/>
        <v>#VALUE!</v>
      </c>
    </row>
    <row r="1751" spans="8:8">
      <c r="H1751" s="220" t="e">
        <f t="shared" si="27"/>
        <v>#VALUE!</v>
      </c>
    </row>
    <row r="1752" spans="8:8">
      <c r="H1752" s="220" t="e">
        <f t="shared" si="27"/>
        <v>#VALUE!</v>
      </c>
    </row>
    <row r="1753" spans="8:8">
      <c r="H1753" s="220" t="e">
        <f t="shared" si="27"/>
        <v>#VALUE!</v>
      </c>
    </row>
    <row r="1754" spans="8:8">
      <c r="H1754" s="220" t="e">
        <f t="shared" si="27"/>
        <v>#VALUE!</v>
      </c>
    </row>
    <row r="1755" spans="8:8">
      <c r="H1755" s="220" t="e">
        <f t="shared" si="27"/>
        <v>#VALUE!</v>
      </c>
    </row>
    <row r="1756" spans="8:8">
      <c r="H1756" s="220" t="e">
        <f t="shared" si="27"/>
        <v>#VALUE!</v>
      </c>
    </row>
    <row r="1757" spans="8:8">
      <c r="H1757" s="220" t="e">
        <f t="shared" si="27"/>
        <v>#VALUE!</v>
      </c>
    </row>
    <row r="1758" spans="8:8">
      <c r="H1758" s="220" t="e">
        <f t="shared" si="27"/>
        <v>#VALUE!</v>
      </c>
    </row>
    <row r="1759" spans="8:8">
      <c r="H1759" s="220" t="e">
        <f t="shared" si="27"/>
        <v>#VALUE!</v>
      </c>
    </row>
    <row r="1760" spans="8:8">
      <c r="H1760" s="220" t="e">
        <f t="shared" si="27"/>
        <v>#VALUE!</v>
      </c>
    </row>
    <row r="1761" spans="8:8">
      <c r="H1761" s="220" t="e">
        <f t="shared" si="27"/>
        <v>#VALUE!</v>
      </c>
    </row>
    <row r="1762" spans="8:8">
      <c r="H1762" s="220" t="e">
        <f t="shared" si="27"/>
        <v>#VALUE!</v>
      </c>
    </row>
    <row r="1763" spans="8:8">
      <c r="H1763" s="220" t="e">
        <f t="shared" si="27"/>
        <v>#VALUE!</v>
      </c>
    </row>
    <row r="1764" spans="8:8">
      <c r="H1764" s="220" t="e">
        <f t="shared" si="27"/>
        <v>#VALUE!</v>
      </c>
    </row>
    <row r="1765" spans="8:8">
      <c r="H1765" s="220" t="e">
        <f t="shared" si="27"/>
        <v>#VALUE!</v>
      </c>
    </row>
    <row r="1766" spans="8:8">
      <c r="H1766" s="220" t="e">
        <f t="shared" si="27"/>
        <v>#VALUE!</v>
      </c>
    </row>
    <row r="1767" spans="8:8">
      <c r="H1767" s="220" t="e">
        <f t="shared" si="27"/>
        <v>#VALUE!</v>
      </c>
    </row>
    <row r="1768" spans="8:8">
      <c r="H1768" s="220" t="e">
        <f t="shared" si="27"/>
        <v>#VALUE!</v>
      </c>
    </row>
    <row r="1769" spans="8:8">
      <c r="H1769" s="220" t="e">
        <f t="shared" si="27"/>
        <v>#VALUE!</v>
      </c>
    </row>
    <row r="1770" spans="8:8">
      <c r="H1770" s="220" t="e">
        <f t="shared" si="27"/>
        <v>#VALUE!</v>
      </c>
    </row>
    <row r="1771" spans="8:8">
      <c r="H1771" s="220" t="e">
        <f t="shared" si="27"/>
        <v>#VALUE!</v>
      </c>
    </row>
    <row r="1772" spans="8:8">
      <c r="H1772" s="220" t="e">
        <f t="shared" si="27"/>
        <v>#VALUE!</v>
      </c>
    </row>
    <row r="1773" spans="8:8">
      <c r="H1773" s="220" t="e">
        <f t="shared" si="27"/>
        <v>#VALUE!</v>
      </c>
    </row>
    <row r="1774" spans="8:8">
      <c r="H1774" s="220" t="e">
        <f t="shared" si="27"/>
        <v>#VALUE!</v>
      </c>
    </row>
    <row r="1775" spans="8:8">
      <c r="H1775" s="220" t="e">
        <f t="shared" si="27"/>
        <v>#VALUE!</v>
      </c>
    </row>
    <row r="1776" spans="8:8">
      <c r="H1776" s="220" t="e">
        <f t="shared" si="27"/>
        <v>#VALUE!</v>
      </c>
    </row>
    <row r="1777" spans="8:8">
      <c r="H1777" s="220" t="e">
        <f t="shared" si="27"/>
        <v>#VALUE!</v>
      </c>
    </row>
    <row r="1778" spans="8:8">
      <c r="H1778" s="220" t="e">
        <f t="shared" si="27"/>
        <v>#VALUE!</v>
      </c>
    </row>
    <row r="1779" spans="8:8">
      <c r="H1779" s="220" t="e">
        <f t="shared" si="27"/>
        <v>#VALUE!</v>
      </c>
    </row>
    <row r="1780" spans="8:8">
      <c r="H1780" s="220" t="e">
        <f t="shared" si="27"/>
        <v>#VALUE!</v>
      </c>
    </row>
    <row r="1781" spans="8:8">
      <c r="H1781" s="220" t="e">
        <f t="shared" si="27"/>
        <v>#VALUE!</v>
      </c>
    </row>
    <row r="1782" spans="8:8">
      <c r="H1782" s="220" t="e">
        <f t="shared" si="27"/>
        <v>#VALUE!</v>
      </c>
    </row>
    <row r="1783" spans="8:8">
      <c r="H1783" s="220" t="e">
        <f t="shared" si="27"/>
        <v>#VALUE!</v>
      </c>
    </row>
    <row r="1784" spans="8:8">
      <c r="H1784" s="220" t="e">
        <f t="shared" si="27"/>
        <v>#VALUE!</v>
      </c>
    </row>
    <row r="1785" spans="8:8">
      <c r="H1785" s="220" t="e">
        <f t="shared" si="27"/>
        <v>#VALUE!</v>
      </c>
    </row>
    <row r="1786" spans="8:8">
      <c r="H1786" s="220" t="e">
        <f t="shared" si="27"/>
        <v>#VALUE!</v>
      </c>
    </row>
    <row r="1787" spans="8:8">
      <c r="H1787" s="220" t="e">
        <f t="shared" si="27"/>
        <v>#VALUE!</v>
      </c>
    </row>
    <row r="1788" spans="8:8">
      <c r="H1788" s="220" t="e">
        <f t="shared" si="27"/>
        <v>#VALUE!</v>
      </c>
    </row>
    <row r="1789" spans="8:8">
      <c r="H1789" s="220" t="e">
        <f t="shared" si="27"/>
        <v>#VALUE!</v>
      </c>
    </row>
    <row r="1790" spans="8:8">
      <c r="H1790" s="220" t="e">
        <f t="shared" si="27"/>
        <v>#VALUE!</v>
      </c>
    </row>
    <row r="1791" spans="8:8">
      <c r="H1791" s="220" t="e">
        <f t="shared" si="27"/>
        <v>#VALUE!</v>
      </c>
    </row>
    <row r="1792" spans="8:8">
      <c r="H1792" s="220" t="e">
        <f t="shared" si="27"/>
        <v>#VALUE!</v>
      </c>
    </row>
    <row r="1793" spans="8:8">
      <c r="H1793" s="220" t="e">
        <f t="shared" si="27"/>
        <v>#VALUE!</v>
      </c>
    </row>
    <row r="1794" spans="8:8">
      <c r="H1794" s="220" t="e">
        <f t="shared" si="27"/>
        <v>#VALUE!</v>
      </c>
    </row>
    <row r="1795" spans="8:8">
      <c r="H1795" s="220" t="e">
        <f t="shared" si="27"/>
        <v>#VALUE!</v>
      </c>
    </row>
    <row r="1796" spans="8:8">
      <c r="H1796" s="220" t="e">
        <f t="shared" ref="H1796:H1859" si="28">LEFT(A1796,2)*1</f>
        <v>#VALUE!</v>
      </c>
    </row>
    <row r="1797" spans="8:8">
      <c r="H1797" s="220" t="e">
        <f t="shared" si="28"/>
        <v>#VALUE!</v>
      </c>
    </row>
    <row r="1798" spans="8:8">
      <c r="H1798" s="220" t="e">
        <f t="shared" si="28"/>
        <v>#VALUE!</v>
      </c>
    </row>
    <row r="1799" spans="8:8">
      <c r="H1799" s="220" t="e">
        <f t="shared" si="28"/>
        <v>#VALUE!</v>
      </c>
    </row>
    <row r="1800" spans="8:8">
      <c r="H1800" s="220" t="e">
        <f t="shared" si="28"/>
        <v>#VALUE!</v>
      </c>
    </row>
    <row r="1801" spans="8:8">
      <c r="H1801" s="220" t="e">
        <f t="shared" si="28"/>
        <v>#VALUE!</v>
      </c>
    </row>
    <row r="1802" spans="8:8">
      <c r="H1802" s="220" t="e">
        <f t="shared" si="28"/>
        <v>#VALUE!</v>
      </c>
    </row>
    <row r="1803" spans="8:8">
      <c r="H1803" s="220" t="e">
        <f t="shared" si="28"/>
        <v>#VALUE!</v>
      </c>
    </row>
    <row r="1804" spans="8:8">
      <c r="H1804" s="220" t="e">
        <f t="shared" si="28"/>
        <v>#VALUE!</v>
      </c>
    </row>
    <row r="1805" spans="8:8">
      <c r="H1805" s="220" t="e">
        <f t="shared" si="28"/>
        <v>#VALUE!</v>
      </c>
    </row>
    <row r="1806" spans="8:8">
      <c r="H1806" s="220" t="e">
        <f t="shared" si="28"/>
        <v>#VALUE!</v>
      </c>
    </row>
    <row r="1807" spans="8:8">
      <c r="H1807" s="220" t="e">
        <f t="shared" si="28"/>
        <v>#VALUE!</v>
      </c>
    </row>
    <row r="1808" spans="8:8">
      <c r="H1808" s="220" t="e">
        <f t="shared" si="28"/>
        <v>#VALUE!</v>
      </c>
    </row>
    <row r="1809" spans="8:8">
      <c r="H1809" s="220" t="e">
        <f t="shared" si="28"/>
        <v>#VALUE!</v>
      </c>
    </row>
    <row r="1810" spans="8:8">
      <c r="H1810" s="220" t="e">
        <f t="shared" si="28"/>
        <v>#VALUE!</v>
      </c>
    </row>
    <row r="1811" spans="8:8">
      <c r="H1811" s="220" t="e">
        <f t="shared" si="28"/>
        <v>#VALUE!</v>
      </c>
    </row>
    <row r="1812" spans="8:8">
      <c r="H1812" s="220" t="e">
        <f t="shared" si="28"/>
        <v>#VALUE!</v>
      </c>
    </row>
    <row r="1813" spans="8:8">
      <c r="H1813" s="220" t="e">
        <f t="shared" si="28"/>
        <v>#VALUE!</v>
      </c>
    </row>
    <row r="1814" spans="8:8">
      <c r="H1814" s="220" t="e">
        <f t="shared" si="28"/>
        <v>#VALUE!</v>
      </c>
    </row>
    <row r="1815" spans="8:8">
      <c r="H1815" s="220" t="e">
        <f t="shared" si="28"/>
        <v>#VALUE!</v>
      </c>
    </row>
    <row r="1816" spans="8:8">
      <c r="H1816" s="220" t="e">
        <f t="shared" si="28"/>
        <v>#VALUE!</v>
      </c>
    </row>
    <row r="1817" spans="8:8">
      <c r="H1817" s="220" t="e">
        <f t="shared" si="28"/>
        <v>#VALUE!</v>
      </c>
    </row>
    <row r="1818" spans="8:8">
      <c r="H1818" s="220" t="e">
        <f t="shared" si="28"/>
        <v>#VALUE!</v>
      </c>
    </row>
    <row r="1819" spans="8:8">
      <c r="H1819" s="220" t="e">
        <f t="shared" si="28"/>
        <v>#VALUE!</v>
      </c>
    </row>
    <row r="1820" spans="8:8">
      <c r="H1820" s="220" t="e">
        <f t="shared" si="28"/>
        <v>#VALUE!</v>
      </c>
    </row>
    <row r="1821" spans="8:8">
      <c r="H1821" s="220" t="e">
        <f t="shared" si="28"/>
        <v>#VALUE!</v>
      </c>
    </row>
    <row r="1822" spans="8:8">
      <c r="H1822" s="220" t="e">
        <f t="shared" si="28"/>
        <v>#VALUE!</v>
      </c>
    </row>
    <row r="1823" spans="8:8">
      <c r="H1823" s="220" t="e">
        <f t="shared" si="28"/>
        <v>#VALUE!</v>
      </c>
    </row>
    <row r="1824" spans="8:8">
      <c r="H1824" s="220" t="e">
        <f t="shared" si="28"/>
        <v>#VALUE!</v>
      </c>
    </row>
    <row r="1825" spans="8:8">
      <c r="H1825" s="220" t="e">
        <f t="shared" si="28"/>
        <v>#VALUE!</v>
      </c>
    </row>
    <row r="1826" spans="8:8">
      <c r="H1826" s="220" t="e">
        <f t="shared" si="28"/>
        <v>#VALUE!</v>
      </c>
    </row>
    <row r="1827" spans="8:8">
      <c r="H1827" s="220" t="e">
        <f t="shared" si="28"/>
        <v>#VALUE!</v>
      </c>
    </row>
    <row r="1828" spans="8:8">
      <c r="H1828" s="220" t="e">
        <f t="shared" si="28"/>
        <v>#VALUE!</v>
      </c>
    </row>
    <row r="1829" spans="8:8">
      <c r="H1829" s="220" t="e">
        <f t="shared" si="28"/>
        <v>#VALUE!</v>
      </c>
    </row>
    <row r="1830" spans="8:8">
      <c r="H1830" s="220" t="e">
        <f t="shared" si="28"/>
        <v>#VALUE!</v>
      </c>
    </row>
    <row r="1831" spans="8:8">
      <c r="H1831" s="220" t="e">
        <f t="shared" si="28"/>
        <v>#VALUE!</v>
      </c>
    </row>
    <row r="1832" spans="8:8">
      <c r="H1832" s="220" t="e">
        <f t="shared" si="28"/>
        <v>#VALUE!</v>
      </c>
    </row>
    <row r="1833" spans="8:8">
      <c r="H1833" s="220" t="e">
        <f t="shared" si="28"/>
        <v>#VALUE!</v>
      </c>
    </row>
    <row r="1834" spans="8:8">
      <c r="H1834" s="220" t="e">
        <f t="shared" si="28"/>
        <v>#VALUE!</v>
      </c>
    </row>
    <row r="1835" spans="8:8">
      <c r="H1835" s="220" t="e">
        <f t="shared" si="28"/>
        <v>#VALUE!</v>
      </c>
    </row>
    <row r="1836" spans="8:8">
      <c r="H1836" s="220" t="e">
        <f t="shared" si="28"/>
        <v>#VALUE!</v>
      </c>
    </row>
    <row r="1837" spans="8:8">
      <c r="H1837" s="220" t="e">
        <f t="shared" si="28"/>
        <v>#VALUE!</v>
      </c>
    </row>
    <row r="1838" spans="8:8">
      <c r="H1838" s="220" t="e">
        <f t="shared" si="28"/>
        <v>#VALUE!</v>
      </c>
    </row>
    <row r="1839" spans="8:8">
      <c r="H1839" s="220" t="e">
        <f t="shared" si="28"/>
        <v>#VALUE!</v>
      </c>
    </row>
    <row r="1840" spans="8:8">
      <c r="H1840" s="220" t="e">
        <f t="shared" si="28"/>
        <v>#VALUE!</v>
      </c>
    </row>
    <row r="1841" spans="8:8">
      <c r="H1841" s="220" t="e">
        <f t="shared" si="28"/>
        <v>#VALUE!</v>
      </c>
    </row>
    <row r="1842" spans="8:8">
      <c r="H1842" s="220" t="e">
        <f t="shared" si="28"/>
        <v>#VALUE!</v>
      </c>
    </row>
    <row r="1843" spans="8:8">
      <c r="H1843" s="220" t="e">
        <f t="shared" si="28"/>
        <v>#VALUE!</v>
      </c>
    </row>
    <row r="1844" spans="8:8">
      <c r="H1844" s="220" t="e">
        <f t="shared" si="28"/>
        <v>#VALUE!</v>
      </c>
    </row>
    <row r="1845" spans="8:8">
      <c r="H1845" s="220" t="e">
        <f t="shared" si="28"/>
        <v>#VALUE!</v>
      </c>
    </row>
    <row r="1846" spans="8:8">
      <c r="H1846" s="220" t="e">
        <f t="shared" si="28"/>
        <v>#VALUE!</v>
      </c>
    </row>
    <row r="1847" spans="8:8">
      <c r="H1847" s="220" t="e">
        <f t="shared" si="28"/>
        <v>#VALUE!</v>
      </c>
    </row>
    <row r="1848" spans="8:8">
      <c r="H1848" s="220" t="e">
        <f t="shared" si="28"/>
        <v>#VALUE!</v>
      </c>
    </row>
    <row r="1849" spans="8:8">
      <c r="H1849" s="220" t="e">
        <f t="shared" si="28"/>
        <v>#VALUE!</v>
      </c>
    </row>
    <row r="1850" spans="8:8">
      <c r="H1850" s="220" t="e">
        <f t="shared" si="28"/>
        <v>#VALUE!</v>
      </c>
    </row>
    <row r="1851" spans="8:8">
      <c r="H1851" s="220" t="e">
        <f t="shared" si="28"/>
        <v>#VALUE!</v>
      </c>
    </row>
    <row r="1852" spans="8:8">
      <c r="H1852" s="220" t="e">
        <f t="shared" si="28"/>
        <v>#VALUE!</v>
      </c>
    </row>
    <row r="1853" spans="8:8">
      <c r="H1853" s="220" t="e">
        <f t="shared" si="28"/>
        <v>#VALUE!</v>
      </c>
    </row>
    <row r="1854" spans="8:8">
      <c r="H1854" s="220" t="e">
        <f t="shared" si="28"/>
        <v>#VALUE!</v>
      </c>
    </row>
    <row r="1855" spans="8:8">
      <c r="H1855" s="220" t="e">
        <f t="shared" si="28"/>
        <v>#VALUE!</v>
      </c>
    </row>
    <row r="1856" spans="8:8">
      <c r="H1856" s="220" t="e">
        <f t="shared" si="28"/>
        <v>#VALUE!</v>
      </c>
    </row>
    <row r="1857" spans="8:8">
      <c r="H1857" s="220" t="e">
        <f t="shared" si="28"/>
        <v>#VALUE!</v>
      </c>
    </row>
    <row r="1858" spans="8:8">
      <c r="H1858" s="220" t="e">
        <f t="shared" si="28"/>
        <v>#VALUE!</v>
      </c>
    </row>
    <row r="1859" spans="8:8">
      <c r="H1859" s="220" t="e">
        <f t="shared" si="28"/>
        <v>#VALUE!</v>
      </c>
    </row>
    <row r="1860" spans="8:8">
      <c r="H1860" s="220" t="e">
        <f t="shared" ref="H1860:H1923" si="29">LEFT(A1860,2)*1</f>
        <v>#VALUE!</v>
      </c>
    </row>
    <row r="1861" spans="8:8">
      <c r="H1861" s="220" t="e">
        <f t="shared" si="29"/>
        <v>#VALUE!</v>
      </c>
    </row>
    <row r="1862" spans="8:8">
      <c r="H1862" s="220" t="e">
        <f t="shared" si="29"/>
        <v>#VALUE!</v>
      </c>
    </row>
    <row r="1863" spans="8:8">
      <c r="H1863" s="220" t="e">
        <f t="shared" si="29"/>
        <v>#VALUE!</v>
      </c>
    </row>
    <row r="1864" spans="8:8">
      <c r="H1864" s="220" t="e">
        <f t="shared" si="29"/>
        <v>#VALUE!</v>
      </c>
    </row>
    <row r="1865" spans="8:8">
      <c r="H1865" s="220" t="e">
        <f t="shared" si="29"/>
        <v>#VALUE!</v>
      </c>
    </row>
    <row r="1866" spans="8:8">
      <c r="H1866" s="220" t="e">
        <f t="shared" si="29"/>
        <v>#VALUE!</v>
      </c>
    </row>
    <row r="1867" spans="8:8">
      <c r="H1867" s="220" t="e">
        <f t="shared" si="29"/>
        <v>#VALUE!</v>
      </c>
    </row>
    <row r="1868" spans="8:8">
      <c r="H1868" s="220" t="e">
        <f t="shared" si="29"/>
        <v>#VALUE!</v>
      </c>
    </row>
    <row r="1869" spans="8:8">
      <c r="H1869" s="220" t="e">
        <f t="shared" si="29"/>
        <v>#VALUE!</v>
      </c>
    </row>
    <row r="1870" spans="8:8">
      <c r="H1870" s="220" t="e">
        <f t="shared" si="29"/>
        <v>#VALUE!</v>
      </c>
    </row>
    <row r="1871" spans="8:8">
      <c r="H1871" s="220" t="e">
        <f t="shared" si="29"/>
        <v>#VALUE!</v>
      </c>
    </row>
    <row r="1872" spans="8:8">
      <c r="H1872" s="220" t="e">
        <f t="shared" si="29"/>
        <v>#VALUE!</v>
      </c>
    </row>
    <row r="1873" spans="8:8">
      <c r="H1873" s="220" t="e">
        <f t="shared" si="29"/>
        <v>#VALUE!</v>
      </c>
    </row>
    <row r="1874" spans="8:8">
      <c r="H1874" s="220" t="e">
        <f t="shared" si="29"/>
        <v>#VALUE!</v>
      </c>
    </row>
    <row r="1875" spans="8:8">
      <c r="H1875" s="220" t="e">
        <f t="shared" si="29"/>
        <v>#VALUE!</v>
      </c>
    </row>
    <row r="1876" spans="8:8">
      <c r="H1876" s="220" t="e">
        <f t="shared" si="29"/>
        <v>#VALUE!</v>
      </c>
    </row>
    <row r="1877" spans="8:8">
      <c r="H1877" s="220" t="e">
        <f t="shared" si="29"/>
        <v>#VALUE!</v>
      </c>
    </row>
    <row r="1878" spans="8:8">
      <c r="H1878" s="220" t="e">
        <f t="shared" si="29"/>
        <v>#VALUE!</v>
      </c>
    </row>
    <row r="1879" spans="8:8">
      <c r="H1879" s="220" t="e">
        <f t="shared" si="29"/>
        <v>#VALUE!</v>
      </c>
    </row>
    <row r="1880" spans="8:8">
      <c r="H1880" s="220" t="e">
        <f t="shared" si="29"/>
        <v>#VALUE!</v>
      </c>
    </row>
    <row r="1881" spans="8:8">
      <c r="H1881" s="220" t="e">
        <f t="shared" si="29"/>
        <v>#VALUE!</v>
      </c>
    </row>
    <row r="1882" spans="8:8">
      <c r="H1882" s="220" t="e">
        <f t="shared" si="29"/>
        <v>#VALUE!</v>
      </c>
    </row>
    <row r="1883" spans="8:8">
      <c r="H1883" s="220" t="e">
        <f t="shared" si="29"/>
        <v>#VALUE!</v>
      </c>
    </row>
    <row r="1884" spans="8:8">
      <c r="H1884" s="220" t="e">
        <f t="shared" si="29"/>
        <v>#VALUE!</v>
      </c>
    </row>
    <row r="1885" spans="8:8">
      <c r="H1885" s="220" t="e">
        <f t="shared" si="29"/>
        <v>#VALUE!</v>
      </c>
    </row>
    <row r="1886" spans="8:8">
      <c r="H1886" s="220" t="e">
        <f t="shared" si="29"/>
        <v>#VALUE!</v>
      </c>
    </row>
    <row r="1887" spans="8:8">
      <c r="H1887" s="220" t="e">
        <f t="shared" si="29"/>
        <v>#VALUE!</v>
      </c>
    </row>
    <row r="1888" spans="8:8">
      <c r="H1888" s="220" t="e">
        <f t="shared" si="29"/>
        <v>#VALUE!</v>
      </c>
    </row>
    <row r="1889" spans="8:8">
      <c r="H1889" s="220" t="e">
        <f t="shared" si="29"/>
        <v>#VALUE!</v>
      </c>
    </row>
    <row r="1890" spans="8:8">
      <c r="H1890" s="220" t="e">
        <f t="shared" si="29"/>
        <v>#VALUE!</v>
      </c>
    </row>
    <row r="1891" spans="8:8">
      <c r="H1891" s="220" t="e">
        <f t="shared" si="29"/>
        <v>#VALUE!</v>
      </c>
    </row>
    <row r="1892" spans="8:8">
      <c r="H1892" s="220" t="e">
        <f t="shared" si="29"/>
        <v>#VALUE!</v>
      </c>
    </row>
    <row r="1893" spans="8:8">
      <c r="H1893" s="220" t="e">
        <f t="shared" si="29"/>
        <v>#VALUE!</v>
      </c>
    </row>
    <row r="1894" spans="8:8">
      <c r="H1894" s="220" t="e">
        <f t="shared" si="29"/>
        <v>#VALUE!</v>
      </c>
    </row>
    <row r="1895" spans="8:8">
      <c r="H1895" s="220" t="e">
        <f t="shared" si="29"/>
        <v>#VALUE!</v>
      </c>
    </row>
    <row r="1896" spans="8:8">
      <c r="H1896" s="220" t="e">
        <f t="shared" si="29"/>
        <v>#VALUE!</v>
      </c>
    </row>
    <row r="1897" spans="8:8">
      <c r="H1897" s="220" t="e">
        <f t="shared" si="29"/>
        <v>#VALUE!</v>
      </c>
    </row>
    <row r="1898" spans="8:8">
      <c r="H1898" s="220" t="e">
        <f t="shared" si="29"/>
        <v>#VALUE!</v>
      </c>
    </row>
    <row r="1899" spans="8:8">
      <c r="H1899" s="220" t="e">
        <f t="shared" si="29"/>
        <v>#VALUE!</v>
      </c>
    </row>
    <row r="1900" spans="8:8">
      <c r="H1900" s="220" t="e">
        <f t="shared" si="29"/>
        <v>#VALUE!</v>
      </c>
    </row>
    <row r="1901" spans="8:8">
      <c r="H1901" s="220" t="e">
        <f t="shared" si="29"/>
        <v>#VALUE!</v>
      </c>
    </row>
    <row r="1902" spans="8:8">
      <c r="H1902" s="220" t="e">
        <f t="shared" si="29"/>
        <v>#VALUE!</v>
      </c>
    </row>
    <row r="1903" spans="8:8">
      <c r="H1903" s="220" t="e">
        <f t="shared" si="29"/>
        <v>#VALUE!</v>
      </c>
    </row>
    <row r="1904" spans="8:8">
      <c r="H1904" s="220" t="e">
        <f t="shared" si="29"/>
        <v>#VALUE!</v>
      </c>
    </row>
    <row r="1905" spans="8:8">
      <c r="H1905" s="220" t="e">
        <f t="shared" si="29"/>
        <v>#VALUE!</v>
      </c>
    </row>
    <row r="1906" spans="8:8">
      <c r="H1906" s="220" t="e">
        <f t="shared" si="29"/>
        <v>#VALUE!</v>
      </c>
    </row>
    <row r="1907" spans="8:8">
      <c r="H1907" s="220" t="e">
        <f t="shared" si="29"/>
        <v>#VALUE!</v>
      </c>
    </row>
    <row r="1908" spans="8:8">
      <c r="H1908" s="220" t="e">
        <f t="shared" si="29"/>
        <v>#VALUE!</v>
      </c>
    </row>
    <row r="1909" spans="8:8">
      <c r="H1909" s="220" t="e">
        <f t="shared" si="29"/>
        <v>#VALUE!</v>
      </c>
    </row>
    <row r="1910" spans="8:8">
      <c r="H1910" s="220" t="e">
        <f t="shared" si="29"/>
        <v>#VALUE!</v>
      </c>
    </row>
    <row r="1911" spans="8:8">
      <c r="H1911" s="220" t="e">
        <f t="shared" si="29"/>
        <v>#VALUE!</v>
      </c>
    </row>
    <row r="1912" spans="8:8">
      <c r="H1912" s="220" t="e">
        <f t="shared" si="29"/>
        <v>#VALUE!</v>
      </c>
    </row>
    <row r="1913" spans="8:8">
      <c r="H1913" s="220" t="e">
        <f t="shared" si="29"/>
        <v>#VALUE!</v>
      </c>
    </row>
    <row r="1914" spans="8:8">
      <c r="H1914" s="220" t="e">
        <f t="shared" si="29"/>
        <v>#VALUE!</v>
      </c>
    </row>
    <row r="1915" spans="8:8">
      <c r="H1915" s="220" t="e">
        <f t="shared" si="29"/>
        <v>#VALUE!</v>
      </c>
    </row>
    <row r="1916" spans="8:8">
      <c r="H1916" s="220" t="e">
        <f t="shared" si="29"/>
        <v>#VALUE!</v>
      </c>
    </row>
    <row r="1917" spans="8:8">
      <c r="H1917" s="220" t="e">
        <f t="shared" si="29"/>
        <v>#VALUE!</v>
      </c>
    </row>
    <row r="1918" spans="8:8">
      <c r="H1918" s="220" t="e">
        <f t="shared" si="29"/>
        <v>#VALUE!</v>
      </c>
    </row>
    <row r="1919" spans="8:8">
      <c r="H1919" s="220" t="e">
        <f t="shared" si="29"/>
        <v>#VALUE!</v>
      </c>
    </row>
    <row r="1920" spans="8:8">
      <c r="H1920" s="220" t="e">
        <f t="shared" si="29"/>
        <v>#VALUE!</v>
      </c>
    </row>
    <row r="1921" spans="8:8">
      <c r="H1921" s="220" t="e">
        <f t="shared" si="29"/>
        <v>#VALUE!</v>
      </c>
    </row>
    <row r="1922" spans="8:8">
      <c r="H1922" s="220" t="e">
        <f t="shared" si="29"/>
        <v>#VALUE!</v>
      </c>
    </row>
    <row r="1923" spans="8:8">
      <c r="H1923" s="220" t="e">
        <f t="shared" si="29"/>
        <v>#VALUE!</v>
      </c>
    </row>
    <row r="1924" spans="8:8">
      <c r="H1924" s="220" t="e">
        <f t="shared" ref="H1924:H1987" si="30">LEFT(A1924,2)*1</f>
        <v>#VALUE!</v>
      </c>
    </row>
    <row r="1925" spans="8:8">
      <c r="H1925" s="220" t="e">
        <f t="shared" si="30"/>
        <v>#VALUE!</v>
      </c>
    </row>
    <row r="1926" spans="8:8">
      <c r="H1926" s="220" t="e">
        <f t="shared" si="30"/>
        <v>#VALUE!</v>
      </c>
    </row>
    <row r="1927" spans="8:8">
      <c r="H1927" s="220" t="e">
        <f t="shared" si="30"/>
        <v>#VALUE!</v>
      </c>
    </row>
    <row r="1928" spans="8:8">
      <c r="H1928" s="220" t="e">
        <f t="shared" si="30"/>
        <v>#VALUE!</v>
      </c>
    </row>
    <row r="1929" spans="8:8">
      <c r="H1929" s="220" t="e">
        <f t="shared" si="30"/>
        <v>#VALUE!</v>
      </c>
    </row>
    <row r="1930" spans="8:8">
      <c r="H1930" s="220" t="e">
        <f t="shared" si="30"/>
        <v>#VALUE!</v>
      </c>
    </row>
    <row r="1931" spans="8:8">
      <c r="H1931" s="220" t="e">
        <f t="shared" si="30"/>
        <v>#VALUE!</v>
      </c>
    </row>
    <row r="1932" spans="8:8">
      <c r="H1932" s="220" t="e">
        <f t="shared" si="30"/>
        <v>#VALUE!</v>
      </c>
    </row>
    <row r="1933" spans="8:8">
      <c r="H1933" s="220" t="e">
        <f t="shared" si="30"/>
        <v>#VALUE!</v>
      </c>
    </row>
    <row r="1934" spans="8:8">
      <c r="H1934" s="220" t="e">
        <f t="shared" si="30"/>
        <v>#VALUE!</v>
      </c>
    </row>
    <row r="1935" spans="8:8">
      <c r="H1935" s="220" t="e">
        <f t="shared" si="30"/>
        <v>#VALUE!</v>
      </c>
    </row>
    <row r="1936" spans="8:8">
      <c r="H1936" s="220" t="e">
        <f t="shared" si="30"/>
        <v>#VALUE!</v>
      </c>
    </row>
    <row r="1937" spans="8:8">
      <c r="H1937" s="220" t="e">
        <f t="shared" si="30"/>
        <v>#VALUE!</v>
      </c>
    </row>
    <row r="1938" spans="8:8">
      <c r="H1938" s="220" t="e">
        <f t="shared" si="30"/>
        <v>#VALUE!</v>
      </c>
    </row>
    <row r="1939" spans="8:8">
      <c r="H1939" s="220" t="e">
        <f t="shared" si="30"/>
        <v>#VALUE!</v>
      </c>
    </row>
    <row r="1940" spans="8:8">
      <c r="H1940" s="220" t="e">
        <f t="shared" si="30"/>
        <v>#VALUE!</v>
      </c>
    </row>
    <row r="1941" spans="8:8">
      <c r="H1941" s="220" t="e">
        <f t="shared" si="30"/>
        <v>#VALUE!</v>
      </c>
    </row>
    <row r="1942" spans="8:8">
      <c r="H1942" s="220" t="e">
        <f t="shared" si="30"/>
        <v>#VALUE!</v>
      </c>
    </row>
    <row r="1943" spans="8:8">
      <c r="H1943" s="220" t="e">
        <f t="shared" si="30"/>
        <v>#VALUE!</v>
      </c>
    </row>
    <row r="1944" spans="8:8">
      <c r="H1944" s="220" t="e">
        <f t="shared" si="30"/>
        <v>#VALUE!</v>
      </c>
    </row>
    <row r="1945" spans="8:8">
      <c r="H1945" s="220" t="e">
        <f t="shared" si="30"/>
        <v>#VALUE!</v>
      </c>
    </row>
    <row r="1946" spans="8:8">
      <c r="H1946" s="220" t="e">
        <f t="shared" si="30"/>
        <v>#VALUE!</v>
      </c>
    </row>
    <row r="1947" spans="8:8">
      <c r="H1947" s="220" t="e">
        <f t="shared" si="30"/>
        <v>#VALUE!</v>
      </c>
    </row>
    <row r="1948" spans="8:8">
      <c r="H1948" s="220" t="e">
        <f t="shared" si="30"/>
        <v>#VALUE!</v>
      </c>
    </row>
    <row r="1949" spans="8:8">
      <c r="H1949" s="220" t="e">
        <f t="shared" si="30"/>
        <v>#VALUE!</v>
      </c>
    </row>
    <row r="1950" spans="8:8">
      <c r="H1950" s="220" t="e">
        <f t="shared" si="30"/>
        <v>#VALUE!</v>
      </c>
    </row>
    <row r="1951" spans="8:8">
      <c r="H1951" s="220" t="e">
        <f t="shared" si="30"/>
        <v>#VALUE!</v>
      </c>
    </row>
    <row r="1952" spans="8:8">
      <c r="H1952" s="220" t="e">
        <f t="shared" si="30"/>
        <v>#VALUE!</v>
      </c>
    </row>
    <row r="1953" spans="8:8">
      <c r="H1953" s="220" t="e">
        <f t="shared" si="30"/>
        <v>#VALUE!</v>
      </c>
    </row>
    <row r="1954" spans="8:8">
      <c r="H1954" s="220" t="e">
        <f t="shared" si="30"/>
        <v>#VALUE!</v>
      </c>
    </row>
    <row r="1955" spans="8:8">
      <c r="H1955" s="220" t="e">
        <f t="shared" si="30"/>
        <v>#VALUE!</v>
      </c>
    </row>
    <row r="1956" spans="8:8">
      <c r="H1956" s="220" t="e">
        <f t="shared" si="30"/>
        <v>#VALUE!</v>
      </c>
    </row>
    <row r="1957" spans="8:8">
      <c r="H1957" s="220" t="e">
        <f t="shared" si="30"/>
        <v>#VALUE!</v>
      </c>
    </row>
    <row r="1958" spans="8:8">
      <c r="H1958" s="220" t="e">
        <f t="shared" si="30"/>
        <v>#VALUE!</v>
      </c>
    </row>
    <row r="1959" spans="8:8">
      <c r="H1959" s="220" t="e">
        <f t="shared" si="30"/>
        <v>#VALUE!</v>
      </c>
    </row>
    <row r="1960" spans="8:8">
      <c r="H1960" s="220" t="e">
        <f t="shared" si="30"/>
        <v>#VALUE!</v>
      </c>
    </row>
    <row r="1961" spans="8:8">
      <c r="H1961" s="220" t="e">
        <f t="shared" si="30"/>
        <v>#VALUE!</v>
      </c>
    </row>
    <row r="1962" spans="8:8">
      <c r="H1962" s="220" t="e">
        <f t="shared" si="30"/>
        <v>#VALUE!</v>
      </c>
    </row>
    <row r="1963" spans="8:8">
      <c r="H1963" s="220" t="e">
        <f t="shared" si="30"/>
        <v>#VALUE!</v>
      </c>
    </row>
    <row r="1964" spans="8:8">
      <c r="H1964" s="220" t="e">
        <f t="shared" si="30"/>
        <v>#VALUE!</v>
      </c>
    </row>
    <row r="1965" spans="8:8">
      <c r="H1965" s="220" t="e">
        <f t="shared" si="30"/>
        <v>#VALUE!</v>
      </c>
    </row>
    <row r="1966" spans="8:8">
      <c r="H1966" s="220" t="e">
        <f t="shared" si="30"/>
        <v>#VALUE!</v>
      </c>
    </row>
    <row r="1967" spans="8:8">
      <c r="H1967" s="220" t="e">
        <f t="shared" si="30"/>
        <v>#VALUE!</v>
      </c>
    </row>
    <row r="1968" spans="8:8">
      <c r="H1968" s="220" t="e">
        <f t="shared" si="30"/>
        <v>#VALUE!</v>
      </c>
    </row>
    <row r="1969" spans="8:8">
      <c r="H1969" s="220" t="e">
        <f t="shared" si="30"/>
        <v>#VALUE!</v>
      </c>
    </row>
    <row r="1970" spans="8:8">
      <c r="H1970" s="220" t="e">
        <f t="shared" si="30"/>
        <v>#VALUE!</v>
      </c>
    </row>
    <row r="1971" spans="8:8">
      <c r="H1971" s="220" t="e">
        <f t="shared" si="30"/>
        <v>#VALUE!</v>
      </c>
    </row>
    <row r="1972" spans="8:8">
      <c r="H1972" s="220" t="e">
        <f t="shared" si="30"/>
        <v>#VALUE!</v>
      </c>
    </row>
    <row r="1973" spans="8:8">
      <c r="H1973" s="220" t="e">
        <f t="shared" si="30"/>
        <v>#VALUE!</v>
      </c>
    </row>
    <row r="1974" spans="8:8">
      <c r="H1974" s="220" t="e">
        <f t="shared" si="30"/>
        <v>#VALUE!</v>
      </c>
    </row>
    <row r="1975" spans="8:8">
      <c r="H1975" s="220" t="e">
        <f t="shared" si="30"/>
        <v>#VALUE!</v>
      </c>
    </row>
    <row r="1976" spans="8:8">
      <c r="H1976" s="220" t="e">
        <f t="shared" si="30"/>
        <v>#VALUE!</v>
      </c>
    </row>
    <row r="1977" spans="8:8">
      <c r="H1977" s="220" t="e">
        <f t="shared" si="30"/>
        <v>#VALUE!</v>
      </c>
    </row>
    <row r="1978" spans="8:8">
      <c r="H1978" s="220" t="e">
        <f t="shared" si="30"/>
        <v>#VALUE!</v>
      </c>
    </row>
    <row r="1979" spans="8:8">
      <c r="H1979" s="220" t="e">
        <f t="shared" si="30"/>
        <v>#VALUE!</v>
      </c>
    </row>
    <row r="1980" spans="8:8">
      <c r="H1980" s="220" t="e">
        <f t="shared" si="30"/>
        <v>#VALUE!</v>
      </c>
    </row>
    <row r="1981" spans="8:8">
      <c r="H1981" s="220" t="e">
        <f t="shared" si="30"/>
        <v>#VALUE!</v>
      </c>
    </row>
    <row r="1982" spans="8:8">
      <c r="H1982" s="220" t="e">
        <f t="shared" si="30"/>
        <v>#VALUE!</v>
      </c>
    </row>
    <row r="1983" spans="8:8">
      <c r="H1983" s="220" t="e">
        <f t="shared" si="30"/>
        <v>#VALUE!</v>
      </c>
    </row>
    <row r="1984" spans="8:8">
      <c r="H1984" s="220" t="e">
        <f t="shared" si="30"/>
        <v>#VALUE!</v>
      </c>
    </row>
    <row r="1985" spans="8:8">
      <c r="H1985" s="220" t="e">
        <f t="shared" si="30"/>
        <v>#VALUE!</v>
      </c>
    </row>
    <row r="1986" spans="8:8">
      <c r="H1986" s="220" t="e">
        <f t="shared" si="30"/>
        <v>#VALUE!</v>
      </c>
    </row>
    <row r="1987" spans="8:8">
      <c r="H1987" s="220" t="e">
        <f t="shared" si="30"/>
        <v>#VALUE!</v>
      </c>
    </row>
    <row r="1988" spans="8:8">
      <c r="H1988" s="220" t="e">
        <f t="shared" ref="H1988:H2000" si="31">LEFT(A1988,2)*1</f>
        <v>#VALUE!</v>
      </c>
    </row>
    <row r="1989" spans="8:8">
      <c r="H1989" s="220" t="e">
        <f t="shared" si="31"/>
        <v>#VALUE!</v>
      </c>
    </row>
    <row r="1990" spans="8:8">
      <c r="H1990" s="220" t="e">
        <f t="shared" si="31"/>
        <v>#VALUE!</v>
      </c>
    </row>
    <row r="1991" spans="8:8">
      <c r="H1991" s="220" t="e">
        <f t="shared" si="31"/>
        <v>#VALUE!</v>
      </c>
    </row>
    <row r="1992" spans="8:8">
      <c r="H1992" s="220" t="e">
        <f t="shared" si="31"/>
        <v>#VALUE!</v>
      </c>
    </row>
    <row r="1993" spans="8:8">
      <c r="H1993" s="220" t="e">
        <f t="shared" si="31"/>
        <v>#VALUE!</v>
      </c>
    </row>
    <row r="1994" spans="8:8">
      <c r="H1994" s="220" t="e">
        <f t="shared" si="31"/>
        <v>#VALUE!</v>
      </c>
    </row>
    <row r="1995" spans="8:8">
      <c r="H1995" s="220" t="e">
        <f t="shared" si="31"/>
        <v>#VALUE!</v>
      </c>
    </row>
    <row r="1996" spans="8:8">
      <c r="H1996" s="220" t="e">
        <f t="shared" si="31"/>
        <v>#VALUE!</v>
      </c>
    </row>
    <row r="1997" spans="8:8">
      <c r="H1997" s="220" t="e">
        <f t="shared" si="31"/>
        <v>#VALUE!</v>
      </c>
    </row>
    <row r="1998" spans="8:8">
      <c r="H1998" s="220" t="e">
        <f t="shared" si="31"/>
        <v>#VALUE!</v>
      </c>
    </row>
    <row r="1999" spans="8:8">
      <c r="H1999" s="220" t="e">
        <f t="shared" si="31"/>
        <v>#VALUE!</v>
      </c>
    </row>
    <row r="2000" spans="8:8">
      <c r="H2000" s="220" t="e">
        <f t="shared" si="31"/>
        <v>#VALUE!</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4"/>
  <sheetViews>
    <sheetView zoomScaleNormal="100" workbookViewId="0">
      <selection activeCell="M2" sqref="M2"/>
    </sheetView>
  </sheetViews>
  <sheetFormatPr defaultColWidth="9.140625" defaultRowHeight="12.75"/>
  <cols>
    <col min="1" max="1" width="47" style="185" bestFit="1" customWidth="1"/>
    <col min="2" max="2" width="14.5703125" style="185" customWidth="1"/>
    <col min="3" max="4" width="15.140625" style="185" bestFit="1" customWidth="1"/>
    <col min="5" max="5" width="24.28515625" style="185" bestFit="1" customWidth="1"/>
    <col min="6" max="6" width="14" style="185" bestFit="1" customWidth="1"/>
    <col min="7" max="12" width="0" style="185" hidden="1" customWidth="1"/>
    <col min="13" max="16384" width="9.140625" style="185"/>
  </cols>
  <sheetData>
    <row r="1" spans="1:5">
      <c r="A1" s="406" t="str">
        <f>'NET POSITION'!A1:I1</f>
        <v>Educational Service District #171</v>
      </c>
      <c r="B1" s="406"/>
      <c r="C1" s="406"/>
      <c r="D1" s="406"/>
      <c r="E1" s="406"/>
    </row>
    <row r="2" spans="1:5">
      <c r="A2" s="406" t="s">
        <v>545</v>
      </c>
      <c r="B2" s="406"/>
      <c r="C2" s="406"/>
      <c r="D2" s="406"/>
      <c r="E2" s="406"/>
    </row>
    <row r="3" spans="1:5">
      <c r="A3" s="406" t="s">
        <v>546</v>
      </c>
      <c r="B3" s="406"/>
      <c r="C3" s="406"/>
      <c r="D3" s="406"/>
      <c r="E3" s="406"/>
    </row>
    <row r="4" spans="1:5">
      <c r="A4" s="406" t="s">
        <v>947</v>
      </c>
      <c r="B4" s="406"/>
      <c r="C4" s="406"/>
      <c r="D4" s="406"/>
      <c r="E4" s="406"/>
    </row>
    <row r="5" spans="1:5">
      <c r="A5" s="204"/>
      <c r="B5" s="204"/>
      <c r="C5" s="204"/>
      <c r="D5" s="204"/>
      <c r="E5" s="204"/>
    </row>
    <row r="6" spans="1:5">
      <c r="B6" s="407" t="s">
        <v>547</v>
      </c>
      <c r="C6" s="407"/>
    </row>
    <row r="7" spans="1:5" ht="25.5">
      <c r="B7" s="205" t="s">
        <v>548</v>
      </c>
      <c r="C7" s="205" t="s">
        <v>549</v>
      </c>
      <c r="D7" s="187" t="s">
        <v>550</v>
      </c>
      <c r="E7" s="187" t="s">
        <v>551</v>
      </c>
    </row>
    <row r="8" spans="1:5">
      <c r="A8" s="188" t="s">
        <v>1</v>
      </c>
      <c r="B8" s="203"/>
      <c r="C8" s="203"/>
      <c r="D8" s="203"/>
      <c r="E8" s="203"/>
    </row>
    <row r="9" spans="1:5">
      <c r="A9" s="190" t="s">
        <v>243</v>
      </c>
      <c r="B9" s="191">
        <f>4269906-B40-B42</f>
        <v>4245078</v>
      </c>
      <c r="C9" s="191">
        <f>2251224-C40-C42</f>
        <v>2222714</v>
      </c>
      <c r="D9" s="191">
        <f>+REVENUE!F19-REVENUE!E11-D42</f>
        <v>794050.44</v>
      </c>
      <c r="E9" s="191">
        <f>+D9-C9</f>
        <v>-1428663.56</v>
      </c>
    </row>
    <row r="10" spans="1:5">
      <c r="A10" s="190" t="s">
        <v>285</v>
      </c>
      <c r="B10" s="191">
        <f>2284361-B11</f>
        <v>2284361</v>
      </c>
      <c r="C10" s="191">
        <f>2578012-C11</f>
        <v>2063864</v>
      </c>
      <c r="D10" s="191">
        <f>+REVENUE!F35-REVENUE!E22</f>
        <v>1893114.9500000004</v>
      </c>
      <c r="E10" s="191">
        <f t="shared" ref="E10:E18" si="0">+D10-C10</f>
        <v>-170749.04999999958</v>
      </c>
    </row>
    <row r="11" spans="1:5">
      <c r="A11" s="193" t="s">
        <v>286</v>
      </c>
      <c r="B11" s="191"/>
      <c r="C11" s="191">
        <f>SUMIF('Revenue Data'!H3:H2000,31,'Revenue Data'!D3:D2000)</f>
        <v>514148</v>
      </c>
      <c r="D11" s="191">
        <f>+REVENUE!E22</f>
        <v>516759.95</v>
      </c>
      <c r="E11" s="191">
        <f t="shared" si="0"/>
        <v>2611.9500000000116</v>
      </c>
    </row>
    <row r="12" spans="1:5">
      <c r="A12" s="190" t="s">
        <v>287</v>
      </c>
      <c r="B12" s="191">
        <v>2124638</v>
      </c>
      <c r="C12" s="191">
        <v>2205540</v>
      </c>
      <c r="D12" s="191">
        <f>+REVENUE!F49</f>
        <v>2021487.3699999999</v>
      </c>
      <c r="E12" s="191">
        <f t="shared" si="0"/>
        <v>-184052.63000000012</v>
      </c>
    </row>
    <row r="13" spans="1:5">
      <c r="A13" s="190" t="s">
        <v>288</v>
      </c>
      <c r="B13" s="191">
        <v>2396262</v>
      </c>
      <c r="C13" s="191">
        <v>2571487</v>
      </c>
      <c r="D13" s="191">
        <f>+REVENUE!F55</f>
        <v>2192465.89</v>
      </c>
      <c r="E13" s="191">
        <f t="shared" si="0"/>
        <v>-379021.10999999987</v>
      </c>
    </row>
    <row r="14" spans="1:5">
      <c r="A14" s="190" t="s">
        <v>289</v>
      </c>
      <c r="B14" s="191">
        <v>8965939</v>
      </c>
      <c r="C14" s="191">
        <v>9731034</v>
      </c>
      <c r="D14" s="191">
        <f>+REVENUE!F61</f>
        <v>8329360.1500000004</v>
      </c>
      <c r="E14" s="191">
        <f t="shared" si="0"/>
        <v>-1401673.8499999996</v>
      </c>
    </row>
    <row r="15" spans="1:5" hidden="1">
      <c r="A15" s="190" t="s">
        <v>261</v>
      </c>
      <c r="B15" s="191"/>
      <c r="C15" s="191"/>
      <c r="D15" s="191"/>
      <c r="E15" s="191">
        <f t="shared" si="0"/>
        <v>0</v>
      </c>
    </row>
    <row r="16" spans="1:5" hidden="1">
      <c r="A16" s="190" t="s">
        <v>65</v>
      </c>
      <c r="B16" s="191"/>
      <c r="C16" s="191"/>
      <c r="D16" s="191"/>
      <c r="E16" s="191">
        <f t="shared" si="0"/>
        <v>0</v>
      </c>
    </row>
    <row r="17" spans="1:5" hidden="1">
      <c r="A17" s="190" t="s">
        <v>66</v>
      </c>
      <c r="B17" s="191"/>
      <c r="C17" s="191">
        <f>SUMIFS('Revenue Data'!D$3:D$2000,'Revenue Data'!H$3:H$2000,"&gt;89",'Revenue Data'!H$3:H$2000,"&lt;100")</f>
        <v>0</v>
      </c>
      <c r="D17" s="191">
        <f>SUMIFS('Revenue Data'!C8:C2000,'Revenue Data'!H8:H2000,"&gt;89",'Revenue Data'!H8:H2000,"&lt;100")</f>
        <v>0</v>
      </c>
      <c r="E17" s="191">
        <f t="shared" si="0"/>
        <v>0</v>
      </c>
    </row>
    <row r="18" spans="1:5">
      <c r="A18" s="194" t="s">
        <v>290</v>
      </c>
      <c r="B18" s="206">
        <f>SUM(B9:B17)</f>
        <v>20016278</v>
      </c>
      <c r="C18" s="206">
        <f>SUM(C9:C17)</f>
        <v>19308787</v>
      </c>
      <c r="D18" s="206">
        <f>SUM(D9:D17)</f>
        <v>15747238.750000002</v>
      </c>
      <c r="E18" s="206">
        <f t="shared" si="0"/>
        <v>-3561548.2499999981</v>
      </c>
    </row>
    <row r="19" spans="1:5">
      <c r="A19" s="194"/>
      <c r="B19" s="196"/>
      <c r="C19" s="196"/>
      <c r="D19" s="196"/>
      <c r="E19" s="196"/>
    </row>
    <row r="20" spans="1:5">
      <c r="A20" s="199" t="s">
        <v>2</v>
      </c>
      <c r="B20" s="200"/>
      <c r="C20" s="200"/>
      <c r="D20" s="200"/>
      <c r="E20" s="200"/>
    </row>
    <row r="21" spans="1:5">
      <c r="A21" s="190" t="s">
        <v>300</v>
      </c>
      <c r="B21" s="191">
        <v>3819132</v>
      </c>
      <c r="C21" s="191">
        <v>3848352</v>
      </c>
      <c r="D21" s="191">
        <f>+'Expenditure Matrix'!E10-'Expenditure Matrix'!L32-'Expenditure Matrix'!L34-D47</f>
        <v>1009190.66</v>
      </c>
      <c r="E21" s="191">
        <f>+C21-D21</f>
        <v>2839161.34</v>
      </c>
    </row>
    <row r="22" spans="1:5">
      <c r="A22" s="190" t="s">
        <v>537</v>
      </c>
      <c r="B22" s="191">
        <v>9986202</v>
      </c>
      <c r="C22" s="191">
        <v>10258369</v>
      </c>
      <c r="D22" s="191">
        <f>+'Expenditure Matrix'!E43</f>
        <v>10355199.539999999</v>
      </c>
      <c r="E22" s="191">
        <f t="shared" ref="E22:E36" si="1">+C22-D22</f>
        <v>-96830.539999999106</v>
      </c>
    </row>
    <row r="23" spans="1:5">
      <c r="A23" s="190" t="s">
        <v>291</v>
      </c>
      <c r="B23" s="191">
        <v>6094792</v>
      </c>
      <c r="C23" s="191">
        <v>4070233</v>
      </c>
      <c r="D23" s="191">
        <f>+'Expenditure Matrix'!E60</f>
        <v>3889365.45</v>
      </c>
      <c r="E23" s="191">
        <f t="shared" si="1"/>
        <v>180867.54999999981</v>
      </c>
    </row>
    <row r="24" spans="1:5" hidden="1">
      <c r="A24" s="190" t="s">
        <v>294</v>
      </c>
      <c r="B24" s="191"/>
      <c r="C24" s="191"/>
      <c r="D24" s="191"/>
      <c r="E24" s="191">
        <f t="shared" si="1"/>
        <v>0</v>
      </c>
    </row>
    <row r="25" spans="1:5" hidden="1">
      <c r="A25" s="193" t="s">
        <v>295</v>
      </c>
      <c r="B25" s="191"/>
      <c r="C25" s="191"/>
      <c r="D25" s="191"/>
      <c r="E25" s="191">
        <f t="shared" si="1"/>
        <v>0</v>
      </c>
    </row>
    <row r="26" spans="1:5" hidden="1">
      <c r="A26" s="193" t="s">
        <v>296</v>
      </c>
      <c r="B26" s="191"/>
      <c r="C26" s="191"/>
      <c r="D26" s="191"/>
      <c r="E26" s="191">
        <f t="shared" si="1"/>
        <v>0</v>
      </c>
    </row>
    <row r="27" spans="1:5" hidden="1">
      <c r="A27" s="190" t="s">
        <v>281</v>
      </c>
      <c r="B27" s="191"/>
      <c r="C27" s="191"/>
      <c r="D27" s="191"/>
      <c r="E27" s="191">
        <f t="shared" si="1"/>
        <v>0</v>
      </c>
    </row>
    <row r="28" spans="1:5" hidden="1">
      <c r="A28" s="193" t="s">
        <v>297</v>
      </c>
      <c r="B28" s="191"/>
      <c r="C28" s="191"/>
      <c r="D28" s="191"/>
      <c r="E28" s="191">
        <f t="shared" si="1"/>
        <v>0</v>
      </c>
    </row>
    <row r="29" spans="1:5" hidden="1">
      <c r="A29" s="193" t="s">
        <v>298</v>
      </c>
      <c r="B29" s="191"/>
      <c r="C29" s="191"/>
      <c r="D29" s="191"/>
      <c r="E29" s="191">
        <f t="shared" si="1"/>
        <v>0</v>
      </c>
    </row>
    <row r="30" spans="1:5" hidden="1">
      <c r="A30" s="190" t="s">
        <v>299</v>
      </c>
      <c r="B30" s="191"/>
      <c r="C30" s="191"/>
      <c r="D30" s="191"/>
      <c r="E30" s="191">
        <f t="shared" si="1"/>
        <v>0</v>
      </c>
    </row>
    <row r="31" spans="1:5" hidden="1">
      <c r="A31" s="190" t="s">
        <v>67</v>
      </c>
      <c r="B31" s="191"/>
      <c r="C31" s="191"/>
      <c r="D31" s="191"/>
      <c r="E31" s="191">
        <f t="shared" si="1"/>
        <v>0</v>
      </c>
    </row>
    <row r="32" spans="1:5" hidden="1">
      <c r="A32" s="190" t="s">
        <v>301</v>
      </c>
      <c r="B32" s="191"/>
      <c r="C32" s="191"/>
      <c r="D32" s="191"/>
      <c r="E32" s="191">
        <f t="shared" si="1"/>
        <v>0</v>
      </c>
    </row>
    <row r="33" spans="1:11">
      <c r="A33" s="190" t="s">
        <v>292</v>
      </c>
      <c r="B33" s="191">
        <v>193600</v>
      </c>
      <c r="C33" s="191">
        <f>SUMIF('Expense Data'!$M4:$M2000,89,'Expense Data'!F4:F2000)</f>
        <v>193600</v>
      </c>
      <c r="D33" s="191">
        <f>SUMIF('Expense Data'!$M4:$M2000,89,'Expense Data'!G4:G2000)</f>
        <v>198942</v>
      </c>
      <c r="E33" s="191">
        <f t="shared" si="1"/>
        <v>-5342</v>
      </c>
    </row>
    <row r="34" spans="1:11" hidden="1">
      <c r="A34" s="190" t="s">
        <v>293</v>
      </c>
      <c r="B34" s="191">
        <v>0</v>
      </c>
      <c r="C34" s="191">
        <v>0</v>
      </c>
      <c r="D34" s="191">
        <v>0</v>
      </c>
      <c r="E34" s="191">
        <f t="shared" si="1"/>
        <v>0</v>
      </c>
    </row>
    <row r="35" spans="1:11">
      <c r="A35" s="194" t="s">
        <v>13</v>
      </c>
      <c r="B35" s="206">
        <f>SUM(B21:B34)</f>
        <v>20093726</v>
      </c>
      <c r="C35" s="206">
        <f>SUM(C21:C34)</f>
        <v>18370554</v>
      </c>
      <c r="D35" s="206">
        <f>SUM(D21:D34)</f>
        <v>15452697.649999999</v>
      </c>
      <c r="E35" s="206">
        <f t="shared" si="1"/>
        <v>2917856.3500000015</v>
      </c>
      <c r="G35" s="408" t="s">
        <v>736</v>
      </c>
      <c r="H35" s="409"/>
      <c r="I35" s="409"/>
      <c r="J35" s="409"/>
      <c r="K35" s="410"/>
    </row>
    <row r="36" spans="1:11">
      <c r="A36" s="193"/>
      <c r="B36" s="191"/>
      <c r="C36" s="191"/>
      <c r="D36" s="191"/>
      <c r="E36" s="191">
        <f t="shared" si="1"/>
        <v>0</v>
      </c>
      <c r="G36" s="411"/>
      <c r="H36" s="412"/>
      <c r="I36" s="412"/>
      <c r="J36" s="412"/>
      <c r="K36" s="413"/>
    </row>
    <row r="37" spans="1:11">
      <c r="A37" s="194" t="s">
        <v>11</v>
      </c>
      <c r="B37" s="207">
        <f>+B18-B35</f>
        <v>-77448</v>
      </c>
      <c r="C37" s="207">
        <f>+C18-C35</f>
        <v>938233</v>
      </c>
      <c r="D37" s="207">
        <f>+D18-D35</f>
        <v>294541.10000000335</v>
      </c>
      <c r="E37" s="207">
        <f>+D37-C37</f>
        <v>-643691.89999999665</v>
      </c>
      <c r="G37" s="414" t="s">
        <v>692</v>
      </c>
      <c r="H37" s="415"/>
      <c r="I37" s="415"/>
      <c r="J37" s="415"/>
      <c r="K37" s="416"/>
    </row>
    <row r="38" spans="1:11">
      <c r="A38" s="194"/>
      <c r="B38" s="191"/>
      <c r="C38" s="191"/>
      <c r="D38" s="191"/>
      <c r="E38" s="191"/>
      <c r="G38" s="417"/>
      <c r="H38" s="418"/>
      <c r="I38" s="418"/>
      <c r="J38" s="418"/>
      <c r="K38" s="419"/>
    </row>
    <row r="39" spans="1:11" ht="12.75" customHeight="1">
      <c r="A39" s="199" t="s">
        <v>302</v>
      </c>
      <c r="B39" s="200"/>
      <c r="C39" s="200"/>
      <c r="D39" s="200"/>
      <c r="E39" s="200"/>
      <c r="G39" s="420" t="s">
        <v>691</v>
      </c>
      <c r="H39" s="421"/>
      <c r="I39" s="421"/>
      <c r="J39" s="421"/>
      <c r="K39" s="422"/>
    </row>
    <row r="40" spans="1:11">
      <c r="A40" s="190" t="s">
        <v>303</v>
      </c>
      <c r="B40" s="191">
        <v>11028</v>
      </c>
      <c r="C40" s="191">
        <v>14710</v>
      </c>
      <c r="D40" s="191">
        <f>SUMIF('Revenue Data'!$H$3:$H$2000,16,'Revenue Data'!$C$3:$C$2000)</f>
        <v>23551.83</v>
      </c>
      <c r="E40" s="191">
        <f>+D40-C40</f>
        <v>8841.8300000000017</v>
      </c>
      <c r="G40" s="426"/>
      <c r="H40" s="427"/>
      <c r="I40" s="427"/>
      <c r="J40" s="427"/>
      <c r="K40" s="428"/>
    </row>
    <row r="41" spans="1:11">
      <c r="A41" s="190" t="s">
        <v>304</v>
      </c>
      <c r="B41" s="191">
        <v>123131</v>
      </c>
      <c r="C41" s="191">
        <f>SUMIF('Expense Data'!$M$4:$M$2000,83,'Expense Data'!$F$4:$F$2000)</f>
        <v>123131</v>
      </c>
      <c r="D41" s="191">
        <f>SUMIF('Expense Data'!$M$4:$M$2000,83,'Expense Data'!$G$4:$G$2000)</f>
        <v>115704.04</v>
      </c>
      <c r="E41" s="191">
        <f>+C41-D41</f>
        <v>7426.9600000000064</v>
      </c>
      <c r="G41" s="438" t="s">
        <v>695</v>
      </c>
      <c r="H41" s="439"/>
      <c r="I41" s="439"/>
      <c r="J41" s="439"/>
      <c r="K41" s="440"/>
    </row>
    <row r="42" spans="1:11">
      <c r="A42" s="190" t="s">
        <v>305</v>
      </c>
      <c r="B42" s="191">
        <v>13800</v>
      </c>
      <c r="C42" s="191">
        <v>13800</v>
      </c>
      <c r="D42" s="191">
        <v>21010.560000000001</v>
      </c>
      <c r="E42" s="191">
        <f>+D42-C42</f>
        <v>7210.5600000000013</v>
      </c>
      <c r="G42" s="441"/>
      <c r="H42" s="442"/>
      <c r="I42" s="442"/>
      <c r="J42" s="442"/>
      <c r="K42" s="443"/>
    </row>
    <row r="43" spans="1:11" hidden="1">
      <c r="A43" s="190" t="s">
        <v>306</v>
      </c>
      <c r="B43" s="191">
        <v>0</v>
      </c>
      <c r="C43" s="191">
        <v>0</v>
      </c>
      <c r="D43" s="191">
        <v>0</v>
      </c>
      <c r="E43" s="191">
        <f>+D43-C43</f>
        <v>0</v>
      </c>
      <c r="G43" s="438" t="s">
        <v>694</v>
      </c>
      <c r="H43" s="439"/>
      <c r="I43" s="439"/>
      <c r="J43" s="439"/>
      <c r="K43" s="440"/>
    </row>
    <row r="44" spans="1:11">
      <c r="A44" s="190" t="s">
        <v>354</v>
      </c>
      <c r="B44" s="191">
        <v>0</v>
      </c>
      <c r="C44" s="191">
        <f>SUMIF('Revenue Data'!$H$3:$H$2000,96,'Revenue Data'!$D$3:$D$2000)</f>
        <v>0</v>
      </c>
      <c r="D44" s="191">
        <v>215162</v>
      </c>
      <c r="E44" s="191">
        <f>+D44-C44</f>
        <v>215162</v>
      </c>
      <c r="G44" s="441"/>
      <c r="H44" s="442"/>
      <c r="I44" s="442"/>
      <c r="J44" s="442"/>
      <c r="K44" s="443"/>
    </row>
    <row r="45" spans="1:11" hidden="1">
      <c r="A45" s="192" t="s">
        <v>573</v>
      </c>
      <c r="B45" s="191">
        <v>0</v>
      </c>
      <c r="C45" s="191">
        <v>0</v>
      </c>
      <c r="D45" s="191">
        <v>0</v>
      </c>
      <c r="E45" s="191">
        <f t="shared" ref="E45" si="2">+D45-C45</f>
        <v>0</v>
      </c>
      <c r="G45" s="429" t="s">
        <v>735</v>
      </c>
      <c r="H45" s="430"/>
      <c r="I45" s="430"/>
      <c r="J45" s="430"/>
      <c r="K45" s="431"/>
    </row>
    <row r="46" spans="1:11" hidden="1">
      <c r="A46" s="190" t="s">
        <v>307</v>
      </c>
      <c r="B46" s="191">
        <v>0</v>
      </c>
      <c r="C46" s="191">
        <v>0</v>
      </c>
      <c r="D46" s="191">
        <v>0</v>
      </c>
      <c r="E46" s="191">
        <f>+D46-C46</f>
        <v>0</v>
      </c>
      <c r="G46" s="432"/>
      <c r="H46" s="433"/>
      <c r="I46" s="433"/>
      <c r="J46" s="433"/>
      <c r="K46" s="434"/>
    </row>
    <row r="47" spans="1:11">
      <c r="A47" s="190" t="s">
        <v>308</v>
      </c>
      <c r="B47" s="191">
        <v>0</v>
      </c>
      <c r="C47" s="191">
        <v>0</v>
      </c>
      <c r="D47" s="191">
        <v>13855.34</v>
      </c>
      <c r="E47" s="191">
        <f>+C47-D47</f>
        <v>-13855.34</v>
      </c>
      <c r="G47" s="435"/>
      <c r="H47" s="436"/>
      <c r="I47" s="436"/>
      <c r="J47" s="436"/>
      <c r="K47" s="437"/>
    </row>
    <row r="48" spans="1:11">
      <c r="A48" s="194" t="s">
        <v>309</v>
      </c>
      <c r="B48" s="206">
        <f>+B40-B41+B42+B43+B44+B45+B46-B47</f>
        <v>-98303</v>
      </c>
      <c r="C48" s="206">
        <f>+C40-C41+C42+C43+C44+C45+C46-C47</f>
        <v>-94621</v>
      </c>
      <c r="D48" s="206">
        <f>+D40-D41+D42+D43+D44+D45+D46-D47</f>
        <v>130165.01000000001</v>
      </c>
      <c r="E48" s="206">
        <f>SUM(E40:E47)</f>
        <v>224786.01</v>
      </c>
      <c r="G48" s="420" t="s">
        <v>690</v>
      </c>
      <c r="H48" s="421"/>
      <c r="I48" s="421"/>
      <c r="J48" s="421"/>
      <c r="K48" s="422"/>
    </row>
    <row r="49" spans="1:11">
      <c r="A49" s="194"/>
      <c r="B49" s="197"/>
      <c r="C49" s="197"/>
      <c r="D49" s="197"/>
      <c r="E49" s="197"/>
      <c r="G49" s="423"/>
      <c r="H49" s="424"/>
      <c r="I49" s="424"/>
      <c r="J49" s="424"/>
      <c r="K49" s="425"/>
    </row>
    <row r="50" spans="1:11">
      <c r="A50" s="194" t="s">
        <v>310</v>
      </c>
      <c r="B50" s="198">
        <f>+B37+B48</f>
        <v>-175751</v>
      </c>
      <c r="C50" s="198">
        <f>+C37+C48</f>
        <v>843612</v>
      </c>
      <c r="D50" s="198">
        <f>+D37+D48</f>
        <v>424706.11000000336</v>
      </c>
      <c r="E50" s="198">
        <f>+D50-C50</f>
        <v>-418905.88999999664</v>
      </c>
      <c r="G50" s="423"/>
      <c r="H50" s="424"/>
      <c r="I50" s="424"/>
      <c r="J50" s="424"/>
      <c r="K50" s="425"/>
    </row>
    <row r="51" spans="1:11" ht="12.75" customHeight="1">
      <c r="A51" s="194"/>
      <c r="B51" s="191"/>
      <c r="C51" s="191"/>
      <c r="D51" s="191"/>
      <c r="E51" s="191"/>
      <c r="G51" s="426"/>
      <c r="H51" s="427"/>
      <c r="I51" s="427"/>
      <c r="J51" s="427"/>
      <c r="K51" s="428"/>
    </row>
    <row r="52" spans="1:11" hidden="1">
      <c r="A52" s="190" t="s">
        <v>311</v>
      </c>
      <c r="B52" s="191"/>
      <c r="C52" s="191"/>
      <c r="D52" s="191"/>
      <c r="E52" s="191"/>
      <c r="G52"/>
      <c r="H52"/>
      <c r="I52"/>
      <c r="J52"/>
      <c r="K52"/>
    </row>
    <row r="53" spans="1:11" hidden="1">
      <c r="A53" s="190" t="s">
        <v>312</v>
      </c>
      <c r="B53" s="191"/>
      <c r="C53" s="191"/>
      <c r="D53" s="191"/>
      <c r="E53" s="191"/>
      <c r="G53"/>
      <c r="H53"/>
      <c r="I53"/>
      <c r="J53"/>
      <c r="K53"/>
    </row>
    <row r="54" spans="1:11">
      <c r="A54" s="194" t="s">
        <v>384</v>
      </c>
      <c r="B54" s="198">
        <f>SUM(B50:B53)</f>
        <v>-175751</v>
      </c>
      <c r="C54" s="198">
        <f>SUM(C50:C53)</f>
        <v>843612</v>
      </c>
      <c r="D54" s="198">
        <f>SUM(D50:D53)</f>
        <v>424706.11000000336</v>
      </c>
      <c r="E54" s="198">
        <f>+D54-C54</f>
        <v>-418905.88999999664</v>
      </c>
      <c r="G54"/>
      <c r="H54"/>
      <c r="I54"/>
      <c r="J54"/>
      <c r="K54"/>
    </row>
    <row r="55" spans="1:11">
      <c r="A55" s="194"/>
      <c r="B55" s="197"/>
      <c r="C55" s="197"/>
      <c r="D55" s="197"/>
      <c r="E55" s="197"/>
      <c r="G55"/>
      <c r="H55"/>
      <c r="I55"/>
      <c r="J55"/>
      <c r="K55"/>
    </row>
    <row r="56" spans="1:11">
      <c r="A56" s="194" t="s">
        <v>382</v>
      </c>
      <c r="B56" s="197">
        <v>0</v>
      </c>
      <c r="C56" s="197">
        <v>0</v>
      </c>
      <c r="D56" s="197">
        <v>-793621.81</v>
      </c>
      <c r="E56" s="197">
        <f>+D56-C56</f>
        <v>-793621.81</v>
      </c>
      <c r="G56"/>
      <c r="H56"/>
      <c r="I56"/>
      <c r="J56"/>
      <c r="K56"/>
    </row>
    <row r="57" spans="1:11" hidden="1">
      <c r="A57" s="286" t="s">
        <v>655</v>
      </c>
      <c r="D57" s="287">
        <v>0</v>
      </c>
      <c r="E57" s="288"/>
      <c r="G57"/>
      <c r="H57"/>
      <c r="I57"/>
      <c r="J57"/>
      <c r="K57"/>
    </row>
    <row r="58" spans="1:11" hidden="1">
      <c r="A58" s="196" t="s">
        <v>575</v>
      </c>
      <c r="B58" s="204" t="s">
        <v>632</v>
      </c>
      <c r="C58" s="204" t="s">
        <v>632</v>
      </c>
      <c r="D58" s="197">
        <v>0</v>
      </c>
      <c r="E58" s="197"/>
    </row>
    <row r="60" spans="1:11">
      <c r="A60" s="194" t="s">
        <v>383</v>
      </c>
      <c r="B60" s="196">
        <f>B54+B56</f>
        <v>-175751</v>
      </c>
      <c r="C60" s="196">
        <f>C54+C56</f>
        <v>843612</v>
      </c>
      <c r="D60" s="196">
        <f>D54+D56+D58+D57</f>
        <v>-368915.69999999669</v>
      </c>
      <c r="E60" s="196">
        <f>+D60-C60</f>
        <v>-1212527.6999999967</v>
      </c>
    </row>
    <row r="61" spans="1:11">
      <c r="A61" s="194"/>
      <c r="B61" s="189"/>
      <c r="C61" s="189"/>
      <c r="D61" s="189"/>
      <c r="E61" s="189"/>
      <c r="G61" s="308"/>
      <c r="H61" s="308"/>
      <c r="I61" s="308"/>
      <c r="J61" s="308"/>
      <c r="K61" s="308"/>
    </row>
    <row r="62" spans="1:11" hidden="1">
      <c r="A62" s="202" t="s">
        <v>387</v>
      </c>
      <c r="C62" s="189"/>
      <c r="D62" s="189">
        <f>'NET POSITION'!D100-D60</f>
        <v>-4.4237822294235229E-9</v>
      </c>
      <c r="E62" s="189"/>
    </row>
    <row r="63" spans="1:11" hidden="1"/>
    <row r="64" spans="1:11" hidden="1"/>
  </sheetData>
  <mergeCells count="12">
    <mergeCell ref="G35:K36"/>
    <mergeCell ref="G37:K38"/>
    <mergeCell ref="G48:K51"/>
    <mergeCell ref="G39:K40"/>
    <mergeCell ref="G45:K47"/>
    <mergeCell ref="G41:K42"/>
    <mergeCell ref="G43:K44"/>
    <mergeCell ref="A1:E1"/>
    <mergeCell ref="A2:E2"/>
    <mergeCell ref="A3:E3"/>
    <mergeCell ref="A4:E4"/>
    <mergeCell ref="B6:C6"/>
  </mergeCells>
  <printOptions horizontalCentered="1"/>
  <pageMargins left="0.25" right="0.25" top="0.25" bottom="0.5" header="0.5" footer="0.25"/>
  <pageSetup scale="89" fitToHeight="3" orientation="portrait"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7"/>
  <sheetViews>
    <sheetView view="pageBreakPreview" zoomScaleNormal="100" zoomScaleSheetLayoutView="100" workbookViewId="0">
      <selection sqref="A1:I1"/>
    </sheetView>
  </sheetViews>
  <sheetFormatPr defaultColWidth="8.85546875" defaultRowHeight="12.75"/>
  <cols>
    <col min="1" max="1" width="47" style="250" customWidth="1"/>
    <col min="2" max="3" width="0.140625" style="250" customWidth="1"/>
    <col min="4" max="4" width="16.5703125" style="250" customWidth="1"/>
    <col min="5" max="6" width="18.7109375" style="250" customWidth="1"/>
    <col min="7" max="8" width="18.7109375" style="250" hidden="1" customWidth="1"/>
    <col min="9" max="9" width="18.7109375" style="250" customWidth="1"/>
    <col min="10" max="16384" width="8.85546875" style="250"/>
  </cols>
  <sheetData>
    <row r="1" spans="1:9">
      <c r="A1" s="401" t="str">
        <f>+'NET POSITION'!A1:I1</f>
        <v>Educational Service District #171</v>
      </c>
      <c r="B1" s="401"/>
      <c r="C1" s="401"/>
      <c r="D1" s="401"/>
      <c r="E1" s="401"/>
      <c r="F1" s="401"/>
      <c r="G1" s="401"/>
      <c r="H1" s="401"/>
      <c r="I1" s="401"/>
    </row>
    <row r="2" spans="1:9">
      <c r="A2" s="402" t="s">
        <v>15</v>
      </c>
      <c r="B2" s="402"/>
      <c r="C2" s="402"/>
      <c r="D2" s="402"/>
      <c r="E2" s="402"/>
      <c r="F2" s="402"/>
      <c r="G2" s="402"/>
      <c r="H2" s="402"/>
      <c r="I2" s="402"/>
    </row>
    <row r="3" spans="1:9">
      <c r="A3" s="402" t="s">
        <v>946</v>
      </c>
      <c r="B3" s="402"/>
      <c r="C3" s="402"/>
      <c r="D3" s="402"/>
      <c r="E3" s="402"/>
      <c r="F3" s="402"/>
      <c r="G3" s="402"/>
      <c r="H3" s="402"/>
      <c r="I3" s="402"/>
    </row>
    <row r="4" spans="1:9" ht="9" customHeight="1">
      <c r="A4" s="265"/>
      <c r="B4" s="265"/>
      <c r="C4" s="265"/>
      <c r="D4" s="404"/>
      <c r="E4" s="404"/>
      <c r="F4" s="404"/>
      <c r="G4" s="404"/>
      <c r="H4" s="404"/>
      <c r="I4" s="404"/>
    </row>
    <row r="5" spans="1:9" ht="25.5">
      <c r="D5" s="253" t="s">
        <v>251</v>
      </c>
      <c r="E5" s="267" t="s">
        <v>284</v>
      </c>
      <c r="F5" s="267" t="s">
        <v>283</v>
      </c>
      <c r="G5" s="269" t="s">
        <v>656</v>
      </c>
      <c r="H5" s="268" t="s">
        <v>657</v>
      </c>
      <c r="I5" s="267" t="s">
        <v>385</v>
      </c>
    </row>
    <row r="6" spans="1:9">
      <c r="A6" s="263" t="s">
        <v>313</v>
      </c>
      <c r="B6" s="263"/>
      <c r="C6" s="263"/>
      <c r="D6" s="262"/>
      <c r="E6" s="262"/>
      <c r="F6" s="262"/>
      <c r="G6" s="262"/>
      <c r="H6" s="262"/>
      <c r="I6" s="262"/>
    </row>
    <row r="7" spans="1:9">
      <c r="A7" s="261" t="s">
        <v>319</v>
      </c>
      <c r="B7" s="261"/>
      <c r="C7" s="261"/>
      <c r="D7" s="260">
        <f>10941380.53</f>
        <v>10941380.529999999</v>
      </c>
      <c r="E7" s="260"/>
      <c r="F7" s="260"/>
      <c r="G7" s="260"/>
      <c r="H7" s="260"/>
      <c r="I7" s="258">
        <f t="shared" ref="I7:I18" si="0">SUM(D7:H7)</f>
        <v>10941380.529999999</v>
      </c>
    </row>
    <row r="8" spans="1:9">
      <c r="A8" s="261" t="s">
        <v>344</v>
      </c>
      <c r="B8" s="261"/>
      <c r="C8" s="261"/>
      <c r="D8" s="260">
        <v>4451502.92</v>
      </c>
      <c r="E8" s="260"/>
      <c r="F8" s="260"/>
      <c r="G8" s="260"/>
      <c r="H8" s="260"/>
      <c r="I8" s="250">
        <f t="shared" si="0"/>
        <v>4451502.92</v>
      </c>
    </row>
    <row r="9" spans="1:9">
      <c r="A9" s="261" t="s">
        <v>316</v>
      </c>
      <c r="B9" s="261"/>
      <c r="C9" s="261"/>
      <c r="D9" s="260"/>
      <c r="E9" s="260">
        <v>4527804.8</v>
      </c>
      <c r="F9" s="260">
        <v>429054.11</v>
      </c>
      <c r="G9" s="260"/>
      <c r="H9" s="260"/>
      <c r="I9" s="250">
        <f t="shared" si="0"/>
        <v>4956858.91</v>
      </c>
    </row>
    <row r="10" spans="1:9">
      <c r="A10" s="261" t="s">
        <v>317</v>
      </c>
      <c r="B10" s="261"/>
      <c r="C10" s="261"/>
      <c r="D10" s="260">
        <v>-5314110.5199999996</v>
      </c>
      <c r="E10" s="260"/>
      <c r="F10" s="260"/>
      <c r="G10" s="260"/>
      <c r="H10" s="260"/>
      <c r="I10" s="250">
        <f t="shared" si="0"/>
        <v>-5314110.5199999996</v>
      </c>
    </row>
    <row r="11" spans="1:9">
      <c r="A11" s="261" t="s">
        <v>318</v>
      </c>
      <c r="B11" s="261"/>
      <c r="C11" s="261"/>
      <c r="D11" s="260">
        <v>-5837815.3099999996</v>
      </c>
      <c r="E11" s="260"/>
      <c r="F11" s="260"/>
      <c r="G11" s="260"/>
      <c r="H11" s="260"/>
      <c r="I11" s="250">
        <f t="shared" si="0"/>
        <v>-5837815.3099999996</v>
      </c>
    </row>
    <row r="12" spans="1:9">
      <c r="A12" s="261" t="s">
        <v>68</v>
      </c>
      <c r="B12" s="261"/>
      <c r="C12" s="261"/>
      <c r="D12" s="260">
        <v>-4868509.96</v>
      </c>
      <c r="E12" s="260">
        <v>-1739881.25</v>
      </c>
      <c r="F12" s="260">
        <v>-123964.72</v>
      </c>
      <c r="G12" s="260"/>
      <c r="H12" s="260"/>
      <c r="I12" s="250">
        <f t="shared" si="0"/>
        <v>-6732355.9299999997</v>
      </c>
    </row>
    <row r="13" spans="1:9" hidden="1">
      <c r="A13" s="261" t="s">
        <v>314</v>
      </c>
      <c r="B13" s="261"/>
      <c r="C13" s="261"/>
      <c r="D13" s="260"/>
      <c r="E13" s="260"/>
      <c r="F13" s="260"/>
      <c r="G13" s="260"/>
      <c r="H13" s="260"/>
      <c r="I13" s="250">
        <f t="shared" si="0"/>
        <v>0</v>
      </c>
    </row>
    <row r="14" spans="1:9">
      <c r="A14" s="261" t="s">
        <v>69</v>
      </c>
      <c r="B14" s="261"/>
      <c r="C14" s="261"/>
      <c r="D14" s="260"/>
      <c r="E14" s="260">
        <v>-135943</v>
      </c>
      <c r="F14" s="260"/>
      <c r="G14" s="260"/>
      <c r="H14" s="260"/>
      <c r="I14" s="250">
        <f t="shared" si="0"/>
        <v>-135943</v>
      </c>
    </row>
    <row r="15" spans="1:9">
      <c r="A15" s="261" t="s">
        <v>320</v>
      </c>
      <c r="B15" s="261"/>
      <c r="C15" s="261"/>
      <c r="D15" s="260"/>
      <c r="E15" s="260">
        <v>-1081648.23</v>
      </c>
      <c r="F15" s="260"/>
      <c r="G15" s="260"/>
      <c r="H15" s="260"/>
      <c r="I15" s="250">
        <f t="shared" si="0"/>
        <v>-1081648.23</v>
      </c>
    </row>
    <row r="16" spans="1:9">
      <c r="A16" s="259" t="s">
        <v>576</v>
      </c>
      <c r="B16" s="259"/>
      <c r="C16" s="259"/>
      <c r="D16" s="260"/>
      <c r="E16" s="260">
        <f>-42000-147821.64</f>
        <v>-189821.64</v>
      </c>
      <c r="F16" s="260">
        <v>-17913.25</v>
      </c>
      <c r="G16" s="260"/>
      <c r="H16" s="260"/>
      <c r="I16" s="250">
        <f t="shared" si="0"/>
        <v>-207734.89</v>
      </c>
    </row>
    <row r="17" spans="1:9">
      <c r="A17" s="259" t="s">
        <v>577</v>
      </c>
      <c r="B17" s="259"/>
      <c r="C17" s="259"/>
      <c r="D17" s="260"/>
      <c r="E17" s="260">
        <v>-316161.88</v>
      </c>
      <c r="F17" s="260">
        <v>-61566.58</v>
      </c>
      <c r="G17" s="260"/>
      <c r="H17" s="260"/>
      <c r="I17" s="250">
        <f t="shared" si="0"/>
        <v>-377728.46</v>
      </c>
    </row>
    <row r="18" spans="1:9" hidden="1">
      <c r="A18" s="261" t="s">
        <v>315</v>
      </c>
      <c r="B18" s="261"/>
      <c r="C18" s="261"/>
      <c r="D18" s="260"/>
      <c r="E18" s="260"/>
      <c r="F18" s="260"/>
      <c r="G18" s="260"/>
      <c r="H18" s="260"/>
      <c r="I18" s="250">
        <f t="shared" si="0"/>
        <v>0</v>
      </c>
    </row>
    <row r="19" spans="1:9" ht="26.25" thickBot="1">
      <c r="A19" s="279" t="s">
        <v>14</v>
      </c>
      <c r="B19" s="279"/>
      <c r="C19" s="279"/>
      <c r="D19" s="247">
        <f>SUM(D7:D18)</f>
        <v>-627552.33999999985</v>
      </c>
      <c r="E19" s="247">
        <f t="shared" ref="E19:H19" si="1">SUM(E7:E18)</f>
        <v>1064348.7999999998</v>
      </c>
      <c r="F19" s="247">
        <f t="shared" si="1"/>
        <v>225609.56</v>
      </c>
      <c r="G19" s="247">
        <f t="shared" ref="G19" si="2">SUM(G7:G18)</f>
        <v>0</v>
      </c>
      <c r="H19" s="247">
        <f t="shared" si="1"/>
        <v>0</v>
      </c>
      <c r="I19" s="247">
        <f>SUM(I7:I18)</f>
        <v>662406.02000000142</v>
      </c>
    </row>
    <row r="20" spans="1:9" ht="13.5" hidden="1" thickTop="1">
      <c r="A20" s="257"/>
      <c r="B20" s="257"/>
      <c r="C20" s="257"/>
      <c r="D20" s="248"/>
      <c r="E20" s="248"/>
      <c r="F20" s="248"/>
      <c r="G20" s="248"/>
      <c r="H20" s="248"/>
    </row>
    <row r="21" spans="1:9" hidden="1">
      <c r="A21" s="291" t="s">
        <v>8</v>
      </c>
      <c r="B21" s="254"/>
      <c r="C21" s="254"/>
      <c r="D21" s="249"/>
      <c r="E21" s="249"/>
      <c r="F21" s="249"/>
      <c r="G21" s="249"/>
      <c r="H21" s="249"/>
      <c r="I21" s="263"/>
    </row>
    <row r="22" spans="1:9" hidden="1">
      <c r="A22" s="261" t="s">
        <v>12</v>
      </c>
      <c r="B22" s="261"/>
      <c r="C22" s="261"/>
      <c r="D22" s="260"/>
      <c r="E22" s="260"/>
      <c r="F22" s="260"/>
      <c r="G22" s="260"/>
      <c r="H22" s="260"/>
      <c r="I22" s="250">
        <f>SUM(D22:H22)</f>
        <v>0</v>
      </c>
    </row>
    <row r="23" spans="1:9" hidden="1">
      <c r="A23" s="261" t="s">
        <v>321</v>
      </c>
      <c r="B23" s="261"/>
      <c r="C23" s="261"/>
      <c r="D23" s="260"/>
      <c r="E23" s="260"/>
      <c r="F23" s="260"/>
      <c r="G23" s="260"/>
      <c r="H23" s="260"/>
      <c r="I23" s="250">
        <f>SUM(D23:H23)</f>
        <v>0</v>
      </c>
    </row>
    <row r="24" spans="1:9" hidden="1">
      <c r="A24" s="261" t="s">
        <v>322</v>
      </c>
      <c r="B24" s="261"/>
      <c r="C24" s="261"/>
      <c r="D24" s="260"/>
      <c r="E24" s="260"/>
      <c r="F24" s="260"/>
      <c r="G24" s="260"/>
      <c r="H24" s="260"/>
      <c r="I24" s="250">
        <f>SUM(D24:H24)</f>
        <v>0</v>
      </c>
    </row>
    <row r="25" spans="1:9" hidden="1">
      <c r="A25" s="261" t="s">
        <v>330</v>
      </c>
      <c r="B25" s="261"/>
      <c r="C25" s="261"/>
      <c r="D25" s="260"/>
      <c r="E25" s="260"/>
      <c r="F25" s="260"/>
      <c r="G25" s="260"/>
      <c r="H25" s="260"/>
      <c r="I25" s="250">
        <f>SUM(D25:H25)</f>
        <v>0</v>
      </c>
    </row>
    <row r="26" spans="1:9" hidden="1">
      <c r="A26" s="261" t="s">
        <v>539</v>
      </c>
      <c r="B26" s="261"/>
      <c r="C26" s="261"/>
      <c r="D26" s="260"/>
      <c r="E26" s="260"/>
      <c r="F26" s="260"/>
      <c r="G26" s="260"/>
      <c r="H26" s="260"/>
      <c r="I26" s="250">
        <f>SUM(D26:H26)</f>
        <v>0</v>
      </c>
    </row>
    <row r="27" spans="1:9" ht="26.25" hidden="1" thickBot="1">
      <c r="A27" s="279" t="s">
        <v>323</v>
      </c>
      <c r="B27" s="279"/>
      <c r="C27" s="279"/>
      <c r="D27" s="247">
        <f>SUM(D22:D26)</f>
        <v>0</v>
      </c>
      <c r="E27" s="247">
        <f t="shared" ref="E27:I27" si="3">SUM(E22:E26)</f>
        <v>0</v>
      </c>
      <c r="F27" s="247">
        <f t="shared" si="3"/>
        <v>0</v>
      </c>
      <c r="G27" s="247">
        <f t="shared" ref="G27" si="4">SUM(G22:G26)</f>
        <v>0</v>
      </c>
      <c r="H27" s="247">
        <f t="shared" si="3"/>
        <v>0</v>
      </c>
      <c r="I27" s="247">
        <f t="shared" si="3"/>
        <v>0</v>
      </c>
    </row>
    <row r="28" spans="1:9" ht="13.5" thickTop="1">
      <c r="A28" s="252"/>
      <c r="B28" s="252"/>
      <c r="C28" s="252"/>
      <c r="D28" s="260"/>
      <c r="E28" s="260"/>
      <c r="F28" s="260"/>
      <c r="G28" s="260"/>
      <c r="H28" s="260"/>
    </row>
    <row r="29" spans="1:9" ht="25.5">
      <c r="A29" s="291" t="s">
        <v>3</v>
      </c>
      <c r="B29" s="254"/>
      <c r="C29" s="254"/>
      <c r="D29" s="249"/>
      <c r="E29" s="249"/>
      <c r="F29" s="249"/>
      <c r="G29" s="249"/>
      <c r="H29" s="249"/>
      <c r="I29" s="263"/>
    </row>
    <row r="30" spans="1:9" hidden="1">
      <c r="A30" s="261" t="s">
        <v>324</v>
      </c>
      <c r="B30" s="261"/>
      <c r="C30" s="261"/>
      <c r="D30" s="260"/>
      <c r="E30" s="260"/>
      <c r="F30" s="260"/>
      <c r="G30" s="260"/>
      <c r="H30" s="260"/>
      <c r="I30" s="250">
        <f>SUM(D30:H30)</f>
        <v>0</v>
      </c>
    </row>
    <row r="31" spans="1:9" hidden="1">
      <c r="A31" s="261" t="s">
        <v>325</v>
      </c>
      <c r="B31" s="261"/>
      <c r="C31" s="261"/>
      <c r="D31" s="260"/>
      <c r="E31" s="260"/>
      <c r="F31" s="260"/>
      <c r="G31" s="260"/>
      <c r="H31" s="260"/>
      <c r="I31" s="250">
        <f>SUM(D31:H31)</f>
        <v>0</v>
      </c>
    </row>
    <row r="32" spans="1:9">
      <c r="A32" s="261" t="s">
        <v>331</v>
      </c>
      <c r="B32" s="261"/>
      <c r="C32" s="261"/>
      <c r="D32" s="260">
        <v>-330495.34999999998</v>
      </c>
      <c r="E32" s="260"/>
      <c r="F32" s="260"/>
      <c r="G32" s="260"/>
      <c r="H32" s="260"/>
      <c r="I32" s="250">
        <f>SUM(D32:H32)</f>
        <v>-330495.34999999998</v>
      </c>
    </row>
    <row r="33" spans="1:9" hidden="1">
      <c r="A33" s="261" t="s">
        <v>326</v>
      </c>
      <c r="B33" s="261"/>
      <c r="C33" s="261"/>
      <c r="D33" s="260"/>
      <c r="E33" s="260"/>
      <c r="F33" s="260"/>
      <c r="G33" s="260"/>
      <c r="H33" s="260"/>
      <c r="I33" s="250">
        <f>SUM(D33:H33)</f>
        <v>0</v>
      </c>
    </row>
    <row r="34" spans="1:9">
      <c r="A34" s="259" t="s">
        <v>305</v>
      </c>
      <c r="B34" s="259"/>
      <c r="C34" s="259"/>
      <c r="D34" s="260">
        <f>'REVENUE EXPENSES'!D41</f>
        <v>21010.560000000001</v>
      </c>
      <c r="E34" s="260"/>
      <c r="F34" s="260"/>
      <c r="G34" s="260"/>
      <c r="H34" s="260"/>
    </row>
    <row r="35" spans="1:9" hidden="1">
      <c r="A35" s="261" t="s">
        <v>315</v>
      </c>
      <c r="B35" s="261"/>
      <c r="C35" s="261"/>
      <c r="D35" s="260"/>
      <c r="E35" s="260"/>
      <c r="F35" s="260"/>
      <c r="G35" s="260"/>
      <c r="H35" s="260"/>
      <c r="I35" s="250">
        <f>SUM(D35:H35)</f>
        <v>0</v>
      </c>
    </row>
    <row r="36" spans="1:9" ht="26.25" thickBot="1">
      <c r="A36" s="279" t="s">
        <v>327</v>
      </c>
      <c r="B36" s="279"/>
      <c r="C36" s="279"/>
      <c r="D36" s="247">
        <f>SUM(D30:D35)</f>
        <v>-309484.78999999998</v>
      </c>
      <c r="E36" s="247">
        <f t="shared" ref="E36:I36" si="5">SUM(E30:E35)</f>
        <v>0</v>
      </c>
      <c r="F36" s="247">
        <f t="shared" si="5"/>
        <v>0</v>
      </c>
      <c r="G36" s="247">
        <f t="shared" si="5"/>
        <v>0</v>
      </c>
      <c r="H36" s="247">
        <f t="shared" si="5"/>
        <v>0</v>
      </c>
      <c r="I36" s="247">
        <f t="shared" si="5"/>
        <v>-330495.34999999998</v>
      </c>
    </row>
    <row r="37" spans="1:9" ht="13.5" thickTop="1">
      <c r="A37" s="257"/>
      <c r="B37" s="257"/>
      <c r="C37" s="257"/>
      <c r="D37" s="256"/>
      <c r="E37" s="256"/>
      <c r="F37" s="256"/>
      <c r="G37" s="256"/>
      <c r="H37" s="256"/>
    </row>
    <row r="38" spans="1:9">
      <c r="A38" s="254" t="s">
        <v>9</v>
      </c>
      <c r="B38" s="254"/>
      <c r="C38" s="254"/>
      <c r="D38" s="274"/>
      <c r="E38" s="274"/>
      <c r="F38" s="274"/>
      <c r="G38" s="274"/>
      <c r="H38" s="274"/>
      <c r="I38" s="263"/>
    </row>
    <row r="39" spans="1:9" hidden="1">
      <c r="A39" s="261" t="s">
        <v>538</v>
      </c>
      <c r="B39" s="261"/>
      <c r="C39" s="261"/>
      <c r="D39" s="260"/>
      <c r="E39" s="260"/>
      <c r="F39" s="260"/>
      <c r="G39" s="260"/>
      <c r="H39" s="260"/>
      <c r="I39" s="250">
        <f>SUM(D39:H39)</f>
        <v>0</v>
      </c>
    </row>
    <row r="40" spans="1:9" hidden="1">
      <c r="A40" s="259" t="s">
        <v>305</v>
      </c>
      <c r="B40" s="259"/>
      <c r="C40" s="259"/>
      <c r="D40" s="260"/>
      <c r="E40" s="260"/>
      <c r="F40" s="260"/>
      <c r="G40" s="260"/>
      <c r="H40" s="260"/>
      <c r="I40" s="250">
        <f>SUM(D40:H40)</f>
        <v>0</v>
      </c>
    </row>
    <row r="41" spans="1:9" hidden="1">
      <c r="A41" s="259" t="s">
        <v>329</v>
      </c>
      <c r="B41" s="259"/>
      <c r="C41" s="259"/>
      <c r="D41" s="260"/>
      <c r="E41" s="260"/>
      <c r="F41" s="260"/>
      <c r="G41" s="260"/>
      <c r="H41" s="260"/>
      <c r="I41" s="250">
        <f>SUM(D41:H41)</f>
        <v>0</v>
      </c>
    </row>
    <row r="42" spans="1:9">
      <c r="A42" s="259" t="s">
        <v>328</v>
      </c>
      <c r="B42" s="259"/>
      <c r="C42" s="259"/>
      <c r="D42" s="260">
        <v>23551.83</v>
      </c>
      <c r="E42" s="260">
        <v>59476.99</v>
      </c>
      <c r="F42" s="260">
        <v>9404.25</v>
      </c>
      <c r="G42" s="260"/>
      <c r="H42" s="260"/>
      <c r="I42" s="250">
        <f>SUM(D42:H42)</f>
        <v>92433.07</v>
      </c>
    </row>
    <row r="43" spans="1:9" ht="13.5" thickBot="1">
      <c r="A43" s="278" t="s">
        <v>332</v>
      </c>
      <c r="B43" s="278"/>
      <c r="C43" s="278"/>
      <c r="D43" s="273">
        <f>SUM(D39:D42)</f>
        <v>23551.83</v>
      </c>
      <c r="E43" s="273">
        <f t="shared" ref="E43:I43" si="6">SUM(E39:E42)</f>
        <v>59476.99</v>
      </c>
      <c r="F43" s="273">
        <f t="shared" si="6"/>
        <v>9404.25</v>
      </c>
      <c r="G43" s="273">
        <f t="shared" ref="G43" si="7">SUM(G39:G42)</f>
        <v>0</v>
      </c>
      <c r="H43" s="273">
        <f t="shared" si="6"/>
        <v>0</v>
      </c>
      <c r="I43" s="273">
        <f t="shared" si="6"/>
        <v>92433.07</v>
      </c>
    </row>
    <row r="44" spans="1:9" ht="13.5" thickTop="1">
      <c r="A44" s="248"/>
      <c r="B44" s="248"/>
      <c r="C44" s="248"/>
      <c r="D44" s="256"/>
      <c r="E44" s="256"/>
      <c r="F44" s="256"/>
      <c r="G44" s="256"/>
      <c r="H44" s="256"/>
    </row>
    <row r="45" spans="1:9">
      <c r="A45" s="276" t="s">
        <v>148</v>
      </c>
      <c r="B45" s="276"/>
      <c r="C45" s="276"/>
      <c r="D45" s="256">
        <f>D19+D27+D36+D43</f>
        <v>-913485.29999999993</v>
      </c>
      <c r="E45" s="256">
        <f t="shared" ref="E45:I45" si="8">E19+E27+E36+E43</f>
        <v>1123825.7899999998</v>
      </c>
      <c r="F45" s="256">
        <f t="shared" si="8"/>
        <v>235013.81</v>
      </c>
      <c r="G45" s="256">
        <f t="shared" si="8"/>
        <v>0</v>
      </c>
      <c r="H45" s="256">
        <f t="shared" si="8"/>
        <v>0</v>
      </c>
      <c r="I45" s="256">
        <f t="shared" si="8"/>
        <v>424343.74000000145</v>
      </c>
    </row>
    <row r="46" spans="1:9">
      <c r="A46" s="248"/>
      <c r="B46" s="248"/>
      <c r="C46" s="248"/>
      <c r="D46" s="256"/>
      <c r="E46" s="256"/>
      <c r="F46" s="256"/>
      <c r="G46" s="256"/>
      <c r="H46" s="256"/>
    </row>
    <row r="47" spans="1:9">
      <c r="A47" s="248" t="s">
        <v>333</v>
      </c>
      <c r="B47" s="248"/>
      <c r="C47" s="248"/>
      <c r="D47" s="256">
        <v>3130154.95</v>
      </c>
      <c r="E47" s="256">
        <v>8856857.2899999991</v>
      </c>
      <c r="F47" s="256">
        <v>1389780.82</v>
      </c>
      <c r="G47" s="256"/>
      <c r="H47" s="256"/>
      <c r="I47" s="250">
        <f>SUM(D47:H47)</f>
        <v>13376793.059999999</v>
      </c>
    </row>
    <row r="48" spans="1:9" hidden="1">
      <c r="A48" s="248" t="s">
        <v>575</v>
      </c>
      <c r="B48" s="248"/>
      <c r="C48" s="248"/>
      <c r="D48" s="256"/>
      <c r="E48" s="256"/>
      <c r="F48" s="256"/>
      <c r="G48" s="256"/>
      <c r="H48" s="256"/>
      <c r="I48" s="250">
        <f>SUM(D48:H48)</f>
        <v>0</v>
      </c>
    </row>
    <row r="49" spans="1:11" ht="13.5" thickBot="1">
      <c r="A49" s="248" t="s">
        <v>334</v>
      </c>
      <c r="B49" s="248"/>
      <c r="C49" s="248"/>
      <c r="D49" s="255">
        <f>D45+D47+D48</f>
        <v>2216669.6500000004</v>
      </c>
      <c r="E49" s="255">
        <f t="shared" ref="E49:I49" si="9">E45+E47+E48</f>
        <v>9980683.0799999982</v>
      </c>
      <c r="F49" s="255">
        <f t="shared" si="9"/>
        <v>1624794.6300000001</v>
      </c>
      <c r="G49" s="255">
        <f t="shared" ref="G49" si="10">G45+G47+G48</f>
        <v>0</v>
      </c>
      <c r="H49" s="255">
        <f t="shared" si="9"/>
        <v>0</v>
      </c>
      <c r="I49" s="255">
        <f t="shared" si="9"/>
        <v>13801136.800000001</v>
      </c>
    </row>
    <row r="50" spans="1:11">
      <c r="A50" s="248"/>
      <c r="B50" s="248"/>
      <c r="C50" s="248"/>
    </row>
    <row r="51" spans="1:11" hidden="1">
      <c r="A51" s="289" t="s">
        <v>387</v>
      </c>
      <c r="B51" s="271"/>
      <c r="C51" s="271"/>
      <c r="D51" s="258">
        <f>('NET POSITION'!D8+'NET POSITION'!D10)-D49</f>
        <v>0</v>
      </c>
      <c r="E51" s="258">
        <f>('NET POSITION'!E8+'NET POSITION'!E10)-E49</f>
        <v>0</v>
      </c>
      <c r="F51" s="258">
        <f>('NET POSITION'!F8+'NET POSITION'!F10)-F49</f>
        <v>0</v>
      </c>
      <c r="G51" s="258">
        <f>('NET POSITION'!G8+'NET POSITION'!G10)-G49</f>
        <v>0</v>
      </c>
      <c r="H51" s="258">
        <f>('NET POSITION'!H8+'NET POSITION'!H10)-H49</f>
        <v>0</v>
      </c>
      <c r="I51" s="258">
        <f>('NET POSITION'!I8+'NET POSITION'!I10)-I49</f>
        <v>21010.559999998659</v>
      </c>
      <c r="K51" s="250" t="s">
        <v>658</v>
      </c>
    </row>
    <row r="52" spans="1:11" hidden="1">
      <c r="A52" s="258"/>
      <c r="B52" s="258"/>
      <c r="C52" s="258"/>
    </row>
    <row r="53" spans="1:11">
      <c r="A53" s="248" t="s">
        <v>335</v>
      </c>
      <c r="B53" s="248"/>
      <c r="C53" s="248"/>
      <c r="D53" s="249"/>
      <c r="E53" s="249"/>
      <c r="F53" s="249"/>
      <c r="G53" s="249"/>
      <c r="H53" s="249"/>
      <c r="I53" s="263"/>
    </row>
    <row r="54" spans="1:11">
      <c r="A54" s="248"/>
      <c r="B54" s="248"/>
      <c r="C54" s="248"/>
      <c r="D54" s="256"/>
      <c r="E54" s="256"/>
      <c r="F54" s="256"/>
      <c r="G54" s="256"/>
      <c r="H54" s="256"/>
    </row>
    <row r="55" spans="1:11">
      <c r="A55" s="248" t="s">
        <v>336</v>
      </c>
      <c r="B55" s="248"/>
      <c r="C55" s="248"/>
      <c r="D55" s="256">
        <f>'REVENUE EXPENSES'!D36</f>
        <v>266830.42000000365</v>
      </c>
      <c r="E55" s="256">
        <f>'REVENUE EXPENSES'!E36</f>
        <v>801903.71999999927</v>
      </c>
      <c r="F55" s="256">
        <f>'REVENUE EXPENSES'!F36</f>
        <v>257310.37000000002</v>
      </c>
      <c r="G55" s="256">
        <f>'REVENUE EXPENSES'!G36</f>
        <v>0</v>
      </c>
      <c r="H55" s="256">
        <f>'REVENUE EXPENSES'!H36</f>
        <v>0</v>
      </c>
      <c r="I55" s="256">
        <f>'REVENUE EXPENSES'!I36</f>
        <v>1326044.5100000054</v>
      </c>
    </row>
    <row r="56" spans="1:11" ht="25.5">
      <c r="A56" s="275" t="s">
        <v>337</v>
      </c>
      <c r="B56" s="275"/>
      <c r="C56" s="275"/>
      <c r="D56" s="256"/>
      <c r="E56" s="256"/>
      <c r="F56" s="256"/>
      <c r="G56" s="256"/>
      <c r="H56" s="256"/>
    </row>
    <row r="57" spans="1:11">
      <c r="A57" s="259" t="s">
        <v>338</v>
      </c>
      <c r="B57" s="259"/>
      <c r="C57" s="259"/>
      <c r="D57" s="260">
        <v>198942</v>
      </c>
      <c r="E57" s="260"/>
      <c r="F57" s="260"/>
      <c r="G57" s="260"/>
      <c r="H57" s="260"/>
      <c r="I57" s="250">
        <f t="shared" ref="I57:I65" si="11">SUM(D57:H57)</f>
        <v>198942</v>
      </c>
    </row>
    <row r="58" spans="1:11">
      <c r="A58" s="259" t="s">
        <v>339</v>
      </c>
      <c r="B58" s="259"/>
      <c r="C58" s="259"/>
      <c r="D58" s="260"/>
      <c r="E58" s="260"/>
      <c r="F58" s="260"/>
      <c r="G58" s="260"/>
      <c r="H58" s="260"/>
    </row>
    <row r="59" spans="1:11">
      <c r="A59" s="277" t="s">
        <v>340</v>
      </c>
      <c r="B59" s="277"/>
      <c r="C59" s="277"/>
      <c r="D59" s="260">
        <v>-658249.27</v>
      </c>
      <c r="E59" s="260">
        <v>-2386.1999999999998</v>
      </c>
      <c r="F59" s="260">
        <v>-4226.47</v>
      </c>
      <c r="G59" s="260"/>
      <c r="H59" s="260"/>
      <c r="I59" s="250">
        <f t="shared" si="11"/>
        <v>-664861.93999999994</v>
      </c>
    </row>
    <row r="60" spans="1:11">
      <c r="A60" s="277" t="s">
        <v>259</v>
      </c>
      <c r="B60" s="277"/>
      <c r="C60" s="277"/>
      <c r="D60" s="260">
        <v>-98316.77</v>
      </c>
      <c r="E60" s="260">
        <v>10603.71</v>
      </c>
      <c r="F60" s="260"/>
      <c r="G60" s="260"/>
      <c r="H60" s="260"/>
      <c r="I60" s="250">
        <f t="shared" si="11"/>
        <v>-87713.06</v>
      </c>
    </row>
    <row r="61" spans="1:11" hidden="1">
      <c r="A61" s="277" t="s">
        <v>341</v>
      </c>
      <c r="B61" s="277"/>
      <c r="C61" s="277"/>
      <c r="D61" s="280"/>
      <c r="E61" s="260"/>
      <c r="F61" s="260"/>
      <c r="G61" s="260"/>
      <c r="H61" s="260"/>
      <c r="I61" s="250">
        <f t="shared" si="11"/>
        <v>0</v>
      </c>
    </row>
    <row r="62" spans="1:11">
      <c r="A62" s="277" t="s">
        <v>342</v>
      </c>
      <c r="B62" s="277"/>
      <c r="C62" s="277"/>
      <c r="D62" s="260">
        <v>225073.46</v>
      </c>
      <c r="E62" s="260">
        <v>189374.57</v>
      </c>
      <c r="F62" s="260">
        <v>13995.23</v>
      </c>
      <c r="G62" s="260"/>
      <c r="H62" s="260"/>
      <c r="I62" s="250">
        <f t="shared" si="11"/>
        <v>428443.26</v>
      </c>
    </row>
    <row r="63" spans="1:11">
      <c r="A63" s="277" t="s">
        <v>343</v>
      </c>
      <c r="B63" s="277"/>
      <c r="C63" s="277"/>
      <c r="D63" s="260">
        <v>22624</v>
      </c>
      <c r="E63" s="260"/>
      <c r="F63" s="260"/>
      <c r="G63" s="260"/>
      <c r="H63" s="260"/>
      <c r="I63" s="250">
        <f t="shared" si="11"/>
        <v>22624</v>
      </c>
    </row>
    <row r="64" spans="1:11">
      <c r="A64" s="277" t="s">
        <v>228</v>
      </c>
      <c r="B64" s="277"/>
      <c r="C64" s="277"/>
      <c r="D64" s="260">
        <v>-1256.18</v>
      </c>
      <c r="E64" s="260"/>
      <c r="F64" s="260"/>
      <c r="G64" s="260"/>
      <c r="H64" s="260"/>
      <c r="I64" s="250">
        <f t="shared" si="11"/>
        <v>-1256.18</v>
      </c>
    </row>
    <row r="65" spans="1:9" hidden="1">
      <c r="A65" s="284" t="s">
        <v>659</v>
      </c>
      <c r="B65" s="277"/>
      <c r="C65" s="277"/>
      <c r="D65" s="260"/>
      <c r="E65" s="260"/>
      <c r="F65" s="260"/>
      <c r="G65" s="260"/>
      <c r="H65" s="260"/>
      <c r="I65" s="250">
        <f t="shared" si="11"/>
        <v>0</v>
      </c>
    </row>
    <row r="66" spans="1:9">
      <c r="A66" s="259" t="s">
        <v>345</v>
      </c>
      <c r="B66" s="259"/>
      <c r="C66" s="259"/>
      <c r="D66" s="260"/>
      <c r="E66" s="260"/>
      <c r="F66" s="260"/>
      <c r="G66" s="260"/>
      <c r="H66" s="260"/>
    </row>
    <row r="67" spans="1:9">
      <c r="A67" s="285" t="s">
        <v>660</v>
      </c>
      <c r="B67" s="259"/>
      <c r="C67" s="259"/>
      <c r="D67" s="260">
        <v>349563</v>
      </c>
      <c r="E67" s="260"/>
      <c r="F67" s="260"/>
      <c r="G67" s="260"/>
      <c r="H67" s="260"/>
      <c r="I67" s="250">
        <f t="shared" ref="I67:I70" si="12">SUM(D67:H67)</f>
        <v>349563</v>
      </c>
    </row>
    <row r="68" spans="1:9">
      <c r="A68" s="285" t="s">
        <v>661</v>
      </c>
      <c r="B68" s="259"/>
      <c r="C68" s="259"/>
      <c r="D68" s="260">
        <v>781253</v>
      </c>
      <c r="E68" s="260"/>
      <c r="F68" s="260"/>
      <c r="G68" s="260"/>
      <c r="H68" s="260"/>
      <c r="I68" s="250">
        <f t="shared" si="12"/>
        <v>781253</v>
      </c>
    </row>
    <row r="69" spans="1:9">
      <c r="A69" s="285" t="s">
        <v>662</v>
      </c>
      <c r="B69" s="259"/>
      <c r="C69" s="259"/>
      <c r="D69" s="260">
        <v>-1714016</v>
      </c>
      <c r="E69" s="260"/>
      <c r="F69" s="260"/>
      <c r="G69" s="260"/>
      <c r="H69" s="260"/>
      <c r="I69" s="250">
        <f t="shared" si="12"/>
        <v>-1714016</v>
      </c>
    </row>
    <row r="70" spans="1:9">
      <c r="A70" s="277" t="s">
        <v>630</v>
      </c>
      <c r="B70" s="277"/>
      <c r="C70" s="277"/>
      <c r="D70" s="260"/>
      <c r="E70" s="260">
        <v>-52076</v>
      </c>
      <c r="F70" s="260"/>
      <c r="G70" s="260"/>
      <c r="H70" s="260"/>
      <c r="I70" s="250">
        <f t="shared" si="12"/>
        <v>-52076</v>
      </c>
    </row>
    <row r="71" spans="1:9">
      <c r="A71" s="277" t="s">
        <v>81</v>
      </c>
      <c r="B71" s="277"/>
      <c r="C71" s="277"/>
      <c r="D71" s="260"/>
      <c r="E71" s="260">
        <v>190882</v>
      </c>
      <c r="F71" s="260"/>
      <c r="G71" s="260"/>
      <c r="H71" s="260"/>
      <c r="I71" s="250">
        <f t="shared" ref="I71:I78" si="13">SUM(D71:H71)</f>
        <v>190882</v>
      </c>
    </row>
    <row r="72" spans="1:9">
      <c r="A72" s="277" t="s">
        <v>76</v>
      </c>
      <c r="B72" s="277"/>
      <c r="C72" s="277"/>
      <c r="D72" s="260"/>
      <c r="E72" s="260">
        <v>17348</v>
      </c>
      <c r="F72" s="260">
        <v>-41469.57</v>
      </c>
      <c r="G72" s="260"/>
      <c r="H72" s="260"/>
      <c r="I72" s="250">
        <f t="shared" si="13"/>
        <v>-24121.57</v>
      </c>
    </row>
    <row r="73" spans="1:9">
      <c r="A73" s="277" t="s">
        <v>631</v>
      </c>
      <c r="B73" s="277"/>
      <c r="C73" s="277"/>
      <c r="D73" s="260"/>
      <c r="E73" s="260">
        <v>-94844</v>
      </c>
      <c r="F73" s="260"/>
      <c r="G73" s="260"/>
      <c r="H73" s="260"/>
      <c r="I73" s="250">
        <f t="shared" si="13"/>
        <v>-94844</v>
      </c>
    </row>
    <row r="74" spans="1:9">
      <c r="A74" s="277" t="s">
        <v>543</v>
      </c>
      <c r="B74" s="277"/>
      <c r="C74" s="277"/>
      <c r="D74" s="260"/>
      <c r="E74" s="260">
        <v>-5457</v>
      </c>
      <c r="F74" s="260"/>
      <c r="G74" s="260"/>
      <c r="H74" s="260"/>
      <c r="I74" s="250">
        <f t="shared" si="13"/>
        <v>-5457</v>
      </c>
    </row>
    <row r="75" spans="1:9">
      <c r="A75" s="277" t="s">
        <v>346</v>
      </c>
      <c r="B75" s="277"/>
      <c r="C75" s="277"/>
      <c r="D75" s="260"/>
      <c r="E75" s="260">
        <v>9000</v>
      </c>
      <c r="F75" s="260"/>
      <c r="G75" s="260"/>
      <c r="H75" s="260"/>
      <c r="I75" s="250">
        <f t="shared" si="13"/>
        <v>9000</v>
      </c>
    </row>
    <row r="76" spans="1:9" hidden="1">
      <c r="A76" s="277" t="s">
        <v>347</v>
      </c>
      <c r="B76" s="277"/>
      <c r="C76" s="277"/>
      <c r="D76" s="260"/>
      <c r="E76" s="260"/>
      <c r="F76" s="260"/>
      <c r="G76" s="260"/>
      <c r="H76" s="260"/>
      <c r="I76" s="250">
        <f t="shared" si="13"/>
        <v>0</v>
      </c>
    </row>
    <row r="77" spans="1:9" hidden="1">
      <c r="A77" s="277" t="s">
        <v>348</v>
      </c>
      <c r="B77" s="277"/>
      <c r="C77" s="277"/>
      <c r="D77" s="260"/>
      <c r="E77" s="260"/>
      <c r="F77" s="260"/>
      <c r="G77" s="260"/>
      <c r="H77" s="260"/>
      <c r="I77" s="250">
        <f t="shared" si="13"/>
        <v>0</v>
      </c>
    </row>
    <row r="78" spans="1:9" hidden="1">
      <c r="A78" s="277" t="s">
        <v>278</v>
      </c>
      <c r="B78" s="277"/>
      <c r="C78" s="277"/>
      <c r="D78" s="260"/>
      <c r="E78" s="260"/>
      <c r="F78" s="260"/>
      <c r="G78" s="260"/>
      <c r="H78" s="260"/>
      <c r="I78" s="250">
        <f t="shared" si="13"/>
        <v>0</v>
      </c>
    </row>
    <row r="79" spans="1:9" ht="26.25" thickBot="1">
      <c r="A79" s="278" t="s">
        <v>14</v>
      </c>
      <c r="B79" s="278"/>
      <c r="C79" s="278"/>
      <c r="D79" s="247">
        <f>SUM(D55:D78)</f>
        <v>-627552.33999999636</v>
      </c>
      <c r="E79" s="247">
        <f t="shared" ref="E79:I79" si="14">SUM(E55:E78)</f>
        <v>1064348.7999999993</v>
      </c>
      <c r="F79" s="247">
        <f t="shared" si="14"/>
        <v>225609.56</v>
      </c>
      <c r="G79" s="247">
        <f t="shared" ref="G79" si="15">SUM(G55:G78)</f>
        <v>0</v>
      </c>
      <c r="H79" s="247">
        <f t="shared" si="14"/>
        <v>0</v>
      </c>
      <c r="I79" s="247">
        <f t="shared" si="14"/>
        <v>662406.02000000549</v>
      </c>
    </row>
    <row r="80" spans="1:9" ht="13.5" thickTop="1">
      <c r="A80" s="277"/>
      <c r="B80" s="277"/>
      <c r="C80" s="277"/>
      <c r="D80" s="260"/>
      <c r="E80" s="260"/>
      <c r="F80" s="260"/>
      <c r="G80" s="260"/>
      <c r="H80" s="260"/>
    </row>
    <row r="81" spans="1:9">
      <c r="A81" s="248" t="s">
        <v>358</v>
      </c>
      <c r="B81" s="248"/>
      <c r="C81" s="248"/>
      <c r="D81" s="249"/>
      <c r="E81" s="249"/>
      <c r="F81" s="249"/>
      <c r="G81" s="249"/>
      <c r="H81" s="249"/>
      <c r="I81" s="263"/>
    </row>
    <row r="82" spans="1:9" s="258" customFormat="1">
      <c r="A82" s="248"/>
      <c r="B82" s="248"/>
      <c r="C82" s="248"/>
      <c r="D82" s="256"/>
      <c r="E82" s="256"/>
      <c r="F82" s="256"/>
      <c r="G82" s="256"/>
      <c r="H82" s="256"/>
    </row>
    <row r="83" spans="1:9" ht="13.5" thickBot="1">
      <c r="A83" s="252" t="s">
        <v>950</v>
      </c>
      <c r="B83" s="252"/>
      <c r="C83" s="252"/>
      <c r="D83" s="273">
        <v>215162</v>
      </c>
      <c r="E83" s="273"/>
      <c r="F83" s="273"/>
      <c r="G83" s="273"/>
      <c r="H83" s="273"/>
      <c r="I83" s="272">
        <f>SUM(D83:H83)</f>
        <v>215162</v>
      </c>
    </row>
    <row r="84" spans="1:9" ht="13.5" thickTop="1"/>
    <row r="85" spans="1:9" hidden="1"/>
    <row r="86" spans="1:9" hidden="1">
      <c r="A86" s="290" t="s">
        <v>387</v>
      </c>
      <c r="B86" s="264"/>
      <c r="C86" s="264"/>
      <c r="D86" s="250">
        <f>D19-D79</f>
        <v>-3.4924596548080444E-9</v>
      </c>
      <c r="E86" s="250">
        <f t="shared" ref="E86:I86" si="16">E19-E79</f>
        <v>0</v>
      </c>
      <c r="F86" s="250">
        <f>F19-F79</f>
        <v>0</v>
      </c>
      <c r="G86" s="250">
        <f t="shared" si="16"/>
        <v>0</v>
      </c>
      <c r="H86" s="250">
        <f t="shared" si="16"/>
        <v>0</v>
      </c>
      <c r="I86" s="250">
        <f t="shared" si="16"/>
        <v>-4.0745362639427185E-9</v>
      </c>
    </row>
    <row r="87" spans="1:9" hidden="1"/>
  </sheetData>
  <sheetProtection insertColumns="0" deleteColumns="0"/>
  <mergeCells count="4">
    <mergeCell ref="A1:I1"/>
    <mergeCell ref="A2:I2"/>
    <mergeCell ref="A3:I3"/>
    <mergeCell ref="D4:I4"/>
  </mergeCells>
  <printOptions horizontalCentered="1"/>
  <pageMargins left="0.25" right="0.25" top="0.25" bottom="0.5" header="0.5" footer="0.25"/>
  <pageSetup scale="86" fitToHeight="3" orientation="portrait"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chartofaccts</vt:lpstr>
      <vt:lpstr>CERTIFICATION-COVER</vt:lpstr>
      <vt:lpstr>NET POSITION</vt:lpstr>
      <vt:lpstr>REVENUE EXPENSES</vt:lpstr>
      <vt:lpstr>Expense Data</vt:lpstr>
      <vt:lpstr>Revenue Data</vt:lpstr>
      <vt:lpstr>BUDGETARY COMPARISON</vt:lpstr>
      <vt:lpstr>CASH FLOW</vt:lpstr>
      <vt:lpstr>28-FIXED ASSETS</vt:lpstr>
      <vt:lpstr>29-Sched LTD Bal Sheet</vt:lpstr>
      <vt:lpstr>datasheet-balsheet</vt:lpstr>
      <vt:lpstr>datasheet-rev_expend_detail</vt:lpstr>
      <vt:lpstr>datasheet-rev_expend_summary</vt:lpstr>
      <vt:lpstr>AGENCY</vt:lpstr>
      <vt:lpstr>REVENUE</vt:lpstr>
      <vt:lpstr>Expenditure Matrix</vt:lpstr>
      <vt:lpstr>Sheet1</vt:lpstr>
      <vt:lpstr>changes 1</vt:lpstr>
      <vt:lpstr>changes 2</vt:lpstr>
      <vt:lpstr>BudComp preparer guide</vt:lpstr>
      <vt:lpstr>COA</vt:lpstr>
      <vt:lpstr>Results Check</vt:lpstr>
      <vt:lpstr>___metadata</vt:lpstr>
      <vt:lpstr>AGENCY!Print_Area</vt:lpstr>
      <vt:lpstr>'CASH FLOW'!Print_Area</vt:lpstr>
      <vt:lpstr>'CERTIFICATION-COVER'!Print_Area</vt:lpstr>
      <vt:lpstr>'changes 2'!Print_Area</vt:lpstr>
      <vt:lpstr>chartofaccts!Print_Area</vt:lpstr>
      <vt:lpstr>'datasheet-rev_expend_detail'!Print_Area</vt:lpstr>
      <vt:lpstr>'Expenditure Matrix'!Print_Area</vt:lpstr>
      <vt:lpstr>'NET POSITION'!Print_Area</vt:lpstr>
      <vt:lpstr>REVENUE!Print_Area</vt:lpstr>
      <vt:lpstr>'REVENUE EXPENSES'!Print_Area</vt:lpstr>
      <vt:lpstr>'datasheet-rev_expend_detail'!Print_Titles</vt:lpstr>
      <vt:lpstr>'Expenditure Matrix'!Print_Titles</vt:lpstr>
      <vt:lpstr>'NET POSITION'!Print_Titles</vt:lpstr>
      <vt:lpstr>xlsx_Year_End_Expenses_1</vt:lpstr>
      <vt:lpstr>xlsx_Year_End_Revenues_1</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2017-12-15T16:15:23Z</cp:lastPrinted>
  <dcterms:created xsi:type="dcterms:W3CDTF">2002-09-30T15:27:05Z</dcterms:created>
  <dcterms:modified xsi:type="dcterms:W3CDTF">2018-01-18T00:11:11Z</dcterms:modified>
</cp:coreProperties>
</file>