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2122\Section 3\"/>
    </mc:Choice>
  </mc:AlternateContent>
  <xr:revisionPtr revIDLastSave="0" documentId="13_ncr:1_{7EDB5C26-AE92-4603-A920-A29F3F65C60F}" xr6:coauthVersionLast="47" xr6:coauthVersionMax="47" xr10:uidLastSave="{00000000-0000-0000-0000-000000000000}"/>
  <bookViews>
    <workbookView xWindow="-53100" yWindow="1140" windowWidth="21600" windowHeight="13125" xr2:uid="{BB0E2773-482F-4A9E-A070-31BB7AEED60B}"/>
  </bookViews>
  <sheets>
    <sheet name="General Fund Data by Dist" sheetId="1" r:id="rId1"/>
    <sheet name="District Lists" sheetId="6" r:id="rId2"/>
    <sheet name="Items" sheetId="8" state="hidden" r:id="rId3"/>
    <sheet name="Enrollment" sheetId="9" state="hidden" r:id="rId4"/>
    <sheet name="Revenue" sheetId="5" state="hidden" r:id="rId5"/>
    <sheet name="Activity" sheetId="3" state="hidden" r:id="rId6"/>
    <sheet name="Program" sheetId="2" state="hidden" r:id="rId7"/>
  </sheets>
  <definedNames>
    <definedName name="_xlnm._FilterDatabase" localSheetId="3" hidden="1">Enrollment!$B$7:$F$322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7" i="1" l="1"/>
  <c r="M33" i="1"/>
  <c r="M11" i="1"/>
  <c r="O4" i="1"/>
  <c r="M163" i="1" s="1"/>
  <c r="K4" i="1"/>
  <c r="I7" i="1" s="1"/>
  <c r="I97" i="1"/>
  <c r="I33" i="1"/>
  <c r="I11" i="1"/>
  <c r="M155" i="1" l="1"/>
  <c r="M66" i="1"/>
  <c r="M87" i="1"/>
  <c r="M112" i="1"/>
  <c r="M145" i="1"/>
  <c r="M156" i="1"/>
  <c r="M166" i="1"/>
  <c r="M21" i="1"/>
  <c r="M75" i="1"/>
  <c r="M143" i="1"/>
  <c r="M110" i="1"/>
  <c r="M24" i="1"/>
  <c r="M67" i="1"/>
  <c r="M88" i="1"/>
  <c r="M124" i="1"/>
  <c r="M146" i="1"/>
  <c r="M157" i="1"/>
  <c r="M25" i="1"/>
  <c r="M57" i="1"/>
  <c r="M68" i="1"/>
  <c r="M89" i="1"/>
  <c r="M102" i="1"/>
  <c r="M125" i="1"/>
  <c r="M135" i="1"/>
  <c r="M147" i="1"/>
  <c r="M108" i="1"/>
  <c r="M153" i="1"/>
  <c r="M54" i="1"/>
  <c r="M109" i="1"/>
  <c r="M16" i="1"/>
  <c r="M47" i="1"/>
  <c r="M58" i="1"/>
  <c r="M69" i="1"/>
  <c r="M79" i="1"/>
  <c r="M90" i="1"/>
  <c r="M103" i="1"/>
  <c r="M126" i="1"/>
  <c r="M136" i="1"/>
  <c r="M148" i="1"/>
  <c r="M168" i="1"/>
  <c r="M53" i="1"/>
  <c r="M121" i="1"/>
  <c r="M142" i="1"/>
  <c r="M132" i="1"/>
  <c r="M7" i="1"/>
  <c r="M17" i="1"/>
  <c r="M38" i="1"/>
  <c r="M48" i="1"/>
  <c r="M59" i="1"/>
  <c r="M70" i="1"/>
  <c r="M80" i="1"/>
  <c r="M91" i="1"/>
  <c r="M104" i="1"/>
  <c r="M115" i="1"/>
  <c r="M127" i="1"/>
  <c r="M137" i="1"/>
  <c r="M149" i="1"/>
  <c r="M39" i="1"/>
  <c r="M49" i="1"/>
  <c r="M60" i="1"/>
  <c r="M81" i="1"/>
  <c r="M92" i="1"/>
  <c r="M116" i="1"/>
  <c r="M138" i="1"/>
  <c r="M160" i="1"/>
  <c r="M154" i="1"/>
  <c r="M8" i="1"/>
  <c r="M28" i="1"/>
  <c r="M40" i="1"/>
  <c r="M50" i="1"/>
  <c r="M61" i="1"/>
  <c r="M82" i="1"/>
  <c r="M93" i="1"/>
  <c r="M117" i="1"/>
  <c r="M139" i="1"/>
  <c r="M161" i="1"/>
  <c r="M170" i="1"/>
  <c r="M44" i="1"/>
  <c r="M76" i="1"/>
  <c r="M29" i="1"/>
  <c r="M51" i="1"/>
  <c r="M62" i="1"/>
  <c r="M83" i="1"/>
  <c r="M94" i="1"/>
  <c r="M118" i="1"/>
  <c r="M140" i="1"/>
  <c r="M162" i="1"/>
  <c r="M74" i="1"/>
  <c r="M131" i="1"/>
  <c r="M43" i="1"/>
  <c r="M45" i="1" s="1"/>
  <c r="M144" i="1"/>
  <c r="M20" i="1"/>
  <c r="M30" i="1"/>
  <c r="M52" i="1"/>
  <c r="M63" i="1"/>
  <c r="M73" i="1"/>
  <c r="M84" i="1"/>
  <c r="M107" i="1"/>
  <c r="M120" i="1"/>
  <c r="M130" i="1"/>
  <c r="M141" i="1"/>
  <c r="M152" i="1"/>
  <c r="I163" i="1"/>
  <c r="I25" i="1"/>
  <c r="I58" i="1"/>
  <c r="I103" i="1"/>
  <c r="I17" i="1"/>
  <c r="I48" i="1"/>
  <c r="I80" i="1"/>
  <c r="I104" i="1"/>
  <c r="I149" i="1"/>
  <c r="I21" i="1"/>
  <c r="I74" i="1"/>
  <c r="I43" i="1"/>
  <c r="I75" i="1"/>
  <c r="I109" i="1"/>
  <c r="I132" i="1"/>
  <c r="I143" i="1"/>
  <c r="I44" i="1"/>
  <c r="I76" i="1"/>
  <c r="I66" i="1"/>
  <c r="I87" i="1"/>
  <c r="I112" i="1"/>
  <c r="I145" i="1"/>
  <c r="I156" i="1"/>
  <c r="I166" i="1"/>
  <c r="I68" i="1"/>
  <c r="I102" i="1"/>
  <c r="I125" i="1"/>
  <c r="I135" i="1"/>
  <c r="I147" i="1"/>
  <c r="I16" i="1"/>
  <c r="I47" i="1"/>
  <c r="I79" i="1"/>
  <c r="I148" i="1"/>
  <c r="I70" i="1"/>
  <c r="I127" i="1"/>
  <c r="I53" i="1"/>
  <c r="I108" i="1"/>
  <c r="I121" i="1"/>
  <c r="I131" i="1"/>
  <c r="I142" i="1"/>
  <c r="I153" i="1"/>
  <c r="I54" i="1"/>
  <c r="I154" i="1"/>
  <c r="I110" i="1"/>
  <c r="I144" i="1"/>
  <c r="I155" i="1"/>
  <c r="I24" i="1"/>
  <c r="I67" i="1"/>
  <c r="I88" i="1"/>
  <c r="I124" i="1"/>
  <c r="I146" i="1"/>
  <c r="I157" i="1"/>
  <c r="I168" i="1"/>
  <c r="I57" i="1"/>
  <c r="I89" i="1"/>
  <c r="I69" i="1"/>
  <c r="I90" i="1"/>
  <c r="I126" i="1"/>
  <c r="I136" i="1"/>
  <c r="I38" i="1"/>
  <c r="I59" i="1"/>
  <c r="I91" i="1"/>
  <c r="I115" i="1"/>
  <c r="I137" i="1"/>
  <c r="I39" i="1"/>
  <c r="I49" i="1"/>
  <c r="I60" i="1"/>
  <c r="I81" i="1"/>
  <c r="I92" i="1"/>
  <c r="I116" i="1"/>
  <c r="I138" i="1"/>
  <c r="I160" i="1"/>
  <c r="I8" i="1"/>
  <c r="I28" i="1"/>
  <c r="I40" i="1"/>
  <c r="I50" i="1"/>
  <c r="I61" i="1"/>
  <c r="I82" i="1"/>
  <c r="I93" i="1"/>
  <c r="I117" i="1"/>
  <c r="I139" i="1"/>
  <c r="I161" i="1"/>
  <c r="I170" i="1"/>
  <c r="I29" i="1"/>
  <c r="I51" i="1"/>
  <c r="I62" i="1"/>
  <c r="I83" i="1"/>
  <c r="I94" i="1"/>
  <c r="I118" i="1"/>
  <c r="I140" i="1"/>
  <c r="I162" i="1"/>
  <c r="I20" i="1"/>
  <c r="I30" i="1"/>
  <c r="I52" i="1"/>
  <c r="I63" i="1"/>
  <c r="I73" i="1"/>
  <c r="I84" i="1"/>
  <c r="I107" i="1"/>
  <c r="I120" i="1"/>
  <c r="I130" i="1"/>
  <c r="I141" i="1"/>
  <c r="I152" i="1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I5" i="1" s="1"/>
  <c r="K7" i="1" s="1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M5" i="1" s="1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F8" i="9"/>
  <c r="E8" i="9"/>
  <c r="O7" i="1" l="1"/>
  <c r="M22" i="1"/>
  <c r="O8" i="1"/>
  <c r="K8" i="1"/>
  <c r="M105" i="1"/>
  <c r="O45" i="1"/>
  <c r="O170" i="1"/>
  <c r="O22" i="1"/>
  <c r="O168" i="1"/>
  <c r="O166" i="1"/>
  <c r="K168" i="1"/>
  <c r="K170" i="1"/>
  <c r="K166" i="1"/>
  <c r="M158" i="1"/>
  <c r="M41" i="1"/>
  <c r="M150" i="1"/>
  <c r="M26" i="1"/>
  <c r="M9" i="1"/>
  <c r="N9" i="1" s="1"/>
  <c r="M55" i="1"/>
  <c r="M122" i="1"/>
  <c r="M18" i="1"/>
  <c r="M64" i="1"/>
  <c r="M164" i="1"/>
  <c r="M85" i="1"/>
  <c r="M133" i="1"/>
  <c r="M31" i="1"/>
  <c r="M113" i="1"/>
  <c r="M128" i="1"/>
  <c r="M95" i="1"/>
  <c r="M71" i="1"/>
  <c r="M77" i="1"/>
  <c r="I133" i="1"/>
  <c r="I31" i="1"/>
  <c r="I113" i="1"/>
  <c r="I26" i="1"/>
  <c r="I122" i="1"/>
  <c r="I45" i="1"/>
  <c r="I22" i="1"/>
  <c r="I85" i="1"/>
  <c r="I95" i="1"/>
  <c r="I158" i="1"/>
  <c r="I55" i="1"/>
  <c r="I71" i="1"/>
  <c r="I64" i="1"/>
  <c r="I18" i="1"/>
  <c r="I150" i="1"/>
  <c r="I9" i="1"/>
  <c r="J9" i="1" s="1"/>
  <c r="I128" i="1"/>
  <c r="I105" i="1"/>
  <c r="I77" i="1"/>
  <c r="I164" i="1"/>
  <c r="I41" i="1"/>
  <c r="D8" i="9"/>
  <c r="G4" i="1"/>
  <c r="E5" i="1" s="1"/>
  <c r="K9" i="1" l="1"/>
  <c r="O77" i="1"/>
  <c r="O55" i="1"/>
  <c r="O71" i="1"/>
  <c r="O95" i="1"/>
  <c r="O128" i="1"/>
  <c r="O26" i="1"/>
  <c r="O113" i="1"/>
  <c r="O150" i="1"/>
  <c r="O41" i="1"/>
  <c r="O133" i="1"/>
  <c r="O31" i="1"/>
  <c r="O85" i="1"/>
  <c r="O158" i="1"/>
  <c r="O164" i="1"/>
  <c r="O64" i="1"/>
  <c r="O105" i="1"/>
  <c r="O18" i="1"/>
  <c r="O122" i="1"/>
  <c r="K71" i="1"/>
  <c r="K55" i="1"/>
  <c r="K41" i="1"/>
  <c r="K158" i="1"/>
  <c r="K164" i="1"/>
  <c r="K95" i="1"/>
  <c r="K77" i="1"/>
  <c r="K85" i="1"/>
  <c r="K105" i="1"/>
  <c r="K22" i="1"/>
  <c r="K128" i="1"/>
  <c r="K45" i="1"/>
  <c r="K122" i="1"/>
  <c r="K26" i="1"/>
  <c r="K150" i="1"/>
  <c r="K113" i="1"/>
  <c r="K18" i="1"/>
  <c r="K64" i="1"/>
  <c r="K133" i="1"/>
  <c r="K31" i="1"/>
  <c r="M14" i="1"/>
  <c r="N26" i="1" s="1"/>
  <c r="M36" i="1"/>
  <c r="N45" i="1" s="1"/>
  <c r="M100" i="1"/>
  <c r="N133" i="1" s="1"/>
  <c r="I14" i="1"/>
  <c r="I36" i="1"/>
  <c r="I100" i="1"/>
  <c r="J128" i="1" s="1"/>
  <c r="E168" i="1"/>
  <c r="E149" i="1"/>
  <c r="E137" i="1"/>
  <c r="E118" i="1"/>
  <c r="E94" i="1"/>
  <c r="E80" i="1"/>
  <c r="E62" i="1"/>
  <c r="E48" i="1"/>
  <c r="E21" i="1"/>
  <c r="E20" i="1"/>
  <c r="E112" i="1"/>
  <c r="E40" i="1"/>
  <c r="E7" i="1"/>
  <c r="G7" i="1" s="1"/>
  <c r="E87" i="1"/>
  <c r="E125" i="1"/>
  <c r="E154" i="1"/>
  <c r="E67" i="1"/>
  <c r="E153" i="1"/>
  <c r="E66" i="1"/>
  <c r="E152" i="1"/>
  <c r="E63" i="1"/>
  <c r="E166" i="1"/>
  <c r="E148" i="1"/>
  <c r="E136" i="1"/>
  <c r="E117" i="1"/>
  <c r="E93" i="1"/>
  <c r="E79" i="1"/>
  <c r="E61" i="1"/>
  <c r="E47" i="1"/>
  <c r="E145" i="1"/>
  <c r="E74" i="1"/>
  <c r="E54" i="1"/>
  <c r="E139" i="1"/>
  <c r="E25" i="1"/>
  <c r="E120" i="1"/>
  <c r="E49" i="1"/>
  <c r="E163" i="1"/>
  <c r="E147" i="1"/>
  <c r="E135" i="1"/>
  <c r="E116" i="1"/>
  <c r="E92" i="1"/>
  <c r="E76" i="1"/>
  <c r="E60" i="1"/>
  <c r="E44" i="1"/>
  <c r="E17" i="1"/>
  <c r="E131" i="1"/>
  <c r="E90" i="1"/>
  <c r="E8" i="1"/>
  <c r="G8" i="1" s="1"/>
  <c r="E70" i="1"/>
  <c r="E108" i="1"/>
  <c r="E141" i="1"/>
  <c r="E29" i="1"/>
  <c r="E83" i="1"/>
  <c r="E162" i="1"/>
  <c r="E146" i="1"/>
  <c r="E132" i="1"/>
  <c r="E115" i="1"/>
  <c r="E91" i="1"/>
  <c r="E75" i="1"/>
  <c r="E59" i="1"/>
  <c r="E43" i="1"/>
  <c r="E16" i="1"/>
  <c r="E161" i="1"/>
  <c r="E58" i="1"/>
  <c r="E39" i="1"/>
  <c r="E38" i="1"/>
  <c r="E156" i="1"/>
  <c r="E53" i="1"/>
  <c r="E84" i="1"/>
  <c r="E69" i="1"/>
  <c r="E107" i="1"/>
  <c r="E140" i="1"/>
  <c r="E51" i="1"/>
  <c r="E103" i="1"/>
  <c r="E160" i="1"/>
  <c r="E144" i="1"/>
  <c r="E130" i="1"/>
  <c r="E110" i="1"/>
  <c r="E89" i="1"/>
  <c r="E73" i="1"/>
  <c r="E57" i="1"/>
  <c r="E126" i="1"/>
  <c r="E30" i="1"/>
  <c r="E68" i="1"/>
  <c r="E81" i="1"/>
  <c r="E157" i="1"/>
  <c r="E143" i="1"/>
  <c r="E127" i="1"/>
  <c r="E109" i="1"/>
  <c r="E88" i="1"/>
  <c r="E142" i="1"/>
  <c r="E155" i="1"/>
  <c r="E52" i="1"/>
  <c r="E124" i="1"/>
  <c r="E28" i="1"/>
  <c r="E121" i="1"/>
  <c r="E50" i="1"/>
  <c r="E138" i="1"/>
  <c r="E104" i="1"/>
  <c r="E170" i="1"/>
  <c r="E24" i="1"/>
  <c r="E82" i="1"/>
  <c r="E102" i="1"/>
  <c r="N18" i="1" l="1"/>
  <c r="O9" i="1"/>
  <c r="N31" i="1"/>
  <c r="N64" i="1"/>
  <c r="N150" i="1"/>
  <c r="N164" i="1"/>
  <c r="N113" i="1"/>
  <c r="N158" i="1"/>
  <c r="N128" i="1"/>
  <c r="G168" i="1"/>
  <c r="G170" i="1"/>
  <c r="G166" i="1"/>
  <c r="N55" i="1"/>
  <c r="O100" i="1"/>
  <c r="N166" i="1"/>
  <c r="N170" i="1"/>
  <c r="N168" i="1"/>
  <c r="N122" i="1"/>
  <c r="N85" i="1"/>
  <c r="O14" i="1"/>
  <c r="N14" i="1"/>
  <c r="N22" i="1"/>
  <c r="N105" i="1"/>
  <c r="N95" i="1"/>
  <c r="N41" i="1"/>
  <c r="N71" i="1"/>
  <c r="N77" i="1"/>
  <c r="J55" i="1"/>
  <c r="K36" i="1"/>
  <c r="J113" i="1"/>
  <c r="J164" i="1"/>
  <c r="J150" i="1"/>
  <c r="J158" i="1"/>
  <c r="J105" i="1"/>
  <c r="J122" i="1"/>
  <c r="J133" i="1"/>
  <c r="J14" i="1"/>
  <c r="K14" i="1"/>
  <c r="J31" i="1"/>
  <c r="J45" i="1"/>
  <c r="J95" i="1"/>
  <c r="J71" i="1"/>
  <c r="J64" i="1"/>
  <c r="J77" i="1"/>
  <c r="J18" i="1"/>
  <c r="J22" i="1"/>
  <c r="J41" i="1"/>
  <c r="J26" i="1"/>
  <c r="J85" i="1"/>
  <c r="K100" i="1"/>
  <c r="J170" i="1"/>
  <c r="J166" i="1"/>
  <c r="J168" i="1"/>
  <c r="O36" i="1"/>
  <c r="N36" i="1"/>
  <c r="J36" i="1"/>
  <c r="E95" i="1"/>
  <c r="E105" i="1"/>
  <c r="E85" i="1"/>
  <c r="E77" i="1"/>
  <c r="E64" i="1"/>
  <c r="E45" i="1"/>
  <c r="E9" i="1"/>
  <c r="F9" i="1" s="1"/>
  <c r="G85" i="1" l="1"/>
  <c r="G105" i="1"/>
  <c r="G95" i="1"/>
  <c r="G45" i="1"/>
  <c r="G64" i="1"/>
  <c r="G77" i="1"/>
  <c r="G9" i="1"/>
  <c r="F5" i="6"/>
  <c r="O5" i="6"/>
  <c r="F6" i="6"/>
  <c r="I6" i="6"/>
  <c r="L6" i="6"/>
  <c r="O6" i="6"/>
  <c r="F7" i="6"/>
  <c r="I7" i="6"/>
  <c r="L7" i="6"/>
  <c r="O7" i="6"/>
  <c r="F8" i="6"/>
  <c r="I8" i="6"/>
  <c r="L8" i="6"/>
  <c r="O8" i="6"/>
  <c r="F9" i="6"/>
  <c r="I9" i="6"/>
  <c r="L9" i="6"/>
  <c r="O9" i="6"/>
  <c r="F10" i="6"/>
  <c r="I10" i="6"/>
  <c r="L10" i="6"/>
  <c r="O10" i="6"/>
  <c r="F11" i="6"/>
  <c r="L11" i="6"/>
  <c r="O11" i="6"/>
  <c r="F12" i="6"/>
  <c r="I12" i="6"/>
  <c r="L12" i="6"/>
  <c r="F13" i="6"/>
  <c r="I13" i="6"/>
  <c r="L13" i="6"/>
  <c r="F14" i="6"/>
  <c r="L14" i="6"/>
  <c r="F15" i="6"/>
  <c r="I15" i="6"/>
  <c r="L15" i="6"/>
  <c r="F16" i="6"/>
  <c r="I16" i="6"/>
  <c r="L16" i="6"/>
  <c r="F17" i="6"/>
  <c r="I17" i="6"/>
  <c r="L17" i="6"/>
  <c r="F18" i="6"/>
  <c r="I18" i="6"/>
  <c r="O18" i="6"/>
  <c r="F19" i="6"/>
  <c r="I19" i="6"/>
  <c r="L19" i="6"/>
  <c r="O19" i="6"/>
  <c r="F20" i="6"/>
  <c r="I20" i="6"/>
  <c r="L20" i="6"/>
  <c r="O20" i="6"/>
  <c r="F21" i="6"/>
  <c r="L21" i="6"/>
  <c r="O21" i="6"/>
  <c r="F22" i="6"/>
  <c r="I22" i="6"/>
  <c r="L22" i="6"/>
  <c r="O22" i="6"/>
  <c r="F23" i="6"/>
  <c r="I23" i="6"/>
  <c r="L23" i="6"/>
  <c r="O23" i="6"/>
  <c r="F24" i="6"/>
  <c r="I24" i="6"/>
  <c r="L24" i="6"/>
  <c r="O24" i="6"/>
  <c r="F25" i="6"/>
  <c r="I25" i="6"/>
  <c r="L25" i="6"/>
  <c r="O25" i="6"/>
  <c r="F26" i="6"/>
  <c r="I26" i="6"/>
  <c r="L26" i="6"/>
  <c r="O26" i="6"/>
  <c r="F27" i="6"/>
  <c r="I27" i="6"/>
  <c r="L27" i="6"/>
  <c r="O27" i="6"/>
  <c r="F28" i="6"/>
  <c r="I28" i="6"/>
  <c r="L28" i="6"/>
  <c r="O28" i="6"/>
  <c r="F29" i="6"/>
  <c r="I29" i="6"/>
  <c r="L29" i="6"/>
  <c r="O29" i="6"/>
  <c r="F30" i="6"/>
  <c r="L30" i="6"/>
  <c r="O30" i="6"/>
  <c r="F31" i="6"/>
  <c r="I31" i="6"/>
  <c r="L31" i="6"/>
  <c r="O31" i="6"/>
  <c r="F32" i="6"/>
  <c r="I32" i="6"/>
  <c r="L32" i="6"/>
  <c r="O32" i="6"/>
  <c r="F33" i="6"/>
  <c r="I33" i="6"/>
  <c r="L33" i="6"/>
  <c r="O33" i="6"/>
  <c r="F34" i="6"/>
  <c r="I34" i="6"/>
  <c r="L34" i="6"/>
  <c r="F35" i="6"/>
  <c r="I35" i="6"/>
  <c r="L35" i="6"/>
  <c r="F36" i="6"/>
  <c r="I36" i="6"/>
  <c r="L36" i="6"/>
  <c r="F37" i="6"/>
  <c r="L37" i="6"/>
  <c r="F38" i="6"/>
  <c r="I38" i="6"/>
  <c r="F39" i="6"/>
  <c r="I39" i="6"/>
  <c r="L39" i="6"/>
  <c r="F40" i="6"/>
  <c r="I40" i="6"/>
  <c r="L40" i="6"/>
  <c r="F41" i="6"/>
  <c r="I41" i="6"/>
  <c r="L41" i="6"/>
  <c r="F42" i="6"/>
  <c r="I42" i="6"/>
  <c r="L42" i="6"/>
  <c r="F43" i="6"/>
  <c r="I43" i="6"/>
  <c r="L43" i="6"/>
  <c r="F44" i="6"/>
  <c r="I44" i="6"/>
  <c r="L44" i="6"/>
  <c r="F45" i="6"/>
  <c r="I45" i="6"/>
  <c r="L45" i="6"/>
  <c r="F46" i="6"/>
  <c r="I46" i="6"/>
  <c r="L46" i="6"/>
  <c r="F47" i="6"/>
  <c r="L47" i="6"/>
  <c r="F48" i="6"/>
  <c r="I48" i="6"/>
  <c r="L48" i="6"/>
  <c r="F49" i="6"/>
  <c r="I49" i="6"/>
  <c r="L49" i="6"/>
  <c r="F50" i="6"/>
  <c r="L50" i="6"/>
  <c r="F51" i="6"/>
  <c r="I51" i="6"/>
  <c r="L51" i="6"/>
  <c r="F52" i="6"/>
  <c r="I52" i="6"/>
  <c r="L52" i="6"/>
  <c r="F53" i="6"/>
  <c r="I53" i="6"/>
  <c r="L53" i="6"/>
  <c r="F54" i="6"/>
  <c r="I54" i="6"/>
  <c r="L54" i="6"/>
  <c r="F55" i="6"/>
  <c r="I55" i="6"/>
  <c r="L55" i="6"/>
  <c r="F56" i="6"/>
  <c r="I56" i="6"/>
  <c r="L56" i="6"/>
  <c r="F57" i="6"/>
  <c r="L57" i="6"/>
  <c r="F58" i="6"/>
  <c r="I58" i="6"/>
  <c r="L58" i="6"/>
  <c r="F59" i="6"/>
  <c r="I59" i="6"/>
  <c r="L59" i="6"/>
  <c r="F60" i="6"/>
  <c r="I60" i="6"/>
  <c r="L60" i="6"/>
  <c r="F61" i="6"/>
  <c r="I61" i="6"/>
  <c r="L61" i="6"/>
  <c r="F62" i="6"/>
  <c r="I62" i="6"/>
  <c r="L62" i="6"/>
  <c r="F63" i="6"/>
  <c r="I63" i="6"/>
  <c r="L63" i="6"/>
  <c r="F64" i="6"/>
  <c r="L64" i="6"/>
  <c r="F65" i="6"/>
  <c r="I65" i="6"/>
  <c r="L65" i="6"/>
  <c r="F66" i="6"/>
  <c r="I66" i="6"/>
  <c r="L66" i="6"/>
  <c r="F67" i="6"/>
  <c r="I67" i="6"/>
  <c r="F68" i="6"/>
  <c r="I68" i="6"/>
  <c r="L68" i="6"/>
  <c r="F69" i="6"/>
  <c r="I69" i="6"/>
  <c r="L69" i="6"/>
  <c r="F70" i="6"/>
  <c r="L70" i="6"/>
  <c r="F71" i="6"/>
  <c r="I71" i="6"/>
  <c r="L71" i="6"/>
  <c r="F72" i="6"/>
  <c r="I72" i="6"/>
  <c r="L72" i="6"/>
  <c r="F73" i="6"/>
  <c r="I73" i="6"/>
  <c r="L73" i="6"/>
  <c r="F74" i="6"/>
  <c r="I74" i="6"/>
  <c r="L74" i="6"/>
  <c r="F75" i="6"/>
  <c r="L75" i="6"/>
  <c r="F76" i="6"/>
  <c r="I76" i="6"/>
  <c r="L76" i="6"/>
  <c r="F77" i="6"/>
  <c r="L77" i="6"/>
  <c r="F78" i="6"/>
  <c r="I78" i="6"/>
  <c r="L78" i="6"/>
  <c r="F79" i="6"/>
  <c r="I79" i="6"/>
  <c r="L79" i="6"/>
  <c r="F80" i="6"/>
  <c r="I80" i="6"/>
  <c r="L80" i="6"/>
  <c r="F81" i="6"/>
  <c r="I81" i="6"/>
  <c r="L81" i="6"/>
  <c r="F82" i="6"/>
  <c r="I82" i="6"/>
  <c r="L82" i="6"/>
  <c r="F83" i="6"/>
  <c r="I83" i="6"/>
  <c r="L83" i="6"/>
  <c r="F84" i="6"/>
  <c r="I84" i="6"/>
  <c r="L84" i="6"/>
  <c r="F85" i="6"/>
  <c r="I85" i="6"/>
  <c r="L85" i="6"/>
  <c r="F86" i="6"/>
  <c r="I86" i="6"/>
  <c r="L86" i="6"/>
  <c r="F87" i="6"/>
  <c r="I87" i="6"/>
  <c r="L87" i="6"/>
  <c r="F88" i="6"/>
  <c r="L88" i="6"/>
  <c r="F89" i="6"/>
  <c r="I89" i="6"/>
  <c r="L89" i="6"/>
  <c r="F90" i="6"/>
  <c r="I90" i="6"/>
  <c r="L90" i="6"/>
  <c r="F91" i="6"/>
  <c r="I91" i="6"/>
  <c r="L91" i="6"/>
  <c r="F92" i="6"/>
  <c r="I92" i="6"/>
  <c r="L92" i="6"/>
  <c r="F93" i="6"/>
  <c r="I93" i="6"/>
  <c r="L93" i="6"/>
  <c r="F94" i="6"/>
  <c r="I94" i="6"/>
  <c r="L94" i="6"/>
  <c r="F95" i="6"/>
  <c r="I95" i="6"/>
  <c r="L95" i="6"/>
  <c r="F96" i="6"/>
  <c r="I96" i="6"/>
  <c r="L96" i="6"/>
  <c r="F97" i="6"/>
  <c r="I97" i="6"/>
  <c r="L97" i="6"/>
  <c r="F98" i="6"/>
  <c r="I98" i="6"/>
  <c r="L98" i="6"/>
  <c r="F99" i="6"/>
  <c r="I99" i="6"/>
  <c r="F100" i="6"/>
  <c r="I100" i="6"/>
  <c r="L100" i="6"/>
  <c r="F101" i="6"/>
  <c r="I101" i="6"/>
  <c r="L101" i="6"/>
  <c r="F102" i="6"/>
  <c r="L102" i="6"/>
  <c r="F103" i="6"/>
  <c r="I103" i="6"/>
  <c r="L103" i="6"/>
  <c r="F104" i="6"/>
  <c r="I104" i="6"/>
  <c r="L104" i="6"/>
  <c r="F105" i="6"/>
  <c r="I105" i="6"/>
  <c r="L105" i="6"/>
  <c r="F106" i="6"/>
  <c r="L106" i="6"/>
  <c r="F107" i="6"/>
  <c r="I107" i="6"/>
  <c r="L107" i="6"/>
  <c r="F108" i="6"/>
  <c r="I108" i="6"/>
  <c r="L108" i="6"/>
  <c r="F109" i="6"/>
  <c r="I109" i="6"/>
  <c r="L109" i="6"/>
  <c r="F110" i="6"/>
  <c r="I110" i="6"/>
  <c r="L110" i="6"/>
  <c r="F111" i="6"/>
  <c r="I111" i="6"/>
  <c r="L111" i="6"/>
  <c r="F112" i="6"/>
  <c r="L112" i="6"/>
  <c r="F113" i="6"/>
  <c r="I113" i="6"/>
  <c r="L113" i="6"/>
  <c r="F114" i="6"/>
  <c r="I114" i="6"/>
  <c r="L114" i="6"/>
  <c r="F115" i="6"/>
  <c r="I115" i="6"/>
  <c r="L115" i="6"/>
  <c r="F116" i="6"/>
  <c r="I116" i="6"/>
  <c r="L116" i="6"/>
  <c r="F117" i="6"/>
  <c r="I117" i="6"/>
  <c r="L117" i="6"/>
  <c r="F118" i="6"/>
  <c r="I118" i="6"/>
  <c r="L118" i="6"/>
  <c r="F119" i="6"/>
  <c r="I119" i="6"/>
  <c r="L119" i="6"/>
  <c r="F120" i="6"/>
  <c r="I120" i="6"/>
  <c r="F121" i="6"/>
  <c r="I121" i="6"/>
  <c r="L121" i="6"/>
  <c r="F122" i="6"/>
  <c r="I122" i="6"/>
  <c r="L122" i="6"/>
  <c r="F123" i="6"/>
  <c r="I123" i="6"/>
  <c r="L123" i="6"/>
  <c r="F124" i="6"/>
  <c r="I124" i="6"/>
  <c r="L124" i="6"/>
  <c r="F125" i="6"/>
  <c r="I125" i="6"/>
  <c r="L125" i="6"/>
  <c r="F126" i="6"/>
  <c r="I126" i="6"/>
  <c r="L126" i="6"/>
  <c r="F127" i="6"/>
  <c r="I127" i="6"/>
  <c r="L127" i="6"/>
  <c r="F128" i="6"/>
  <c r="I128" i="6"/>
  <c r="L128" i="6"/>
  <c r="F129" i="6"/>
  <c r="I129" i="6"/>
  <c r="L129" i="6"/>
  <c r="F130" i="6"/>
  <c r="I130" i="6"/>
  <c r="L130" i="6"/>
  <c r="F131" i="6"/>
  <c r="I131" i="6"/>
  <c r="L131" i="6"/>
  <c r="F132" i="6"/>
  <c r="I132" i="6"/>
  <c r="L132" i="6"/>
  <c r="F133" i="6"/>
  <c r="I133" i="6"/>
  <c r="L133" i="6"/>
  <c r="F134" i="6"/>
  <c r="I134" i="6"/>
  <c r="L134" i="6"/>
  <c r="F135" i="6"/>
  <c r="I135" i="6"/>
  <c r="L135" i="6"/>
  <c r="F136" i="6"/>
  <c r="I136" i="6"/>
  <c r="L136" i="6"/>
  <c r="F137" i="6"/>
  <c r="I137" i="6"/>
  <c r="L137" i="6"/>
  <c r="F138" i="6"/>
  <c r="I138" i="6"/>
  <c r="L138" i="6"/>
  <c r="F139" i="6"/>
  <c r="I139" i="6"/>
  <c r="L139" i="6"/>
  <c r="F140" i="6"/>
  <c r="L140" i="6"/>
  <c r="F141" i="6"/>
  <c r="I141" i="6"/>
  <c r="L141" i="6"/>
  <c r="F142" i="6"/>
  <c r="I142" i="6"/>
  <c r="L142" i="6"/>
  <c r="F143" i="6"/>
  <c r="I143" i="6"/>
  <c r="L143" i="6"/>
  <c r="F144" i="6"/>
  <c r="I144" i="6"/>
  <c r="L144" i="6"/>
  <c r="F145" i="6"/>
  <c r="I145" i="6"/>
  <c r="L145" i="6"/>
  <c r="F146" i="6"/>
  <c r="I146" i="6"/>
  <c r="L146" i="6"/>
  <c r="F147" i="6"/>
  <c r="I147" i="6"/>
  <c r="L147" i="6"/>
  <c r="F148" i="6"/>
  <c r="L148" i="6"/>
  <c r="F149" i="6"/>
  <c r="I149" i="6"/>
  <c r="L149" i="6"/>
  <c r="F150" i="6"/>
  <c r="I150" i="6"/>
  <c r="L150" i="6"/>
  <c r="F151" i="6"/>
  <c r="I151" i="6"/>
  <c r="L151" i="6"/>
  <c r="F152" i="6"/>
  <c r="I152" i="6"/>
  <c r="L152" i="6"/>
  <c r="F153" i="6"/>
  <c r="I153" i="6"/>
  <c r="L153" i="6"/>
  <c r="F154" i="6"/>
  <c r="I154" i="6"/>
  <c r="L154" i="6"/>
  <c r="F155" i="6"/>
  <c r="L155" i="6"/>
  <c r="F156" i="6"/>
  <c r="I156" i="6"/>
  <c r="L156" i="6"/>
  <c r="F157" i="6"/>
  <c r="I157" i="6"/>
  <c r="L157" i="6"/>
  <c r="F158" i="6"/>
  <c r="I158" i="6"/>
  <c r="F159" i="6"/>
  <c r="I159" i="6"/>
  <c r="L159" i="6"/>
  <c r="F160" i="6"/>
  <c r="I160" i="6"/>
  <c r="L160" i="6"/>
  <c r="F161" i="6"/>
  <c r="I161" i="6"/>
  <c r="L161" i="6"/>
  <c r="F162" i="6"/>
  <c r="I162" i="6"/>
  <c r="L162" i="6"/>
  <c r="F163" i="6"/>
  <c r="I163" i="6"/>
  <c r="L163" i="6"/>
  <c r="F164" i="6"/>
  <c r="I164" i="6"/>
  <c r="L164" i="6"/>
  <c r="F165" i="6"/>
  <c r="I165" i="6"/>
  <c r="L165" i="6"/>
  <c r="F166" i="6"/>
  <c r="L166" i="6"/>
  <c r="F167" i="6"/>
  <c r="I167" i="6"/>
  <c r="L167" i="6"/>
  <c r="F168" i="6"/>
  <c r="I168" i="6"/>
  <c r="L168" i="6"/>
  <c r="F169" i="6"/>
  <c r="I169" i="6"/>
  <c r="L169" i="6"/>
  <c r="F170" i="6"/>
  <c r="I170" i="6"/>
  <c r="L170" i="6"/>
  <c r="F171" i="6"/>
  <c r="I171" i="6"/>
  <c r="L171" i="6"/>
  <c r="F172" i="6"/>
  <c r="I172" i="6"/>
  <c r="L172" i="6"/>
  <c r="F173" i="6"/>
  <c r="I173" i="6"/>
  <c r="L173" i="6"/>
  <c r="F174" i="6"/>
  <c r="I174" i="6"/>
  <c r="L174" i="6"/>
  <c r="F175" i="6"/>
  <c r="I175" i="6"/>
  <c r="L175" i="6"/>
  <c r="F176" i="6"/>
  <c r="I176" i="6"/>
  <c r="L176" i="6"/>
  <c r="F177" i="6"/>
  <c r="I177" i="6"/>
  <c r="L177" i="6"/>
  <c r="F178" i="6"/>
  <c r="I178" i="6"/>
  <c r="L178" i="6"/>
  <c r="F179" i="6"/>
  <c r="I179" i="6"/>
  <c r="L179" i="6"/>
  <c r="F180" i="6"/>
  <c r="L180" i="6"/>
  <c r="F181" i="6"/>
  <c r="I181" i="6"/>
  <c r="L181" i="6"/>
  <c r="F182" i="6"/>
  <c r="I182" i="6"/>
  <c r="L182" i="6"/>
  <c r="F183" i="6"/>
  <c r="I183" i="6"/>
  <c r="L183" i="6"/>
  <c r="F184" i="6"/>
  <c r="I184" i="6"/>
  <c r="L184" i="6"/>
  <c r="F185" i="6"/>
  <c r="I185" i="6"/>
  <c r="L185" i="6"/>
  <c r="F186" i="6"/>
  <c r="I186" i="6"/>
  <c r="L186" i="6"/>
  <c r="F187" i="6"/>
  <c r="I187" i="6"/>
  <c r="L187" i="6"/>
  <c r="F188" i="6"/>
  <c r="I188" i="6"/>
  <c r="L188" i="6"/>
  <c r="F189" i="6"/>
  <c r="L189" i="6"/>
  <c r="F190" i="6"/>
  <c r="I190" i="6"/>
  <c r="L190" i="6"/>
  <c r="F191" i="6"/>
  <c r="I191" i="6"/>
  <c r="L191" i="6"/>
  <c r="F192" i="6"/>
  <c r="I192" i="6"/>
  <c r="L192" i="6"/>
  <c r="F193" i="6"/>
  <c r="I193" i="6"/>
  <c r="L193" i="6"/>
  <c r="F194" i="6"/>
  <c r="I194" i="6"/>
  <c r="L194" i="6"/>
  <c r="F195" i="6"/>
  <c r="I195" i="6"/>
  <c r="L195" i="6"/>
  <c r="F196" i="6"/>
  <c r="I196" i="6"/>
  <c r="L196" i="6"/>
  <c r="F197" i="6"/>
  <c r="L197" i="6"/>
  <c r="F198" i="6"/>
  <c r="I198" i="6"/>
  <c r="L198" i="6"/>
  <c r="F199" i="6"/>
  <c r="I199" i="6"/>
  <c r="L199" i="6"/>
  <c r="F200" i="6"/>
  <c r="I200" i="6"/>
  <c r="L200" i="6"/>
  <c r="F201" i="6"/>
  <c r="I201" i="6"/>
  <c r="L201" i="6"/>
  <c r="F202" i="6"/>
  <c r="I202" i="6"/>
  <c r="L202" i="6"/>
  <c r="F203" i="6"/>
  <c r="I203" i="6"/>
  <c r="L203" i="6"/>
  <c r="F204" i="6"/>
  <c r="I204" i="6"/>
  <c r="L204" i="6"/>
  <c r="F205" i="6"/>
  <c r="I205" i="6"/>
  <c r="L205" i="6"/>
  <c r="F206" i="6"/>
  <c r="L206" i="6"/>
  <c r="F207" i="6"/>
  <c r="I207" i="6"/>
  <c r="L207" i="6"/>
  <c r="F208" i="6"/>
  <c r="I208" i="6"/>
  <c r="F209" i="6"/>
  <c r="I209" i="6"/>
  <c r="L209" i="6"/>
  <c r="F210" i="6"/>
  <c r="I210" i="6"/>
  <c r="L210" i="6"/>
  <c r="F211" i="6"/>
  <c r="I211" i="6"/>
  <c r="L211" i="6"/>
  <c r="F212" i="6"/>
  <c r="I212" i="6"/>
  <c r="L212" i="6"/>
  <c r="F213" i="6"/>
  <c r="L213" i="6"/>
  <c r="F214" i="6"/>
  <c r="I214" i="6"/>
  <c r="L214" i="6"/>
  <c r="F215" i="6"/>
  <c r="I215" i="6"/>
  <c r="L215" i="6"/>
  <c r="F216" i="6"/>
  <c r="I216" i="6"/>
  <c r="L216" i="6"/>
  <c r="F217" i="6"/>
  <c r="L217" i="6"/>
  <c r="F218" i="6"/>
  <c r="I218" i="6"/>
  <c r="L218" i="6"/>
  <c r="F219" i="6"/>
  <c r="I219" i="6"/>
  <c r="L219" i="6"/>
  <c r="F220" i="6"/>
  <c r="I220" i="6"/>
  <c r="L220" i="6"/>
  <c r="F221" i="6"/>
  <c r="I221" i="6"/>
  <c r="L221" i="6"/>
  <c r="F222" i="6"/>
  <c r="I222" i="6"/>
  <c r="L222" i="6"/>
  <c r="F223" i="6"/>
  <c r="I223" i="6"/>
  <c r="L223" i="6"/>
  <c r="F224" i="6"/>
  <c r="I224" i="6"/>
  <c r="L224" i="6"/>
  <c r="F225" i="6"/>
  <c r="I225" i="6"/>
  <c r="L225" i="6"/>
  <c r="F226" i="6"/>
  <c r="I226" i="6"/>
  <c r="L226" i="6"/>
  <c r="F227" i="6"/>
  <c r="I227" i="6"/>
  <c r="L227" i="6"/>
  <c r="F228" i="6"/>
  <c r="I228" i="6"/>
  <c r="L228" i="6"/>
  <c r="F229" i="6"/>
  <c r="I229" i="6"/>
  <c r="L229" i="6"/>
  <c r="F230" i="6"/>
  <c r="I230" i="6"/>
  <c r="L230" i="6"/>
  <c r="F231" i="6"/>
  <c r="I231" i="6"/>
  <c r="L231" i="6"/>
  <c r="F232" i="6"/>
  <c r="I232" i="6"/>
  <c r="L232" i="6"/>
  <c r="F233" i="6"/>
  <c r="I233" i="6"/>
  <c r="L233" i="6"/>
  <c r="F234" i="6"/>
  <c r="I234" i="6"/>
  <c r="L234" i="6"/>
  <c r="F235" i="6"/>
  <c r="I235" i="6"/>
  <c r="L235" i="6"/>
  <c r="F236" i="6"/>
  <c r="L236" i="6"/>
  <c r="F237" i="6"/>
  <c r="I237" i="6"/>
  <c r="L237" i="6"/>
  <c r="F238" i="6"/>
  <c r="I238" i="6"/>
  <c r="L238" i="6"/>
  <c r="F239" i="6"/>
  <c r="I239" i="6"/>
  <c r="L239" i="6"/>
  <c r="F240" i="6"/>
  <c r="I240" i="6"/>
  <c r="L240" i="6"/>
  <c r="F241" i="6"/>
  <c r="L241" i="6"/>
  <c r="F242" i="6"/>
  <c r="I242" i="6"/>
  <c r="L242" i="6"/>
  <c r="F243" i="6"/>
  <c r="I243" i="6"/>
  <c r="L243" i="6"/>
  <c r="F244" i="6"/>
  <c r="I244" i="6"/>
  <c r="L244" i="6"/>
  <c r="F245" i="6"/>
  <c r="I245" i="6"/>
  <c r="L245" i="6"/>
  <c r="F246" i="6"/>
  <c r="I246" i="6"/>
  <c r="L246" i="6"/>
  <c r="F247" i="6"/>
  <c r="I247" i="6"/>
  <c r="L247" i="6"/>
  <c r="F248" i="6"/>
  <c r="I248" i="6"/>
  <c r="L248" i="6"/>
  <c r="F249" i="6"/>
  <c r="L249" i="6"/>
  <c r="F250" i="6"/>
  <c r="I250" i="6"/>
  <c r="L250" i="6"/>
  <c r="F251" i="6"/>
  <c r="I251" i="6"/>
  <c r="L251" i="6"/>
  <c r="F252" i="6"/>
  <c r="I252" i="6"/>
  <c r="L252" i="6"/>
  <c r="F253" i="6"/>
  <c r="I253" i="6"/>
  <c r="L253" i="6"/>
  <c r="F254" i="6"/>
  <c r="L254" i="6"/>
  <c r="F255" i="6"/>
  <c r="I255" i="6"/>
  <c r="L255" i="6"/>
  <c r="F256" i="6"/>
  <c r="I256" i="6"/>
  <c r="L256" i="6"/>
  <c r="F257" i="6"/>
  <c r="I257" i="6"/>
  <c r="L257" i="6"/>
  <c r="F258" i="6"/>
  <c r="I258" i="6"/>
  <c r="L258" i="6"/>
  <c r="F259" i="6"/>
  <c r="I259" i="6"/>
  <c r="L259" i="6"/>
  <c r="F260" i="6"/>
  <c r="I260" i="6"/>
  <c r="L260" i="6"/>
  <c r="F261" i="6"/>
  <c r="I261" i="6"/>
  <c r="L261" i="6"/>
  <c r="F262" i="6"/>
  <c r="I262" i="6"/>
  <c r="L262" i="6"/>
  <c r="F263" i="6"/>
  <c r="I263" i="6"/>
  <c r="L263" i="6"/>
  <c r="F264" i="6"/>
  <c r="I264" i="6"/>
  <c r="L264" i="6"/>
  <c r="F265" i="6"/>
  <c r="I265" i="6"/>
  <c r="L265" i="6"/>
  <c r="F266" i="6"/>
  <c r="I266" i="6"/>
  <c r="L266" i="6"/>
  <c r="F267" i="6"/>
  <c r="I267" i="6"/>
  <c r="L267" i="6"/>
  <c r="F268" i="6"/>
  <c r="I268" i="6"/>
  <c r="L268" i="6"/>
  <c r="F269" i="6"/>
  <c r="L269" i="6"/>
  <c r="F270" i="6"/>
  <c r="I270" i="6"/>
  <c r="L270" i="6"/>
  <c r="F271" i="6"/>
  <c r="I271" i="6"/>
  <c r="L271" i="6"/>
  <c r="F272" i="6"/>
  <c r="I272" i="6"/>
  <c r="L272" i="6"/>
  <c r="F273" i="6"/>
  <c r="I273" i="6"/>
  <c r="L273" i="6"/>
  <c r="F274" i="6"/>
  <c r="I274" i="6"/>
  <c r="L274" i="6"/>
  <c r="F275" i="6"/>
  <c r="I275" i="6"/>
  <c r="L275" i="6"/>
  <c r="F276" i="6"/>
  <c r="I276" i="6"/>
  <c r="L276" i="6"/>
  <c r="F277" i="6"/>
  <c r="I277" i="6"/>
  <c r="L277" i="6"/>
  <c r="F278" i="6"/>
  <c r="I278" i="6"/>
  <c r="L278" i="6"/>
  <c r="F279" i="6"/>
  <c r="I279" i="6"/>
  <c r="L279" i="6"/>
  <c r="F280" i="6"/>
  <c r="I280" i="6"/>
  <c r="L280" i="6"/>
  <c r="F281" i="6"/>
  <c r="I281" i="6"/>
  <c r="L281" i="6"/>
  <c r="F282" i="6"/>
  <c r="I282" i="6"/>
  <c r="F283" i="6"/>
  <c r="I283" i="6"/>
  <c r="L283" i="6"/>
  <c r="F284" i="6"/>
  <c r="I284" i="6"/>
  <c r="L284" i="6"/>
  <c r="F285" i="6"/>
  <c r="I285" i="6"/>
  <c r="L285" i="6"/>
  <c r="F286" i="6"/>
  <c r="I286" i="6"/>
  <c r="L286" i="6"/>
  <c r="F287" i="6"/>
  <c r="L287" i="6"/>
  <c r="F288" i="6"/>
  <c r="I288" i="6"/>
  <c r="L288" i="6"/>
  <c r="F289" i="6"/>
  <c r="I289" i="6"/>
  <c r="L289" i="6"/>
  <c r="F290" i="6"/>
  <c r="I290" i="6"/>
  <c r="L290" i="6"/>
  <c r="F291" i="6"/>
  <c r="I291" i="6"/>
  <c r="L291" i="6"/>
  <c r="F292" i="6"/>
  <c r="I292" i="6"/>
  <c r="L292" i="6"/>
  <c r="F293" i="6"/>
  <c r="I293" i="6"/>
  <c r="L293" i="6"/>
  <c r="F294" i="6"/>
  <c r="I294" i="6"/>
  <c r="L294" i="6"/>
  <c r="F295" i="6"/>
  <c r="I295" i="6"/>
  <c r="L295" i="6"/>
  <c r="F296" i="6"/>
  <c r="I296" i="6"/>
  <c r="L296" i="6"/>
  <c r="F297" i="6"/>
  <c r="I297" i="6"/>
  <c r="L297" i="6"/>
  <c r="F298" i="6"/>
  <c r="I298" i="6"/>
  <c r="L298" i="6"/>
  <c r="F299" i="6"/>
  <c r="I299" i="6"/>
  <c r="L299" i="6"/>
  <c r="F300" i="6"/>
  <c r="L300" i="6"/>
  <c r="F301" i="6"/>
  <c r="I301" i="6"/>
  <c r="L301" i="6"/>
  <c r="F302" i="6"/>
  <c r="I302" i="6"/>
  <c r="L302" i="6"/>
  <c r="F303" i="6"/>
  <c r="I303" i="6"/>
  <c r="L303" i="6"/>
  <c r="F304" i="6"/>
  <c r="I304" i="6"/>
  <c r="L304" i="6"/>
  <c r="F305" i="6"/>
  <c r="I305" i="6"/>
  <c r="L305" i="6"/>
  <c r="F306" i="6"/>
  <c r="I306" i="6"/>
  <c r="L306" i="6"/>
  <c r="F307" i="6"/>
  <c r="I307" i="6"/>
  <c r="L307" i="6"/>
  <c r="F308" i="6"/>
  <c r="I308" i="6"/>
  <c r="L308" i="6"/>
  <c r="F309" i="6"/>
  <c r="I309" i="6"/>
  <c r="L309" i="6"/>
  <c r="F310" i="6"/>
  <c r="L310" i="6"/>
  <c r="F311" i="6"/>
  <c r="I311" i="6"/>
  <c r="L311" i="6"/>
  <c r="F312" i="6"/>
  <c r="L312" i="6"/>
  <c r="F313" i="6"/>
  <c r="I313" i="6"/>
  <c r="L313" i="6"/>
  <c r="F314" i="6"/>
  <c r="I314" i="6"/>
  <c r="L314" i="6"/>
  <c r="F315" i="6"/>
  <c r="I315" i="6"/>
  <c r="L315" i="6"/>
  <c r="F316" i="6"/>
  <c r="I316" i="6"/>
  <c r="L316" i="6"/>
  <c r="F317" i="6"/>
  <c r="I317" i="6"/>
  <c r="L317" i="6"/>
  <c r="F318" i="6"/>
  <c r="I318" i="6"/>
  <c r="L318" i="6"/>
  <c r="F319" i="6"/>
  <c r="I319" i="6"/>
  <c r="L319" i="6"/>
  <c r="F320" i="6"/>
  <c r="L320" i="6"/>
  <c r="F321" i="6"/>
  <c r="I321" i="6"/>
  <c r="L321" i="6"/>
  <c r="F322" i="6"/>
  <c r="I322" i="6"/>
  <c r="L322" i="6"/>
  <c r="I323" i="6"/>
  <c r="L323" i="6"/>
  <c r="I324" i="6"/>
  <c r="L324" i="6"/>
  <c r="I325" i="6"/>
  <c r="L325" i="6"/>
  <c r="I326" i="6"/>
  <c r="L326" i="6"/>
  <c r="I327" i="6"/>
  <c r="I328" i="6"/>
  <c r="I329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E11" i="1"/>
  <c r="E18" i="1"/>
  <c r="E22" i="1"/>
  <c r="E31" i="1"/>
  <c r="E33" i="1"/>
  <c r="E55" i="1"/>
  <c r="E97" i="1"/>
  <c r="E122" i="1"/>
  <c r="E128" i="1"/>
  <c r="E150" i="1"/>
  <c r="G122" i="1" l="1"/>
  <c r="G55" i="1"/>
  <c r="G150" i="1"/>
  <c r="G31" i="1"/>
  <c r="G22" i="1"/>
  <c r="G128" i="1"/>
  <c r="G18" i="1"/>
  <c r="E164" i="1"/>
  <c r="E26" i="1"/>
  <c r="E133" i="1"/>
  <c r="E113" i="1"/>
  <c r="E71" i="1"/>
  <c r="E158" i="1"/>
  <c r="G26" i="1" l="1"/>
  <c r="G158" i="1"/>
  <c r="G113" i="1"/>
  <c r="G71" i="1"/>
  <c r="G133" i="1"/>
  <c r="G164" i="1"/>
  <c r="E41" i="1"/>
  <c r="E14" i="1"/>
  <c r="F26" i="1" s="1"/>
  <c r="E100" i="1"/>
  <c r="F158" i="1" s="1"/>
  <c r="F133" i="1" l="1"/>
  <c r="F164" i="1"/>
  <c r="F113" i="1"/>
  <c r="F168" i="1"/>
  <c r="F170" i="1"/>
  <c r="F166" i="1"/>
  <c r="F105" i="1"/>
  <c r="F150" i="1"/>
  <c r="F128" i="1"/>
  <c r="F122" i="1"/>
  <c r="G14" i="1"/>
  <c r="F14" i="1"/>
  <c r="F18" i="1"/>
  <c r="F31" i="1"/>
  <c r="F22" i="1"/>
  <c r="G41" i="1"/>
  <c r="E36" i="1"/>
  <c r="G100" i="1"/>
  <c r="F95" i="1" l="1"/>
  <c r="F45" i="1"/>
  <c r="F64" i="1"/>
  <c r="F85" i="1"/>
  <c r="F77" i="1"/>
  <c r="F55" i="1"/>
  <c r="F71" i="1"/>
  <c r="F41" i="1"/>
  <c r="G36" i="1"/>
  <c r="F36" i="1"/>
</calcChain>
</file>

<file path=xl/sharedStrings.xml><?xml version="1.0" encoding="utf-8"?>
<sst xmlns="http://schemas.openxmlformats.org/spreadsheetml/2006/main" count="5275" uniqueCount="941">
  <si>
    <t>Food</t>
  </si>
  <si>
    <t>1000</t>
  </si>
  <si>
    <t>Total District Expenditures</t>
  </si>
  <si>
    <t>Per Pupil</t>
  </si>
  <si>
    <t>Percent</t>
  </si>
  <si>
    <t>Expenditures</t>
  </si>
  <si>
    <t>Pupil Transportation</t>
  </si>
  <si>
    <t>School Food Services</t>
  </si>
  <si>
    <t>Districtwide Support</t>
  </si>
  <si>
    <t>Community Services</t>
  </si>
  <si>
    <t>Other Community Services</t>
  </si>
  <si>
    <t>Child Care</t>
  </si>
  <si>
    <t>Community Schools</t>
  </si>
  <si>
    <t>Public Radio and Television</t>
  </si>
  <si>
    <t>Other Instructional</t>
  </si>
  <si>
    <t>Instructional Programs - Other</t>
  </si>
  <si>
    <t>Youth Training Programs - Federal</t>
  </si>
  <si>
    <t>Targeted Assistance - Federal</t>
  </si>
  <si>
    <t>Highly Capable</t>
  </si>
  <si>
    <t>Summer School</t>
  </si>
  <si>
    <t>Traffic Safety</t>
  </si>
  <si>
    <t>Compensatory Education</t>
  </si>
  <si>
    <t>Compensatory - Other</t>
  </si>
  <si>
    <t>Indian Education - Federal - ED</t>
  </si>
  <si>
    <t>Indian Education - Federal - JOM</t>
  </si>
  <si>
    <t>Transitional Bilingual - State</t>
  </si>
  <si>
    <t>Limited English Proficiency - Federal</t>
  </si>
  <si>
    <t>Math and Science - Professional Development - Federal</t>
  </si>
  <si>
    <t>Head Start - Federal</t>
  </si>
  <si>
    <t>Institutions - Juveniles in Adult Jails</t>
  </si>
  <si>
    <t>Special and Pilot Programs - State</t>
  </si>
  <si>
    <t>State Institutions - Neglected and Delinquent - Federal</t>
  </si>
  <si>
    <t>State Institutions, Centers, and Homes - Delinquent</t>
  </si>
  <si>
    <t>Learning Assistance Program (LAP) - State</t>
  </si>
  <si>
    <t>ESEA Migrant - Federal</t>
  </si>
  <si>
    <t>Other Title Grants Under ESEA</t>
  </si>
  <si>
    <t>ESEA Disadvantaged - Federal</t>
  </si>
  <si>
    <t>Skills Center</t>
  </si>
  <si>
    <t>Skills Center - Facility Upgrades</t>
  </si>
  <si>
    <t>Skills Center - Federal</t>
  </si>
  <si>
    <t>Skills Center - Basic - State</t>
  </si>
  <si>
    <t xml:space="preserve">Vocational Education </t>
  </si>
  <si>
    <t>Vocational - Other Categorical</t>
  </si>
  <si>
    <t>Vocational - Federal</t>
  </si>
  <si>
    <t>Middle School Career and Technical Education - State</t>
  </si>
  <si>
    <t>Vocational - Basic - State</t>
  </si>
  <si>
    <t xml:space="preserve">Special Education </t>
  </si>
  <si>
    <t>Special Education - Other - Federal</t>
  </si>
  <si>
    <t>Special Education - Institutions - State</t>
  </si>
  <si>
    <t>Special Education - Infants and Toddlers - Federal</t>
  </si>
  <si>
    <t>Special Education - Supplemental - Federal</t>
  </si>
  <si>
    <t>Special Education - Infants and Toddlers - State</t>
  </si>
  <si>
    <t>Special Education - Supplemental - State</t>
  </si>
  <si>
    <t>Total CARES Act - Covid-19</t>
  </si>
  <si>
    <t>Special Purpose - Reserved</t>
  </si>
  <si>
    <t>Special Purpose - ESSER III - Learning Loss</t>
  </si>
  <si>
    <t>Special Purpose - ESSER III</t>
  </si>
  <si>
    <t>Special Purpose - ESSER II</t>
  </si>
  <si>
    <t>Special Purpose - GEER</t>
  </si>
  <si>
    <t xml:space="preserve">Total Basic Education </t>
  </si>
  <si>
    <t>Basic Education - Dropout Reengagement</t>
  </si>
  <si>
    <t>03</t>
  </si>
  <si>
    <t>Basic Education - Alternative learning Experience</t>
  </si>
  <si>
    <t>02</t>
  </si>
  <si>
    <t>Basic Education</t>
  </si>
  <si>
    <t>01</t>
  </si>
  <si>
    <t>Expenditure by Program</t>
  </si>
  <si>
    <t>Total Other</t>
  </si>
  <si>
    <t>Public Activities</t>
  </si>
  <si>
    <t>Debt Service</t>
  </si>
  <si>
    <t xml:space="preserve">Principal </t>
  </si>
  <si>
    <t>Interest</t>
  </si>
  <si>
    <t>Motor pool</t>
  </si>
  <si>
    <t>Warehousing and Distribution</t>
  </si>
  <si>
    <t>Printing</t>
  </si>
  <si>
    <t>Informational Systems</t>
  </si>
  <si>
    <t>Insurance - Maintenance and Operations</t>
  </si>
  <si>
    <t>Total Transportation</t>
  </si>
  <si>
    <t>Transfers - Transportation</t>
  </si>
  <si>
    <t>58</t>
  </si>
  <si>
    <t>Insurance - Transportation</t>
  </si>
  <si>
    <t>Maintenance - Transportation</t>
  </si>
  <si>
    <t>Operations - Transportation</t>
  </si>
  <si>
    <t>Building and Property Security</t>
  </si>
  <si>
    <t>Utilities</t>
  </si>
  <si>
    <t>Maintenance</t>
  </si>
  <si>
    <t>Operations of Buildings</t>
  </si>
  <si>
    <t>Grounds Maintenance</t>
  </si>
  <si>
    <t>Total Food Service</t>
  </si>
  <si>
    <t>Transfers - Food Service</t>
  </si>
  <si>
    <t>Operations - Food Service</t>
  </si>
  <si>
    <t>Professional Learning - State</t>
  </si>
  <si>
    <t>Curriculum</t>
  </si>
  <si>
    <t>Instructional Technology</t>
  </si>
  <si>
    <t>Instructional Professional Development</t>
  </si>
  <si>
    <t>Health and Related Services</t>
  </si>
  <si>
    <t>Pupil Management and Safety</t>
  </si>
  <si>
    <t>Guidance and Counseling</t>
  </si>
  <si>
    <t>Learning Resources</t>
  </si>
  <si>
    <t>Total Teaching</t>
  </si>
  <si>
    <t>Payments to School Districts</t>
  </si>
  <si>
    <t>Extracurricular</t>
  </si>
  <si>
    <t>Teaching</t>
  </si>
  <si>
    <t>Total Building Administration</t>
  </si>
  <si>
    <t>Principal's Office</t>
  </si>
  <si>
    <t>Total Central Administration</t>
  </si>
  <si>
    <t>Supervision - Maintenance and Operations</t>
  </si>
  <si>
    <t>Supervision - Transportation</t>
  </si>
  <si>
    <t>Supervision - Food Service</t>
  </si>
  <si>
    <t>Supervision - Instruction</t>
  </si>
  <si>
    <t>Public Relations</t>
  </si>
  <si>
    <t>Human Resources</t>
  </si>
  <si>
    <t>Business Office</t>
  </si>
  <si>
    <t>Superintendent's Office</t>
  </si>
  <si>
    <t>Board of Directors</t>
  </si>
  <si>
    <t>Total Other Funding Sources</t>
  </si>
  <si>
    <t>Other Financing Sources</t>
  </si>
  <si>
    <t>9000</t>
  </si>
  <si>
    <t>Other Entities</t>
  </si>
  <si>
    <t>8000</t>
  </si>
  <si>
    <t>Other School Districts</t>
  </si>
  <si>
    <t>7000</t>
  </si>
  <si>
    <t xml:space="preserve">Total Federal Funding </t>
  </si>
  <si>
    <t>Federal Revenue - Special Purpose</t>
  </si>
  <si>
    <t>6000</t>
  </si>
  <si>
    <t>Federal Revenue - General Purpose</t>
  </si>
  <si>
    <t>5000</t>
  </si>
  <si>
    <t>Total State Funding</t>
  </si>
  <si>
    <t>State Revenue - Special Purpose</t>
  </si>
  <si>
    <t>4000</t>
  </si>
  <si>
    <t>State Revenue - General Purpose</t>
  </si>
  <si>
    <t>3000</t>
  </si>
  <si>
    <t xml:space="preserve">Total Local Funding </t>
  </si>
  <si>
    <t>Local Support Non-Tax</t>
  </si>
  <si>
    <t>2000</t>
  </si>
  <si>
    <t>Local Taxes</t>
  </si>
  <si>
    <t>Total District Revenue</t>
  </si>
  <si>
    <t>Revenues</t>
  </si>
  <si>
    <t>Revenues by Source</t>
  </si>
  <si>
    <t>Total Ending Fund Balance</t>
  </si>
  <si>
    <t>Total District Enrollment</t>
  </si>
  <si>
    <t>(Select the District from the pull-down list above)</t>
  </si>
  <si>
    <t>Puyallup</t>
  </si>
  <si>
    <t>Pride Prep Charter</t>
  </si>
  <si>
    <t>Yakama Nation Tribal</t>
  </si>
  <si>
    <t>39901</t>
  </si>
  <si>
    <t>Mount Adams</t>
  </si>
  <si>
    <t>39209</t>
  </si>
  <si>
    <t>West Valley (Yakima)</t>
  </si>
  <si>
    <t>39208</t>
  </si>
  <si>
    <t>Wapato</t>
  </si>
  <si>
    <t>39207</t>
  </si>
  <si>
    <t>Zillah</t>
  </si>
  <si>
    <t>39205</t>
  </si>
  <si>
    <t>Granger</t>
  </si>
  <si>
    <t>39204</t>
  </si>
  <si>
    <t>Highland</t>
  </si>
  <si>
    <t>39203</t>
  </si>
  <si>
    <t>Toppenish</t>
  </si>
  <si>
    <t>39202</t>
  </si>
  <si>
    <t>Sunnyside</t>
  </si>
  <si>
    <t>39201</t>
  </si>
  <si>
    <t>Grandview</t>
  </si>
  <si>
    <t>39200</t>
  </si>
  <si>
    <t>Mabton</t>
  </si>
  <si>
    <t>39120</t>
  </si>
  <si>
    <t>Selah</t>
  </si>
  <si>
    <t>39119</t>
  </si>
  <si>
    <t>East Valley (Yakima)</t>
  </si>
  <si>
    <t>39090</t>
  </si>
  <si>
    <t>Yakima</t>
  </si>
  <si>
    <t>39007</t>
  </si>
  <si>
    <t>Naches Valley</t>
  </si>
  <si>
    <t>39003</t>
  </si>
  <si>
    <t>Union Gap</t>
  </si>
  <si>
    <t>39002</t>
  </si>
  <si>
    <t>Pullman Mont Charter</t>
  </si>
  <si>
    <t>38901</t>
  </si>
  <si>
    <t>Oakesdale</t>
  </si>
  <si>
    <t>38324</t>
  </si>
  <si>
    <t>St John</t>
  </si>
  <si>
    <t>38322</t>
  </si>
  <si>
    <t>Rosalia</t>
  </si>
  <si>
    <t>38320</t>
  </si>
  <si>
    <t>Endicott</t>
  </si>
  <si>
    <t>38308</t>
  </si>
  <si>
    <t>Colton</t>
  </si>
  <si>
    <t>38306</t>
  </si>
  <si>
    <t>Steptoe</t>
  </si>
  <si>
    <t>38304</t>
  </si>
  <si>
    <t>Garfield</t>
  </si>
  <si>
    <t>38302</t>
  </si>
  <si>
    <t>Palouse</t>
  </si>
  <si>
    <t>38301</t>
  </si>
  <si>
    <t>Colfax</t>
  </si>
  <si>
    <t>38300</t>
  </si>
  <si>
    <t>Pullman</t>
  </si>
  <si>
    <t>38267</t>
  </si>
  <si>
    <t>Tekoa</t>
  </si>
  <si>
    <t>38265</t>
  </si>
  <si>
    <t>Lamont</t>
  </si>
  <si>
    <t>38264</t>
  </si>
  <si>
    <t>Lacrosse Joint</t>
  </si>
  <si>
    <t>38126</t>
  </si>
  <si>
    <t>Lummi Tribal</t>
  </si>
  <si>
    <t>37903</t>
  </si>
  <si>
    <t>Whatcom Int'g Charter</t>
  </si>
  <si>
    <t>37902</t>
  </si>
  <si>
    <t>Mount Baker</t>
  </si>
  <si>
    <t>37507</t>
  </si>
  <si>
    <t>Nooksack Valley</t>
  </si>
  <si>
    <t>37506</t>
  </si>
  <si>
    <t>Meridian</t>
  </si>
  <si>
    <t>37505</t>
  </si>
  <si>
    <t>Lynden</t>
  </si>
  <si>
    <t>37504</t>
  </si>
  <si>
    <t>Blaine</t>
  </si>
  <si>
    <t>37503</t>
  </si>
  <si>
    <t>Ferndale</t>
  </si>
  <si>
    <t>37502</t>
  </si>
  <si>
    <t>Bellingham</t>
  </si>
  <si>
    <t>37501</t>
  </si>
  <si>
    <t>Prescott</t>
  </si>
  <si>
    <t>36402</t>
  </si>
  <si>
    <t>Waitsburg</t>
  </si>
  <si>
    <t>36401</t>
  </si>
  <si>
    <t>Columbia (Walla)</t>
  </si>
  <si>
    <t>36400</t>
  </si>
  <si>
    <t>Touchet</t>
  </si>
  <si>
    <t>36300</t>
  </si>
  <si>
    <t>College Place</t>
  </si>
  <si>
    <t>36250</t>
  </si>
  <si>
    <t>Walla Walla</t>
  </si>
  <si>
    <t>36140</t>
  </si>
  <si>
    <t>Dixie</t>
  </si>
  <si>
    <t>36101</t>
  </si>
  <si>
    <t>Wahkiakum</t>
  </si>
  <si>
    <t>35200</t>
  </si>
  <si>
    <t>Wa He Lut Tribal</t>
  </si>
  <si>
    <t>34901</t>
  </si>
  <si>
    <t>Tenino</t>
  </si>
  <si>
    <t>34402</t>
  </si>
  <si>
    <t>Rochester</t>
  </si>
  <si>
    <t>34401</t>
  </si>
  <si>
    <t>Griffin</t>
  </si>
  <si>
    <t>34324</t>
  </si>
  <si>
    <t>Rainier</t>
  </si>
  <si>
    <t>34307</t>
  </si>
  <si>
    <t>Olympia</t>
  </si>
  <si>
    <t>34111</t>
  </si>
  <si>
    <t>Tumwater</t>
  </si>
  <si>
    <t>34033</t>
  </si>
  <si>
    <t>North Thurston</t>
  </si>
  <si>
    <t>34003</t>
  </si>
  <si>
    <t>Yelm</t>
  </si>
  <si>
    <t>34002</t>
  </si>
  <si>
    <t>Kettle Falls</t>
  </si>
  <si>
    <t>33212</t>
  </si>
  <si>
    <t>Northport</t>
  </si>
  <si>
    <t>33211</t>
  </si>
  <si>
    <t>Mary Walker</t>
  </si>
  <si>
    <t>33207</t>
  </si>
  <si>
    <t>Columbia (Stevenson)</t>
  </si>
  <si>
    <t>33206</t>
  </si>
  <si>
    <t>Evergreen (Stevevenson)</t>
  </si>
  <si>
    <t>33205</t>
  </si>
  <si>
    <t>Summit Valley</t>
  </si>
  <si>
    <t>33202</t>
  </si>
  <si>
    <t>Loon Lake</t>
  </si>
  <si>
    <t>33183</t>
  </si>
  <si>
    <t>Colville</t>
  </si>
  <si>
    <t>33115</t>
  </si>
  <si>
    <t>Valley</t>
  </si>
  <si>
    <t>33070</t>
  </si>
  <si>
    <t>Wellpinit</t>
  </si>
  <si>
    <t>33049</t>
  </si>
  <si>
    <t>Chewelah</t>
  </si>
  <si>
    <t>33036</t>
  </si>
  <si>
    <t>Onion Creek</t>
  </si>
  <si>
    <t>33030</t>
  </si>
  <si>
    <t>32907</t>
  </si>
  <si>
    <t>Lumen Charter</t>
  </si>
  <si>
    <t>32903</t>
  </si>
  <si>
    <t>Spokane Int'l Charter</t>
  </si>
  <si>
    <t>32901</t>
  </si>
  <si>
    <t>Riverside</t>
  </si>
  <si>
    <t>32416</t>
  </si>
  <si>
    <t>Deer Park</t>
  </si>
  <si>
    <t>32414</t>
  </si>
  <si>
    <t>West Valley (Spokane)</t>
  </si>
  <si>
    <t>32363</t>
  </si>
  <si>
    <t>Liberty</t>
  </si>
  <si>
    <t>32362</t>
  </si>
  <si>
    <t>East Valley (Spokane)</t>
  </si>
  <si>
    <t>32361</t>
  </si>
  <si>
    <t>Cheney</t>
  </si>
  <si>
    <t>32360</t>
  </si>
  <si>
    <t>Freeman</t>
  </si>
  <si>
    <t>32358</t>
  </si>
  <si>
    <t>Central Valley</t>
  </si>
  <si>
    <t>32356</t>
  </si>
  <si>
    <t>Mead</t>
  </si>
  <si>
    <t>32354</t>
  </si>
  <si>
    <t>Medical Lake</t>
  </si>
  <si>
    <t>32326</t>
  </si>
  <si>
    <t>Nine Mile Falls</t>
  </si>
  <si>
    <t>32325</t>
  </si>
  <si>
    <t>Great Northern</t>
  </si>
  <si>
    <t>32312</t>
  </si>
  <si>
    <t>Orchard Prairie</t>
  </si>
  <si>
    <t>32123</t>
  </si>
  <si>
    <t>Spokane</t>
  </si>
  <si>
    <t>32081</t>
  </si>
  <si>
    <t>Stanwood</t>
  </si>
  <si>
    <t>31401</t>
  </si>
  <si>
    <t>Granite Falls</t>
  </si>
  <si>
    <t>31332</t>
  </si>
  <si>
    <t>Darrington</t>
  </si>
  <si>
    <t>31330</t>
  </si>
  <si>
    <t>Sultan</t>
  </si>
  <si>
    <t>31311</t>
  </si>
  <si>
    <t>Lakewood</t>
  </si>
  <si>
    <t>31306</t>
  </si>
  <si>
    <t>Snohomish</t>
  </si>
  <si>
    <t>31201</t>
  </si>
  <si>
    <t>Monroe</t>
  </si>
  <si>
    <t>31103</t>
  </si>
  <si>
    <t>Index</t>
  </si>
  <si>
    <t>31063</t>
  </si>
  <si>
    <t>Marysville</t>
  </si>
  <si>
    <t>31025</t>
  </si>
  <si>
    <t>Arlington</t>
  </si>
  <si>
    <t>31016</t>
  </si>
  <si>
    <t>Edmonds</t>
  </si>
  <si>
    <t>31015</t>
  </si>
  <si>
    <t>Mukilteo</t>
  </si>
  <si>
    <t>31006</t>
  </si>
  <si>
    <t>Lake Stevens</t>
  </si>
  <si>
    <t>31004</t>
  </si>
  <si>
    <t>Everett</t>
  </si>
  <si>
    <t>31002</t>
  </si>
  <si>
    <t>Stevenson-Carson</t>
  </si>
  <si>
    <t>30303</t>
  </si>
  <si>
    <t>Mill A</t>
  </si>
  <si>
    <t>30031</t>
  </si>
  <si>
    <t>Mount Pleasant</t>
  </si>
  <si>
    <t>30029</t>
  </si>
  <si>
    <t>Skamania</t>
  </si>
  <si>
    <t>30002</t>
  </si>
  <si>
    <t>Mt Vernon</t>
  </si>
  <si>
    <t>29320</t>
  </si>
  <si>
    <t>Conway</t>
  </si>
  <si>
    <t>29317</t>
  </si>
  <si>
    <t>La Conner</t>
  </si>
  <si>
    <t>29311</t>
  </si>
  <si>
    <t>Anacortes</t>
  </si>
  <si>
    <t>29103</t>
  </si>
  <si>
    <t>Sedro Woolley</t>
  </si>
  <si>
    <t>29101</t>
  </si>
  <si>
    <t>Burlington Edison</t>
  </si>
  <si>
    <t>29100</t>
  </si>
  <si>
    <t>Concrete</t>
  </si>
  <si>
    <t>29011</t>
  </si>
  <si>
    <t>San Juan</t>
  </si>
  <si>
    <t>28149</t>
  </si>
  <si>
    <t>Lopez</t>
  </si>
  <si>
    <t>28144</t>
  </si>
  <si>
    <t>Orcas</t>
  </si>
  <si>
    <t>28137</t>
  </si>
  <si>
    <t>Shaw</t>
  </si>
  <si>
    <t>28010</t>
  </si>
  <si>
    <t>Summit Olympus Charter</t>
  </si>
  <si>
    <t>27905</t>
  </si>
  <si>
    <t>Impact Comm Bay Charter</t>
  </si>
  <si>
    <t>27902</t>
  </si>
  <si>
    <t>Chief Leschi Tribal</t>
  </si>
  <si>
    <t>27901</t>
  </si>
  <si>
    <t>Fife</t>
  </si>
  <si>
    <t>27417</t>
  </si>
  <si>
    <t>White River</t>
  </si>
  <si>
    <t>27416</t>
  </si>
  <si>
    <t>Eatonville</t>
  </si>
  <si>
    <t>27404</t>
  </si>
  <si>
    <t>Bethel</t>
  </si>
  <si>
    <t>27403</t>
  </si>
  <si>
    <t>Franklin Pierce</t>
  </si>
  <si>
    <t>27402</t>
  </si>
  <si>
    <t>Peninsula</t>
  </si>
  <si>
    <t>27401</t>
  </si>
  <si>
    <t>Clover Park</t>
  </si>
  <si>
    <t>27400</t>
  </si>
  <si>
    <t>Orting</t>
  </si>
  <si>
    <t>27344</t>
  </si>
  <si>
    <t>Dieringer</t>
  </si>
  <si>
    <t>27343</t>
  </si>
  <si>
    <t>Sumner</t>
  </si>
  <si>
    <t>27320</t>
  </si>
  <si>
    <t>University Place</t>
  </si>
  <si>
    <t>27083</t>
  </si>
  <si>
    <t>Carbonado</t>
  </si>
  <si>
    <t>27019</t>
  </si>
  <si>
    <t>Tacoma</t>
  </si>
  <si>
    <t>27010</t>
  </si>
  <si>
    <t>27003</t>
  </si>
  <si>
    <t>Steilacoom Hist.</t>
  </si>
  <si>
    <t>27001</t>
  </si>
  <si>
    <t>Selkirk</t>
  </si>
  <si>
    <t>26070</t>
  </si>
  <si>
    <t>Cusick</t>
  </si>
  <si>
    <t>26059</t>
  </si>
  <si>
    <t>Newport</t>
  </si>
  <si>
    <t>26056</t>
  </si>
  <si>
    <t>North River</t>
  </si>
  <si>
    <t>25200</t>
  </si>
  <si>
    <t>Willapa Valley</t>
  </si>
  <si>
    <t>25160</t>
  </si>
  <si>
    <t>Naselle Grays Riv</t>
  </si>
  <si>
    <t>25155</t>
  </si>
  <si>
    <t>South Bend</t>
  </si>
  <si>
    <t>25118</t>
  </si>
  <si>
    <t>Raymond</t>
  </si>
  <si>
    <t>25116</t>
  </si>
  <si>
    <t>Ocean Beach</t>
  </si>
  <si>
    <t>25101</t>
  </si>
  <si>
    <t>Oroville</t>
  </si>
  <si>
    <t>24410</t>
  </si>
  <si>
    <t>Tonasket</t>
  </si>
  <si>
    <t>24404</t>
  </si>
  <si>
    <t>Methow Valley</t>
  </si>
  <si>
    <t>24350</t>
  </si>
  <si>
    <t>Pateros</t>
  </si>
  <si>
    <t>24122</t>
  </si>
  <si>
    <t>Brewster</t>
  </si>
  <si>
    <t>24111</t>
  </si>
  <si>
    <t>Okanogan</t>
  </si>
  <si>
    <t>24105</t>
  </si>
  <si>
    <t>Omak</t>
  </si>
  <si>
    <t>24019</t>
  </si>
  <si>
    <t>Nespelem</t>
  </si>
  <si>
    <t>24014</t>
  </si>
  <si>
    <t>Hood Canal</t>
  </si>
  <si>
    <t>23404</t>
  </si>
  <si>
    <t>North Mason</t>
  </si>
  <si>
    <t>23403</t>
  </si>
  <si>
    <t>Pioneer</t>
  </si>
  <si>
    <t>23402</t>
  </si>
  <si>
    <t>Mary M Knight</t>
  </si>
  <si>
    <t>23311</t>
  </si>
  <si>
    <t>Shelton</t>
  </si>
  <si>
    <t>23309</t>
  </si>
  <si>
    <t>Grapeview</t>
  </si>
  <si>
    <t>23054</t>
  </si>
  <si>
    <t>Southside</t>
  </si>
  <si>
    <t>23042</t>
  </si>
  <si>
    <t>Davenport</t>
  </si>
  <si>
    <t>22207</t>
  </si>
  <si>
    <t>Harrington</t>
  </si>
  <si>
    <t>22204</t>
  </si>
  <si>
    <t>Wilbur</t>
  </si>
  <si>
    <t>22200</t>
  </si>
  <si>
    <t>Odessa</t>
  </si>
  <si>
    <t>22105</t>
  </si>
  <si>
    <t>Creston</t>
  </si>
  <si>
    <t>22073</t>
  </si>
  <si>
    <t>Almira</t>
  </si>
  <si>
    <t>22017</t>
  </si>
  <si>
    <t>Reardan</t>
  </si>
  <si>
    <t>22009</t>
  </si>
  <si>
    <t>Sprague</t>
  </si>
  <si>
    <t>22008</t>
  </si>
  <si>
    <t>Centralia</t>
  </si>
  <si>
    <t>21401</t>
  </si>
  <si>
    <t>White Pass</t>
  </si>
  <si>
    <t>21303</t>
  </si>
  <si>
    <t>Chehalis</t>
  </si>
  <si>
    <t>21302</t>
  </si>
  <si>
    <t>Pe Ell</t>
  </si>
  <si>
    <t>21301</t>
  </si>
  <si>
    <t>Onalaska</t>
  </si>
  <si>
    <t>21300</t>
  </si>
  <si>
    <t>Toledo</t>
  </si>
  <si>
    <t>21237</t>
  </si>
  <si>
    <t>Boistfort</t>
  </si>
  <si>
    <t>21234</t>
  </si>
  <si>
    <t>Winlock</t>
  </si>
  <si>
    <t>21232</t>
  </si>
  <si>
    <t>Adna</t>
  </si>
  <si>
    <t>21226</t>
  </si>
  <si>
    <t>Morton</t>
  </si>
  <si>
    <t>21214</t>
  </si>
  <si>
    <t>Mossyrock</t>
  </si>
  <si>
    <t>21206</t>
  </si>
  <si>
    <t>Evaline</t>
  </si>
  <si>
    <t>21036</t>
  </si>
  <si>
    <t>Napavine</t>
  </si>
  <si>
    <t>21014</t>
  </si>
  <si>
    <t>Lyle</t>
  </si>
  <si>
    <t>20406</t>
  </si>
  <si>
    <t>White Salmon</t>
  </si>
  <si>
    <t>20405</t>
  </si>
  <si>
    <t>Goldendale</t>
  </si>
  <si>
    <t>20404</t>
  </si>
  <si>
    <t>Roosevelt</t>
  </si>
  <si>
    <t>20403</t>
  </si>
  <si>
    <t>Klickitat</t>
  </si>
  <si>
    <t>20402</t>
  </si>
  <si>
    <t>Glenwood</t>
  </si>
  <si>
    <t>20401</t>
  </si>
  <si>
    <t>Trout Lake</t>
  </si>
  <si>
    <t>20400</t>
  </si>
  <si>
    <t>Centerville</t>
  </si>
  <si>
    <t>20215</t>
  </si>
  <si>
    <t>Bickleton</t>
  </si>
  <si>
    <t>20203</t>
  </si>
  <si>
    <t>Wishram</t>
  </si>
  <si>
    <t>20094</t>
  </si>
  <si>
    <t>Cle Elum-Roslyn</t>
  </si>
  <si>
    <t>19404</t>
  </si>
  <si>
    <t>Kittitas</t>
  </si>
  <si>
    <t>19403</t>
  </si>
  <si>
    <t>Ellensburg</t>
  </si>
  <si>
    <t>19401</t>
  </si>
  <si>
    <t>Thorp</t>
  </si>
  <si>
    <t>19400</t>
  </si>
  <si>
    <t>Easton</t>
  </si>
  <si>
    <t>19028</t>
  </si>
  <si>
    <t>Damman</t>
  </si>
  <si>
    <t>19007</t>
  </si>
  <si>
    <t>Suquamish (Chief Kitsap) Tribal</t>
  </si>
  <si>
    <t>18902</t>
  </si>
  <si>
    <t>Catalyst Charter</t>
  </si>
  <si>
    <t>18901</t>
  </si>
  <si>
    <t>South Kitsap</t>
  </si>
  <si>
    <t>18402</t>
  </si>
  <si>
    <t>Central Kitsap</t>
  </si>
  <si>
    <t>18401</t>
  </si>
  <si>
    <t>North Kitsap</t>
  </si>
  <si>
    <t>18400</t>
  </si>
  <si>
    <t>Bainbridge</t>
  </si>
  <si>
    <t>18303</t>
  </si>
  <si>
    <t>Bremerton</t>
  </si>
  <si>
    <t>18100</t>
  </si>
  <si>
    <t>Why Not You Charter</t>
  </si>
  <si>
    <t>17917</t>
  </si>
  <si>
    <t>Impact Salish Sea Charter</t>
  </si>
  <si>
    <t>17916</t>
  </si>
  <si>
    <t>Impact Puget Sound Charter</t>
  </si>
  <si>
    <t>17911</t>
  </si>
  <si>
    <t>RVLA Charter</t>
  </si>
  <si>
    <t>17910</t>
  </si>
  <si>
    <t>Rainier Prep Charter</t>
  </si>
  <si>
    <t>17908</t>
  </si>
  <si>
    <t>Summit Atlas Charter</t>
  </si>
  <si>
    <t>17905</t>
  </si>
  <si>
    <t>Muckleshoot Tribal</t>
  </si>
  <si>
    <t>17903</t>
  </si>
  <si>
    <t>Summit Sierra Charter</t>
  </si>
  <si>
    <t>17902</t>
  </si>
  <si>
    <t>Northshore</t>
  </si>
  <si>
    <t>17417</t>
  </si>
  <si>
    <t>Kent</t>
  </si>
  <si>
    <t>17415</t>
  </si>
  <si>
    <t>Lake Washington</t>
  </si>
  <si>
    <t>17414</t>
  </si>
  <si>
    <t>Shoreline</t>
  </si>
  <si>
    <t>17412</t>
  </si>
  <si>
    <t>Issaquah</t>
  </si>
  <si>
    <t>17411</t>
  </si>
  <si>
    <t>Snoqualmie Valley</t>
  </si>
  <si>
    <t>17410</t>
  </si>
  <si>
    <t>Tahoma</t>
  </si>
  <si>
    <t>17409</t>
  </si>
  <si>
    <t>Auburn</t>
  </si>
  <si>
    <t>17408</t>
  </si>
  <si>
    <t>Riverview</t>
  </si>
  <si>
    <t>17407</t>
  </si>
  <si>
    <t>Tukwila</t>
  </si>
  <si>
    <t>17406</t>
  </si>
  <si>
    <t>Bellevue</t>
  </si>
  <si>
    <t>17405</t>
  </si>
  <si>
    <t>Skykomish</t>
  </si>
  <si>
    <t>17404</t>
  </si>
  <si>
    <t>Renton</t>
  </si>
  <si>
    <t>17403</t>
  </si>
  <si>
    <t>Vashon Island</t>
  </si>
  <si>
    <t>17402</t>
  </si>
  <si>
    <t>Highline</t>
  </si>
  <si>
    <t>17401</t>
  </si>
  <si>
    <t>Mercer Island</t>
  </si>
  <si>
    <t>17400</t>
  </si>
  <si>
    <t>Enumclaw</t>
  </si>
  <si>
    <t>17216</t>
  </si>
  <si>
    <t>Federal Way</t>
  </si>
  <si>
    <t>17210</t>
  </si>
  <si>
    <t>Seattle</t>
  </si>
  <si>
    <t>17001</t>
  </si>
  <si>
    <t>Port Townsend</t>
  </si>
  <si>
    <t>16050</t>
  </si>
  <si>
    <t>Chimacum</t>
  </si>
  <si>
    <t>16049</t>
  </si>
  <si>
    <t>Quilcene</t>
  </si>
  <si>
    <t>16048</t>
  </si>
  <si>
    <t>Brinnon</t>
  </si>
  <si>
    <t>16046</t>
  </si>
  <si>
    <t>Queets-Clearwater</t>
  </si>
  <si>
    <t>16020</t>
  </si>
  <si>
    <t>South Whidbey</t>
  </si>
  <si>
    <t>15206</t>
  </si>
  <si>
    <t>Coupeville</t>
  </si>
  <si>
    <t>15204</t>
  </si>
  <si>
    <t>Oak Harbor</t>
  </si>
  <si>
    <t>15201</t>
  </si>
  <si>
    <t>Oakville</t>
  </si>
  <si>
    <t>14400</t>
  </si>
  <si>
    <t>Ocosta</t>
  </si>
  <si>
    <t>14172</t>
  </si>
  <si>
    <t>Wishkah Valley</t>
  </si>
  <si>
    <t>14117</t>
  </si>
  <si>
    <t>Satsop</t>
  </si>
  <si>
    <t>14104</t>
  </si>
  <si>
    <t>Cosmopolis</t>
  </si>
  <si>
    <t>14099</t>
  </si>
  <si>
    <t>Quinault</t>
  </si>
  <si>
    <t>14097</t>
  </si>
  <si>
    <t>Taholah</t>
  </si>
  <si>
    <t>14077</t>
  </si>
  <si>
    <t>Elma</t>
  </si>
  <si>
    <t>14068</t>
  </si>
  <si>
    <t>Montesano</t>
  </si>
  <si>
    <t>14066</t>
  </si>
  <si>
    <t>Mc Cleary</t>
  </si>
  <si>
    <t>14065</t>
  </si>
  <si>
    <t>North Beach</t>
  </si>
  <si>
    <t>14064</t>
  </si>
  <si>
    <t>Hoquiam</t>
  </si>
  <si>
    <t>14028</t>
  </si>
  <si>
    <t>Aberdeen</t>
  </si>
  <si>
    <t>14005</t>
  </si>
  <si>
    <t>Grand Coulee Dam</t>
  </si>
  <si>
    <t>13301</t>
  </si>
  <si>
    <t>Wilson Creek</t>
  </si>
  <si>
    <t>13167</t>
  </si>
  <si>
    <t>Ephrata</t>
  </si>
  <si>
    <t>13165</t>
  </si>
  <si>
    <t>Moses Lake</t>
  </si>
  <si>
    <t>13161</t>
  </si>
  <si>
    <t>Royal</t>
  </si>
  <si>
    <t>13160</t>
  </si>
  <si>
    <t>Soap Lake</t>
  </si>
  <si>
    <t>13156</t>
  </si>
  <si>
    <t>Coulee/Hartline</t>
  </si>
  <si>
    <t>13151</t>
  </si>
  <si>
    <t>Warden</t>
  </si>
  <si>
    <t>13146</t>
  </si>
  <si>
    <t>Quincy</t>
  </si>
  <si>
    <t>13144</t>
  </si>
  <si>
    <t>Wahluke</t>
  </si>
  <si>
    <t>13073</t>
  </si>
  <si>
    <t>Pomeroy</t>
  </si>
  <si>
    <t>12110</t>
  </si>
  <si>
    <t>Kahlotus</t>
  </si>
  <si>
    <t>11056</t>
  </si>
  <si>
    <t>Star</t>
  </si>
  <si>
    <t>11054</t>
  </si>
  <si>
    <t>North Franklin</t>
  </si>
  <si>
    <t>11051</t>
  </si>
  <si>
    <t>Pasco</t>
  </si>
  <si>
    <t>11001</t>
  </si>
  <si>
    <t>Republic</t>
  </si>
  <si>
    <t>10309</t>
  </si>
  <si>
    <t>Inchelium</t>
  </si>
  <si>
    <t>10070</t>
  </si>
  <si>
    <t>Orient</t>
  </si>
  <si>
    <t>10065</t>
  </si>
  <si>
    <t>Curlew</t>
  </si>
  <si>
    <t>10050</t>
  </si>
  <si>
    <t>Keller</t>
  </si>
  <si>
    <t>10003</t>
  </si>
  <si>
    <t>Waterville</t>
  </si>
  <si>
    <t>09209</t>
  </si>
  <si>
    <t>Mansfield</t>
  </si>
  <si>
    <t>09207</t>
  </si>
  <si>
    <t>Eastmont</t>
  </si>
  <si>
    <t>09206</t>
  </si>
  <si>
    <t>Palisades</t>
  </si>
  <si>
    <t>09102</t>
  </si>
  <si>
    <t>Bridgeport</t>
  </si>
  <si>
    <t>09075</t>
  </si>
  <si>
    <t>Orondo</t>
  </si>
  <si>
    <t>09013</t>
  </si>
  <si>
    <t>Kelso</t>
  </si>
  <si>
    <t>08458</t>
  </si>
  <si>
    <t>Woodland</t>
  </si>
  <si>
    <t>08404</t>
  </si>
  <si>
    <t>Kalama</t>
  </si>
  <si>
    <t>08402</t>
  </si>
  <si>
    <t>Castle Rock</t>
  </si>
  <si>
    <t>08401</t>
  </si>
  <si>
    <t>Toutle Lake</t>
  </si>
  <si>
    <t>08130</t>
  </si>
  <si>
    <t>Longview</t>
  </si>
  <si>
    <t>08122</t>
  </si>
  <si>
    <t>Starbuck</t>
  </si>
  <si>
    <t>07035</t>
  </si>
  <si>
    <t>Dayton</t>
  </si>
  <si>
    <t>07002</t>
  </si>
  <si>
    <t>Ridgefield</t>
  </si>
  <si>
    <t>06122</t>
  </si>
  <si>
    <t>Battle Ground</t>
  </si>
  <si>
    <t>06119</t>
  </si>
  <si>
    <t>Camas</t>
  </si>
  <si>
    <t>06117</t>
  </si>
  <si>
    <t>Evergreen (Clark)</t>
  </si>
  <si>
    <t>06114</t>
  </si>
  <si>
    <t>Washougal</t>
  </si>
  <si>
    <t>06112</t>
  </si>
  <si>
    <t>Green Mountain</t>
  </si>
  <si>
    <t>06103</t>
  </si>
  <si>
    <t>Lacenter</t>
  </si>
  <si>
    <t>06101</t>
  </si>
  <si>
    <t>Hockinson</t>
  </si>
  <si>
    <t>06098</t>
  </si>
  <si>
    <t>Vancouver</t>
  </si>
  <si>
    <t>06037</t>
  </si>
  <si>
    <t>Quileute Tribal</t>
  </si>
  <si>
    <t>05903</t>
  </si>
  <si>
    <t>Quillayute Valley</t>
  </si>
  <si>
    <t>05402</t>
  </si>
  <si>
    <t>Cape Flattery</t>
  </si>
  <si>
    <t>05401</t>
  </si>
  <si>
    <t>Sequim</t>
  </si>
  <si>
    <t>05323</t>
  </si>
  <si>
    <t>Crescent</t>
  </si>
  <si>
    <t>05313</t>
  </si>
  <si>
    <t>Port Angeles</t>
  </si>
  <si>
    <t>05121</t>
  </si>
  <si>
    <t>Pinnacle Prep Charter</t>
  </si>
  <si>
    <t>04901</t>
  </si>
  <si>
    <t>Wenatchee</t>
  </si>
  <si>
    <t>04246</t>
  </si>
  <si>
    <t>Cascade</t>
  </si>
  <si>
    <t>04228</t>
  </si>
  <si>
    <t>Cashmere</t>
  </si>
  <si>
    <t>04222</t>
  </si>
  <si>
    <t>Lake Chelan</t>
  </si>
  <si>
    <t>04129</t>
  </si>
  <si>
    <t>Entiat</t>
  </si>
  <si>
    <t>04127</t>
  </si>
  <si>
    <t>Stehekin</t>
  </si>
  <si>
    <t>04069</t>
  </si>
  <si>
    <t>Manson</t>
  </si>
  <si>
    <t>04019</t>
  </si>
  <si>
    <t>Richland</t>
  </si>
  <si>
    <t>03400</t>
  </si>
  <si>
    <t>Prosser</t>
  </si>
  <si>
    <t>03116</t>
  </si>
  <si>
    <t>Finley</t>
  </si>
  <si>
    <t>03053</t>
  </si>
  <si>
    <t>Kiona Benton</t>
  </si>
  <si>
    <t>03052</t>
  </si>
  <si>
    <t>Paterson</t>
  </si>
  <si>
    <t>03050</t>
  </si>
  <si>
    <t>Kennewick</t>
  </si>
  <si>
    <t>03017</t>
  </si>
  <si>
    <t>Asotin-Anatone</t>
  </si>
  <si>
    <t>02420</t>
  </si>
  <si>
    <t>Clarkston</t>
  </si>
  <si>
    <t>02250</t>
  </si>
  <si>
    <t>Ritzville</t>
  </si>
  <si>
    <t>01160</t>
  </si>
  <si>
    <t>Lind</t>
  </si>
  <si>
    <t>01158</t>
  </si>
  <si>
    <t>Othello</t>
  </si>
  <si>
    <t>01147</t>
  </si>
  <si>
    <t>Benge</t>
  </si>
  <si>
    <t>01122</t>
  </si>
  <si>
    <t>Washtucna</t>
  </si>
  <si>
    <t>01109</t>
  </si>
  <si>
    <t>Statewide</t>
  </si>
  <si>
    <t>Special Edication - ARP - IDEA - Federal</t>
  </si>
  <si>
    <t>Special Purpose - SLFRF Enrollment Stabilization</t>
  </si>
  <si>
    <t>Total</t>
  </si>
  <si>
    <t>District Name</t>
  </si>
  <si>
    <t>County District Code</t>
  </si>
  <si>
    <t>99</t>
  </si>
  <si>
    <t>98</t>
  </si>
  <si>
    <t>97</t>
  </si>
  <si>
    <t>89</t>
  </si>
  <si>
    <t>88</t>
  </si>
  <si>
    <t>86</t>
  </si>
  <si>
    <t>81</t>
  </si>
  <si>
    <t>79</t>
  </si>
  <si>
    <t>78</t>
  </si>
  <si>
    <t>76</t>
  </si>
  <si>
    <t>74</t>
  </si>
  <si>
    <t>73</t>
  </si>
  <si>
    <t>71</t>
  </si>
  <si>
    <t>69</t>
  </si>
  <si>
    <t>68</t>
  </si>
  <si>
    <t>67</t>
  </si>
  <si>
    <t>65</t>
  </si>
  <si>
    <t>64</t>
  </si>
  <si>
    <t>62</t>
  </si>
  <si>
    <t>61</t>
  </si>
  <si>
    <t>59</t>
  </si>
  <si>
    <t>57</t>
  </si>
  <si>
    <t>56</t>
  </si>
  <si>
    <t>55</t>
  </si>
  <si>
    <t>53</t>
  </si>
  <si>
    <t>52</t>
  </si>
  <si>
    <t>51</t>
  </si>
  <si>
    <t>47</t>
  </si>
  <si>
    <t>46</t>
  </si>
  <si>
    <t>45</t>
  </si>
  <si>
    <t>39</t>
  </si>
  <si>
    <t>38</t>
  </si>
  <si>
    <t>34</t>
  </si>
  <si>
    <t>31</t>
  </si>
  <si>
    <t>29</t>
  </si>
  <si>
    <t>26</t>
  </si>
  <si>
    <t>24</t>
  </si>
  <si>
    <t>23</t>
  </si>
  <si>
    <t>22</t>
  </si>
  <si>
    <t>21</t>
  </si>
  <si>
    <t>19</t>
  </si>
  <si>
    <t>14</t>
  </si>
  <si>
    <t>13</t>
  </si>
  <si>
    <t>12</t>
  </si>
  <si>
    <t>11</t>
  </si>
  <si>
    <t>2021-2022 - Expenditures by Program</t>
  </si>
  <si>
    <t>Principal</t>
  </si>
  <si>
    <t/>
  </si>
  <si>
    <t>91</t>
  </si>
  <si>
    <t>85</t>
  </si>
  <si>
    <t>84</t>
  </si>
  <si>
    <t>83</t>
  </si>
  <si>
    <t>75</t>
  </si>
  <si>
    <t>72</t>
  </si>
  <si>
    <t>63</t>
  </si>
  <si>
    <t>49</t>
  </si>
  <si>
    <t>44</t>
  </si>
  <si>
    <t>42</t>
  </si>
  <si>
    <t>41</t>
  </si>
  <si>
    <t>33</t>
  </si>
  <si>
    <t>32</t>
  </si>
  <si>
    <t>28</t>
  </si>
  <si>
    <t>27</t>
  </si>
  <si>
    <t>25</t>
  </si>
  <si>
    <t>15</t>
  </si>
  <si>
    <t>2021-2022 - Expenditures by Activity</t>
  </si>
  <si>
    <t>Other Financing Sources (GL 965)</t>
  </si>
  <si>
    <t>Other Entities (GL 960)</t>
  </si>
  <si>
    <t>Other School Districts (GL 960)</t>
  </si>
  <si>
    <t>Federal Revenue—Special Purpose (GL 960)</t>
  </si>
  <si>
    <t>Federal Revenue—General Purpose (GL 960)</t>
  </si>
  <si>
    <t>State Revenue—Special Purpose (GL 960)</t>
  </si>
  <si>
    <t>State Revenue—General Purpose (GL 960)</t>
  </si>
  <si>
    <t>Local Support Non-Tax (GL 960)</t>
  </si>
  <si>
    <t>Local Taxes (GL 960)</t>
  </si>
  <si>
    <t>2021-2022 Revenue by Category</t>
  </si>
  <si>
    <t>Whitman</t>
  </si>
  <si>
    <t>Whatcom</t>
  </si>
  <si>
    <t>Thurston</t>
  </si>
  <si>
    <t>Stevens</t>
  </si>
  <si>
    <t>Under 100</t>
  </si>
  <si>
    <t>Skagit</t>
  </si>
  <si>
    <t>Pierce</t>
  </si>
  <si>
    <t>Pend Oreille</t>
  </si>
  <si>
    <t>100-499</t>
  </si>
  <si>
    <t>Pacific</t>
  </si>
  <si>
    <t>Mason</t>
  </si>
  <si>
    <t>Lincoln</t>
  </si>
  <si>
    <t>Lewis</t>
  </si>
  <si>
    <t>500-999</t>
  </si>
  <si>
    <t>Kitsap</t>
  </si>
  <si>
    <t>Suquamish (Chef Kitsap) Tribal</t>
  </si>
  <si>
    <t>1,000-1,999</t>
  </si>
  <si>
    <t>King</t>
  </si>
  <si>
    <t>Jefferson</t>
  </si>
  <si>
    <t>Island</t>
  </si>
  <si>
    <t>2,000-2,999</t>
  </si>
  <si>
    <t>Grays Harbor</t>
  </si>
  <si>
    <t>Grant</t>
  </si>
  <si>
    <t>Franklin</t>
  </si>
  <si>
    <t>3,000-4,999</t>
  </si>
  <si>
    <t>Ferry</t>
  </si>
  <si>
    <t>Douglas</t>
  </si>
  <si>
    <t>Cowlitz</t>
  </si>
  <si>
    <t>Columbia</t>
  </si>
  <si>
    <t>5,000-9,999</t>
  </si>
  <si>
    <t>Clark</t>
  </si>
  <si>
    <t>Clallam</t>
  </si>
  <si>
    <t>Chelan</t>
  </si>
  <si>
    <t>10,000-19,999</t>
  </si>
  <si>
    <t xml:space="preserve">District </t>
  </si>
  <si>
    <t>CCDDD</t>
  </si>
  <si>
    <t xml:space="preserve">Charter Schools </t>
  </si>
  <si>
    <t>Benton</t>
  </si>
  <si>
    <t>Asotin</t>
  </si>
  <si>
    <t>20,000 and over</t>
  </si>
  <si>
    <t>Adams</t>
  </si>
  <si>
    <t>District</t>
  </si>
  <si>
    <t xml:space="preserve">Tribal Schools </t>
  </si>
  <si>
    <t>Enrollment (20-21)</t>
  </si>
  <si>
    <t>County</t>
  </si>
  <si>
    <t>Alphabetical</t>
  </si>
  <si>
    <t>275</t>
  </si>
  <si>
    <t>439</t>
  </si>
  <si>
    <t>Net Position - Prior Year August Beginning</t>
  </si>
  <si>
    <t>Net Position - Ending</t>
  </si>
  <si>
    <t>99999</t>
  </si>
  <si>
    <t>2021-22 Full Enrollment By Serving District</t>
  </si>
  <si>
    <r>
      <rPr>
        <i/>
        <u/>
        <sz val="11"/>
        <rFont val="Calibri"/>
        <family val="2"/>
      </rPr>
      <t>Districts</t>
    </r>
    <r>
      <rPr>
        <i/>
        <sz val="11"/>
        <rFont val="Calibri"/>
        <family val="2"/>
      </rPr>
      <t xml:space="preserve"> include Direct Funded Technical Colleges, ESDs, and Tribal Compact and Charter Schools.</t>
    </r>
  </si>
  <si>
    <r>
      <rPr>
        <i/>
        <u/>
        <sz val="11"/>
        <rFont val="Calibri"/>
        <family val="2"/>
      </rPr>
      <t>K-12 Enrollment</t>
    </r>
    <r>
      <rPr>
        <i/>
        <sz val="11"/>
        <rFont val="Calibri"/>
        <family val="2"/>
      </rPr>
      <t xml:space="preserve"> includes RS, Open Doors, Ancillary, and Nonstandard SY.</t>
    </r>
  </si>
  <si>
    <r>
      <rPr>
        <i/>
        <u/>
        <sz val="11"/>
        <rFont val="Calibri"/>
        <family val="2"/>
      </rPr>
      <t>Other Enrollment</t>
    </r>
    <r>
      <rPr>
        <i/>
        <sz val="11"/>
        <rFont val="Calibri"/>
        <family val="2"/>
      </rPr>
      <t xml:space="preserve"> includes 3-5 SPED and Institution Ed programs.</t>
    </r>
  </si>
  <si>
    <t>Total Full Enrollment</t>
  </si>
  <si>
    <t>K-12 Enrollment</t>
  </si>
  <si>
    <t>Other Enrollment</t>
  </si>
  <si>
    <t>State Summary</t>
  </si>
  <si>
    <t>Columbia (Stev)</t>
  </si>
  <si>
    <t>East Valley (Spok</t>
  </si>
  <si>
    <t>East Valley (Yak)</t>
  </si>
  <si>
    <t>Evergreen (Stev)</t>
  </si>
  <si>
    <t>Green Dot Seattle Charter</t>
  </si>
  <si>
    <t>Impact CB Charter</t>
  </si>
  <si>
    <t>Impact Charter</t>
  </si>
  <si>
    <t>Pullman Com Monte Charter</t>
  </si>
  <si>
    <t>Suquamish Tribal</t>
  </si>
  <si>
    <t>West Valley (Spok</t>
  </si>
  <si>
    <t>West Valley (Yak)</t>
  </si>
  <si>
    <t>Whatcom Interg'l Charter</t>
  </si>
  <si>
    <t>Change in Fund Balance</t>
  </si>
  <si>
    <t>Total Beginning Fund Balance</t>
  </si>
  <si>
    <t>2021-22 F-196 Comparison Tool</t>
  </si>
  <si>
    <t>CCDDD#</t>
  </si>
  <si>
    <t>Annual Finacial Report</t>
  </si>
  <si>
    <t>Special Education - ARP - IDEA - Federal</t>
  </si>
  <si>
    <t>Total Student and Teaching Support</t>
  </si>
  <si>
    <t>Total Maintenance and Operations</t>
  </si>
  <si>
    <t>Expenditure by Activity</t>
  </si>
  <si>
    <t>Remote Learning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</si>
</sst>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(#,##0.00\)"/>
    <numFmt numFmtId="165" formatCode="0.00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666666"/>
      <name val="Arial"/>
      <family val="2"/>
    </font>
    <font>
      <b/>
      <sz val="9"/>
      <color rgb="FF666666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0" borderId="0"/>
  </cellStyleXfs>
  <cellXfs count="154">
    <xf numFmtId="0" fontId="0" fillId="0" borderId="0" xfId="0"/>
    <xf numFmtId="43" fontId="0" fillId="0" borderId="0" xfId="1" applyFont="1"/>
    <xf numFmtId="10" fontId="0" fillId="0" borderId="0" xfId="2" applyNumberFormat="1" applyFont="1"/>
    <xf numFmtId="49" fontId="0" fillId="0" borderId="0" xfId="0" applyNumberFormat="1"/>
    <xf numFmtId="43" fontId="3" fillId="0" borderId="1" xfId="1" applyFont="1" applyBorder="1"/>
    <xf numFmtId="10" fontId="3" fillId="0" borderId="1" xfId="2" applyNumberFormat="1" applyFont="1" applyBorder="1"/>
    <xf numFmtId="0" fontId="2" fillId="0" borderId="0" xfId="3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/>
    <xf numFmtId="43" fontId="3" fillId="4" borderId="0" xfId="1" applyFont="1" applyFill="1" applyAlignment="1">
      <alignment horizontal="center"/>
    </xf>
    <xf numFmtId="10" fontId="3" fillId="4" borderId="0" xfId="2" applyNumberFormat="1" applyFont="1" applyFill="1" applyAlignment="1">
      <alignment horizontal="center"/>
    </xf>
    <xf numFmtId="0" fontId="0" fillId="5" borderId="0" xfId="0" applyFill="1"/>
    <xf numFmtId="0" fontId="3" fillId="5" borderId="0" xfId="0" applyFont="1" applyFill="1"/>
    <xf numFmtId="0" fontId="6" fillId="0" borderId="0" xfId="0" applyFont="1"/>
    <xf numFmtId="43" fontId="6" fillId="6" borderId="0" xfId="1" applyFont="1" applyFill="1"/>
    <xf numFmtId="10" fontId="6" fillId="6" borderId="0" xfId="2" applyNumberFormat="1" applyFont="1" applyFill="1"/>
    <xf numFmtId="43" fontId="7" fillId="6" borderId="0" xfId="1" applyFont="1" applyFill="1"/>
    <xf numFmtId="0" fontId="8" fillId="7" borderId="0" xfId="0" applyFont="1" applyFill="1" applyAlignment="1" applyProtection="1">
      <alignment horizontal="center" vertical="center"/>
      <protection locked="0"/>
    </xf>
    <xf numFmtId="49" fontId="7" fillId="7" borderId="0" xfId="0" applyNumberFormat="1" applyFont="1" applyFill="1"/>
    <xf numFmtId="0" fontId="0" fillId="0" borderId="0" xfId="0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10" fontId="0" fillId="0" borderId="0" xfId="2" applyNumberFormat="1" applyFont="1" applyFill="1" applyBorder="1"/>
    <xf numFmtId="43" fontId="0" fillId="0" borderId="0" xfId="1" applyFont="1" applyFill="1" applyBorder="1"/>
    <xf numFmtId="43" fontId="3" fillId="0" borderId="0" xfId="1" applyFont="1" applyBorder="1"/>
    <xf numFmtId="43" fontId="3" fillId="3" borderId="1" xfId="1" applyFont="1" applyFill="1" applyBorder="1"/>
    <xf numFmtId="10" fontId="3" fillId="3" borderId="1" xfId="2" applyNumberFormat="1" applyFont="1" applyFill="1" applyBorder="1"/>
    <xf numFmtId="43" fontId="3" fillId="0" borderId="0" xfId="1" applyFont="1" applyFill="1" applyAlignment="1">
      <alignment horizontal="center"/>
    </xf>
    <xf numFmtId="10" fontId="3" fillId="0" borderId="0" xfId="2" applyNumberFormat="1" applyFont="1" applyFill="1" applyAlignment="1">
      <alignment horizontal="center"/>
    </xf>
    <xf numFmtId="43" fontId="3" fillId="0" borderId="0" xfId="1" applyFont="1" applyAlignment="1">
      <alignment horizontal="center"/>
    </xf>
    <xf numFmtId="10" fontId="0" fillId="0" borderId="0" xfId="0" applyNumberFormat="1"/>
    <xf numFmtId="10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10" fontId="3" fillId="0" borderId="0" xfId="0" applyNumberFormat="1" applyFont="1"/>
    <xf numFmtId="0" fontId="3" fillId="0" borderId="0" xfId="0" applyFont="1" applyAlignment="1">
      <alignment horizontal="left"/>
    </xf>
    <xf numFmtId="10" fontId="3" fillId="3" borderId="1" xfId="0" applyNumberFormat="1" applyFont="1" applyFill="1" applyBorder="1"/>
    <xf numFmtId="43" fontId="0" fillId="0" borderId="0" xfId="1" applyFont="1" applyBorder="1"/>
    <xf numFmtId="43" fontId="3" fillId="0" borderId="1" xfId="1" applyFont="1" applyFill="1" applyBorder="1"/>
    <xf numFmtId="49" fontId="3" fillId="0" borderId="1" xfId="0" applyNumberFormat="1" applyFont="1" applyBorder="1"/>
    <xf numFmtId="0" fontId="9" fillId="0" borderId="0" xfId="0" applyFont="1"/>
    <xf numFmtId="43" fontId="10" fillId="4" borderId="0" xfId="1" applyFont="1" applyFill="1" applyAlignment="1">
      <alignment horizontal="center"/>
    </xf>
    <xf numFmtId="10" fontId="10" fillId="4" borderId="0" xfId="2" applyNumberFormat="1" applyFont="1" applyFill="1" applyAlignment="1">
      <alignment horizontal="center"/>
    </xf>
    <xf numFmtId="49" fontId="0" fillId="8" borderId="0" xfId="0" applyNumberFormat="1" applyFill="1"/>
    <xf numFmtId="0" fontId="12" fillId="0" borderId="0" xfId="0" applyFont="1"/>
    <xf numFmtId="0" fontId="12" fillId="5" borderId="0" xfId="0" applyFont="1" applyFill="1"/>
    <xf numFmtId="49" fontId="14" fillId="5" borderId="0" xfId="0" applyNumberFormat="1" applyFont="1" applyFill="1"/>
    <xf numFmtId="164" fontId="15" fillId="0" borderId="0" xfId="0" applyNumberFormat="1" applyFont="1" applyAlignment="1">
      <alignment vertical="center"/>
    </xf>
    <xf numFmtId="164" fontId="16" fillId="0" borderId="4" xfId="0" applyNumberFormat="1" applyFont="1" applyBorder="1" applyAlignment="1">
      <alignment vertical="center"/>
    </xf>
    <xf numFmtId="0" fontId="17" fillId="0" borderId="0" xfId="0" quotePrefix="1" applyFont="1" applyAlignment="1">
      <alignment horizontal="left" vertical="top"/>
    </xf>
    <xf numFmtId="164" fontId="16" fillId="0" borderId="5" xfId="0" applyNumberFormat="1" applyFont="1" applyBorder="1" applyAlignment="1">
      <alignment vertical="center"/>
    </xf>
    <xf numFmtId="164" fontId="16" fillId="0" borderId="1" xfId="0" applyNumberFormat="1" applyFont="1" applyBorder="1" applyAlignment="1">
      <alignment vertical="center"/>
    </xf>
    <xf numFmtId="164" fontId="16" fillId="0" borderId="6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7" fillId="4" borderId="0" xfId="0" quotePrefix="1" applyFont="1" applyFill="1" applyAlignment="1">
      <alignment horizontal="center" vertical="center" wrapText="1"/>
    </xf>
    <xf numFmtId="0" fontId="18" fillId="4" borderId="0" xfId="0" quotePrefix="1" applyFont="1" applyFill="1" applyAlignment="1">
      <alignment horizontal="center" vertical="center" wrapText="1"/>
    </xf>
    <xf numFmtId="0" fontId="15" fillId="4" borderId="0" xfId="0" quotePrefix="1" applyFont="1" applyFill="1" applyAlignment="1">
      <alignment horizontal="center" vertical="center" wrapText="1"/>
    </xf>
    <xf numFmtId="0" fontId="17" fillId="4" borderId="0" xfId="0" quotePrefix="1" applyFont="1" applyFill="1" applyAlignment="1">
      <alignment horizontal="center"/>
    </xf>
    <xf numFmtId="0" fontId="18" fillId="4" borderId="0" xfId="0" quotePrefix="1" applyFont="1" applyFill="1"/>
    <xf numFmtId="0" fontId="0" fillId="4" borderId="0" xfId="0" applyFill="1"/>
    <xf numFmtId="0" fontId="15" fillId="0" borderId="0" xfId="0" quotePrefix="1" applyFont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6" fillId="0" borderId="0" xfId="0" quotePrefix="1" applyFont="1" applyAlignment="1">
      <alignment vertical="center"/>
    </xf>
    <xf numFmtId="0" fontId="5" fillId="0" borderId="0" xfId="4" applyFont="1"/>
    <xf numFmtId="0" fontId="5" fillId="0" borderId="0" xfId="4" quotePrefix="1" applyFont="1"/>
    <xf numFmtId="0" fontId="3" fillId="0" borderId="0" xfId="0" applyFont="1" applyAlignment="1">
      <alignment vertical="center"/>
    </xf>
    <xf numFmtId="49" fontId="4" fillId="0" borderId="0" xfId="4" applyNumberFormat="1" applyFont="1"/>
    <xf numFmtId="49" fontId="0" fillId="0" borderId="0" xfId="0" applyNumberFormat="1" applyAlignment="1">
      <alignment horizontal="left"/>
    </xf>
    <xf numFmtId="0" fontId="0" fillId="0" borderId="0" xfId="4" applyFont="1"/>
    <xf numFmtId="49" fontId="5" fillId="0" borderId="0" xfId="4" applyNumberFormat="1" applyFont="1" applyAlignment="1">
      <alignment horizontal="left"/>
    </xf>
    <xf numFmtId="49" fontId="3" fillId="0" borderId="0" xfId="4" applyNumberFormat="1" applyFont="1"/>
    <xf numFmtId="49" fontId="5" fillId="0" borderId="0" xfId="4" applyNumberFormat="1" applyFont="1"/>
    <xf numFmtId="4" fontId="3" fillId="0" borderId="0" xfId="4" applyNumberFormat="1" applyFont="1"/>
    <xf numFmtId="0" fontId="5" fillId="0" borderId="0" xfId="4" quotePrefix="1" applyFont="1" applyAlignment="1">
      <alignment horizontal="left"/>
    </xf>
    <xf numFmtId="0" fontId="0" fillId="0" borderId="0" xfId="4" quotePrefix="1" applyFont="1"/>
    <xf numFmtId="0" fontId="5" fillId="0" borderId="0" xfId="4" applyFont="1" applyAlignment="1">
      <alignment horizontal="left"/>
    </xf>
    <xf numFmtId="49" fontId="5" fillId="0" borderId="0" xfId="4" quotePrefix="1" applyNumberFormat="1" applyFont="1"/>
    <xf numFmtId="49" fontId="5" fillId="0" borderId="0" xfId="4" quotePrefix="1" applyNumberFormat="1" applyFont="1" applyAlignment="1">
      <alignment horizontal="left"/>
    </xf>
    <xf numFmtId="49" fontId="1" fillId="0" borderId="0" xfId="4" applyNumberFormat="1" applyFont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3" fillId="4" borderId="0" xfId="0" applyFont="1" applyFill="1"/>
    <xf numFmtId="0" fontId="0" fillId="4" borderId="0" xfId="0" applyFill="1" applyAlignment="1">
      <alignment horizontal="left"/>
    </xf>
    <xf numFmtId="0" fontId="3" fillId="0" borderId="0" xfId="4" applyFont="1"/>
    <xf numFmtId="0" fontId="3" fillId="4" borderId="0" xfId="0" applyFont="1" applyFill="1" applyAlignment="1">
      <alignment horizontal="left"/>
    </xf>
    <xf numFmtId="0" fontId="5" fillId="0" borderId="0" xfId="0" applyFont="1"/>
    <xf numFmtId="0" fontId="20" fillId="0" borderId="0" xfId="0" quotePrefix="1" applyFont="1" applyAlignment="1">
      <alignment horizontal="center" vertical="center"/>
    </xf>
    <xf numFmtId="0" fontId="5" fillId="4" borderId="0" xfId="0" applyFont="1" applyFill="1"/>
    <xf numFmtId="0" fontId="20" fillId="4" borderId="0" xfId="0" quotePrefix="1" applyFont="1" applyFill="1" applyAlignment="1">
      <alignment horizontal="center"/>
    </xf>
    <xf numFmtId="0" fontId="20" fillId="4" borderId="0" xfId="0" quotePrefix="1" applyFont="1" applyFill="1" applyAlignment="1">
      <alignment horizontal="left"/>
    </xf>
    <xf numFmtId="49" fontId="20" fillId="0" borderId="0" xfId="0" quotePrefix="1" applyNumberFormat="1" applyFont="1" applyAlignment="1">
      <alignment horizontal="left" vertical="top"/>
    </xf>
    <xf numFmtId="164" fontId="20" fillId="0" borderId="0" xfId="0" applyNumberFormat="1" applyFont="1" applyAlignment="1">
      <alignment vertical="center"/>
    </xf>
    <xf numFmtId="0" fontId="20" fillId="0" borderId="0" xfId="0" quotePrefix="1" applyFont="1" applyAlignment="1">
      <alignment horizontal="left" vertical="top"/>
    </xf>
    <xf numFmtId="43" fontId="21" fillId="0" borderId="0" xfId="1" applyFont="1" applyAlignment="1">
      <alignment horizontal="right"/>
    </xf>
    <xf numFmtId="0" fontId="19" fillId="0" borderId="0" xfId="4"/>
    <xf numFmtId="0" fontId="22" fillId="0" borderId="7" xfId="4" applyFont="1" applyBorder="1"/>
    <xf numFmtId="0" fontId="22" fillId="0" borderId="8" xfId="4" applyFont="1" applyBorder="1"/>
    <xf numFmtId="0" fontId="22" fillId="0" borderId="8" xfId="4" applyFont="1" applyBorder="1" applyAlignment="1">
      <alignment horizontal="center" wrapText="1"/>
    </xf>
    <xf numFmtId="0" fontId="22" fillId="0" borderId="9" xfId="4" applyFont="1" applyBorder="1" applyAlignment="1">
      <alignment horizontal="center" wrapText="1"/>
    </xf>
    <xf numFmtId="0" fontId="22" fillId="0" borderId="0" xfId="4" quotePrefix="1" applyFont="1"/>
    <xf numFmtId="43" fontId="22" fillId="0" borderId="0" xfId="4" applyNumberFormat="1" applyFont="1" applyAlignment="1">
      <alignment horizontal="center"/>
    </xf>
    <xf numFmtId="43" fontId="19" fillId="0" borderId="0" xfId="4" applyNumberFormat="1"/>
    <xf numFmtId="43" fontId="5" fillId="0" borderId="0" xfId="4" applyNumberFormat="1" applyFont="1"/>
    <xf numFmtId="165" fontId="19" fillId="0" borderId="0" xfId="4" applyNumberFormat="1"/>
    <xf numFmtId="0" fontId="25" fillId="0" borderId="0" xfId="4" applyFont="1" applyAlignment="1">
      <alignment horizontal="left"/>
    </xf>
    <xf numFmtId="0" fontId="26" fillId="0" borderId="0" xfId="4" quotePrefix="1" applyFont="1"/>
    <xf numFmtId="0" fontId="19" fillId="0" borderId="0" xfId="4" quotePrefix="1" applyAlignment="1">
      <alignment horizontal="left"/>
    </xf>
    <xf numFmtId="49" fontId="25" fillId="0" borderId="0" xfId="4" applyNumberFormat="1" applyFont="1" applyAlignment="1">
      <alignment horizontal="left"/>
    </xf>
    <xf numFmtId="0" fontId="25" fillId="0" borderId="0" xfId="4" quotePrefix="1" applyFont="1" applyAlignment="1">
      <alignment horizontal="left"/>
    </xf>
    <xf numFmtId="49" fontId="22" fillId="0" borderId="0" xfId="4" quotePrefix="1" applyNumberFormat="1" applyFont="1"/>
    <xf numFmtId="43" fontId="3" fillId="0" borderId="0" xfId="1" applyFont="1" applyFill="1" applyBorder="1"/>
    <xf numFmtId="10" fontId="3" fillId="0" borderId="0" xfId="2" applyNumberFormat="1" applyFont="1" applyFill="1" applyBorder="1"/>
    <xf numFmtId="43" fontId="1" fillId="0" borderId="0" xfId="1" applyFont="1" applyFill="1" applyBorder="1"/>
    <xf numFmtId="49" fontId="18" fillId="0" borderId="1" xfId="0" quotePrefix="1" applyNumberFormat="1" applyFont="1" applyBorder="1" applyAlignment="1">
      <alignment vertical="top"/>
    </xf>
    <xf numFmtId="43" fontId="11" fillId="10" borderId="0" xfId="1" applyFont="1" applyFill="1" applyAlignment="1">
      <alignment horizontal="left"/>
    </xf>
    <xf numFmtId="10" fontId="0" fillId="10" borderId="0" xfId="2" applyNumberFormat="1" applyFont="1" applyFill="1"/>
    <xf numFmtId="43" fontId="0" fillId="10" borderId="0" xfId="1" applyFont="1" applyFill="1"/>
    <xf numFmtId="0" fontId="17" fillId="4" borderId="0" xfId="0" quotePrefix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0" fontId="21" fillId="0" borderId="0" xfId="2" applyNumberFormat="1" applyFont="1" applyFill="1" applyAlignment="1">
      <alignment horizontal="right"/>
    </xf>
    <xf numFmtId="0" fontId="27" fillId="8" borderId="0" xfId="0" applyFont="1" applyFill="1" applyAlignment="1">
      <alignment horizontal="left"/>
    </xf>
    <xf numFmtId="0" fontId="23" fillId="11" borderId="0" xfId="4" applyFont="1" applyFill="1"/>
    <xf numFmtId="0" fontId="23" fillId="11" borderId="0" xfId="4" applyFont="1" applyFill="1" applyAlignment="1">
      <alignment horizontal="left"/>
    </xf>
    <xf numFmtId="0" fontId="23" fillId="11" borderId="0" xfId="4" applyFont="1" applyFill="1" applyAlignment="1">
      <alignment horizontal="center"/>
    </xf>
    <xf numFmtId="43" fontId="28" fillId="10" borderId="0" xfId="1" applyFont="1" applyFill="1" applyAlignment="1">
      <alignment horizontal="left"/>
    </xf>
    <xf numFmtId="10" fontId="29" fillId="10" borderId="0" xfId="2" applyNumberFormat="1" applyFont="1" applyFill="1"/>
    <xf numFmtId="43" fontId="29" fillId="10" borderId="0" xfId="1" applyFont="1" applyFill="1"/>
    <xf numFmtId="43" fontId="7" fillId="12" borderId="0" xfId="1" applyFont="1" applyFill="1"/>
    <xf numFmtId="10" fontId="6" fillId="12" borderId="0" xfId="2" applyNumberFormat="1" applyFont="1" applyFill="1"/>
    <xf numFmtId="43" fontId="6" fillId="12" borderId="0" xfId="1" applyFont="1" applyFill="1"/>
    <xf numFmtId="43" fontId="3" fillId="13" borderId="0" xfId="1" applyFont="1" applyFill="1" applyAlignment="1">
      <alignment horizontal="center"/>
    </xf>
    <xf numFmtId="10" fontId="3" fillId="13" borderId="0" xfId="2" applyNumberFormat="1" applyFont="1" applyFill="1" applyAlignment="1">
      <alignment horizontal="center"/>
    </xf>
    <xf numFmtId="43" fontId="10" fillId="13" borderId="0" xfId="1" applyFont="1" applyFill="1" applyAlignment="1">
      <alignment horizontal="center"/>
    </xf>
    <xf numFmtId="10" fontId="10" fillId="13" borderId="0" xfId="2" applyNumberFormat="1" applyFont="1" applyFill="1" applyAlignment="1">
      <alignment horizontal="center"/>
    </xf>
    <xf numFmtId="43" fontId="7" fillId="14" borderId="0" xfId="1" applyFont="1" applyFill="1"/>
    <xf numFmtId="10" fontId="6" fillId="14" borderId="0" xfId="2" applyNumberFormat="1" applyFont="1" applyFill="1"/>
    <xf numFmtId="43" fontId="6" fillId="14" borderId="0" xfId="1" applyFont="1" applyFill="1"/>
    <xf numFmtId="43" fontId="3" fillId="15" borderId="0" xfId="1" applyFont="1" applyFill="1" applyAlignment="1">
      <alignment horizontal="center"/>
    </xf>
    <xf numFmtId="10" fontId="3" fillId="15" borderId="0" xfId="2" applyNumberFormat="1" applyFont="1" applyFill="1" applyAlignment="1">
      <alignment horizontal="center"/>
    </xf>
    <xf numFmtId="43" fontId="10" fillId="15" borderId="0" xfId="1" applyFont="1" applyFill="1" applyAlignment="1">
      <alignment horizontal="center"/>
    </xf>
    <xf numFmtId="10" fontId="10" fillId="15" borderId="0" xfId="2" applyNumberFormat="1" applyFont="1" applyFill="1" applyAlignment="1">
      <alignment horizontal="center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12" borderId="3" xfId="0" applyFont="1" applyFill="1" applyBorder="1" applyAlignment="1" applyProtection="1">
      <alignment horizontal="center" vertical="center"/>
      <protection locked="0"/>
    </xf>
    <xf numFmtId="0" fontId="13" fillId="12" borderId="1" xfId="0" applyFont="1" applyFill="1" applyBorder="1" applyAlignment="1" applyProtection="1">
      <alignment horizontal="center" vertical="center"/>
      <protection locked="0"/>
    </xf>
    <xf numFmtId="0" fontId="13" fillId="12" borderId="2" xfId="0" applyFont="1" applyFill="1" applyBorder="1" applyAlignment="1" applyProtection="1">
      <alignment horizontal="center" vertical="center"/>
      <protection locked="0"/>
    </xf>
    <xf numFmtId="0" fontId="13" fillId="14" borderId="3" xfId="0" applyFont="1" applyFill="1" applyBorder="1" applyAlignment="1" applyProtection="1">
      <alignment horizontal="center" vertical="center"/>
      <protection locked="0"/>
    </xf>
    <xf numFmtId="0" fontId="13" fillId="14" borderId="1" xfId="0" applyFont="1" applyFill="1" applyBorder="1" applyAlignment="1" applyProtection="1">
      <alignment horizontal="center" vertical="center"/>
      <protection locked="0"/>
    </xf>
    <xf numFmtId="0" fontId="13" fillId="14" borderId="2" xfId="0" applyFont="1" applyFill="1" applyBorder="1" applyAlignment="1" applyProtection="1">
      <alignment horizontal="center" vertical="center"/>
      <protection locked="0"/>
    </xf>
    <xf numFmtId="0" fontId="22" fillId="11" borderId="0" xfId="4" applyFont="1" applyFill="1" applyAlignment="1">
      <alignment horizontal="center"/>
    </xf>
    <xf numFmtId="0" fontId="23" fillId="11" borderId="0" xfId="4" applyFont="1" applyFill="1" applyAlignment="1">
      <alignment horizontal="left" wrapText="1"/>
    </xf>
    <xf numFmtId="43" fontId="30" fillId="10" borderId="0" xfId="1" applyFont="1" applyFill="1" applyAlignment="1">
      <alignment horizontal="left"/>
    </xf>
    <xf numFmtId="10" fontId="31" fillId="10" borderId="0" xfId="2" applyNumberFormat="1" applyFont="1" applyFill="1"/>
    <xf numFmtId="43" fontId="31" fillId="10" borderId="0" xfId="1" applyFont="1" applyFill="1"/>
  </cellXfs>
  <cellStyles count="5">
    <cellStyle name="Comma" xfId="1" builtinId="3"/>
    <cellStyle name="Good" xfId="3" builtinId="26"/>
    <cellStyle name="Normal" xfId="0" builtinId="0"/>
    <cellStyle name="Normal 2" xfId="4" xr:uid="{8EFBF2B9-4B52-440B-A8EE-88FD4BDC482E}"/>
    <cellStyle name="Percent" xfId="2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4648-A702-48B6-B758-10DDEA9D1C41}">
  <sheetPr>
    <tabColor theme="9" tint="0.79998168889431442"/>
  </sheetPr>
  <dimension ref="B2:O171"/>
  <sheetViews>
    <sheetView tabSelected="1" zoomScale="98" zoomScaleNormal="98" workbookViewId="0">
      <selection activeCell="Q8" sqref="Q8"/>
    </sheetView>
  </sheetViews>
  <sheetFormatPr defaultColWidth="8.88671875" defaultRowHeight="14.4" x14ac:dyDescent="0.3"/>
  <cols>
    <col min="1" max="1" width="5.5546875" customWidth="1"/>
    <col min="2" max="2" width="6.6640625" style="3" customWidth="1"/>
    <col min="3" max="3" width="59" bestFit="1" customWidth="1"/>
    <col min="4" max="4" width="6.109375" customWidth="1"/>
    <col min="5" max="5" width="24.33203125" style="1" customWidth="1"/>
    <col min="6" max="6" width="10.5546875" style="2" customWidth="1"/>
    <col min="7" max="7" width="12.6640625" style="1" customWidth="1"/>
    <col min="8" max="8" width="6.109375" customWidth="1"/>
    <col min="9" max="9" width="24.33203125" style="1" customWidth="1"/>
    <col min="10" max="10" width="10.5546875" style="2" customWidth="1"/>
    <col min="11" max="11" width="12.6640625" style="1" customWidth="1"/>
    <col min="12" max="12" width="6.109375" customWidth="1"/>
    <col min="13" max="13" width="24.33203125" style="1" customWidth="1"/>
    <col min="14" max="14" width="10.5546875" style="2" customWidth="1"/>
    <col min="15" max="15" width="12.6640625" style="1" customWidth="1"/>
  </cols>
  <sheetData>
    <row r="2" spans="2:15" s="43" customFormat="1" ht="21" x14ac:dyDescent="0.4">
      <c r="B2" s="45" t="s">
        <v>933</v>
      </c>
      <c r="C2" s="44"/>
      <c r="E2" s="140" t="s">
        <v>778</v>
      </c>
      <c r="F2" s="141"/>
      <c r="G2" s="142"/>
      <c r="I2" s="143" t="s">
        <v>594</v>
      </c>
      <c r="J2" s="144"/>
      <c r="K2" s="145"/>
      <c r="M2" s="146" t="s">
        <v>311</v>
      </c>
      <c r="N2" s="147"/>
      <c r="O2" s="148"/>
    </row>
    <row r="3" spans="2:15" x14ac:dyDescent="0.3">
      <c r="B3" s="42"/>
      <c r="C3" s="119" t="s">
        <v>935</v>
      </c>
      <c r="E3" s="113" t="s">
        <v>141</v>
      </c>
      <c r="F3" s="114"/>
      <c r="G3" s="115"/>
      <c r="I3" s="123" t="s">
        <v>141</v>
      </c>
      <c r="J3" s="124"/>
      <c r="K3" s="125"/>
      <c r="M3" s="151" t="s">
        <v>141</v>
      </c>
      <c r="N3" s="152"/>
      <c r="O3" s="153"/>
    </row>
    <row r="4" spans="2:15" x14ac:dyDescent="0.3">
      <c r="F4" s="118" t="s">
        <v>934</v>
      </c>
      <c r="G4" s="92" t="str">
        <f>VLOOKUP(E2,Items!B4:C321,2,0)</f>
        <v>99999</v>
      </c>
      <c r="J4" s="118" t="s">
        <v>934</v>
      </c>
      <c r="K4" s="92" t="str">
        <f>VLOOKUP(I2,Items!$B$4:$C$321,2,0)</f>
        <v>17001</v>
      </c>
      <c r="N4" s="118" t="s">
        <v>934</v>
      </c>
      <c r="O4" s="92" t="str">
        <f>VLOOKUP(M2,Items!$B$4:$C$321,2,0)</f>
        <v>32081</v>
      </c>
    </row>
    <row r="5" spans="2:15" x14ac:dyDescent="0.3">
      <c r="B5" s="7"/>
      <c r="C5" s="7" t="s">
        <v>140</v>
      </c>
      <c r="E5" s="25">
        <f>VLOOKUP(G4,Enrollment!$B$8:$D$326,3,0)</f>
        <v>1072894.7699999996</v>
      </c>
      <c r="F5" s="26"/>
      <c r="G5" s="25"/>
      <c r="I5" s="25">
        <f>VLOOKUP(K4,Enrollment!$B$8:$D$326,3,0)</f>
        <v>51026.729999999996</v>
      </c>
      <c r="J5" s="26"/>
      <c r="K5" s="25"/>
      <c r="M5" s="25">
        <f>VLOOKUP(O4,Enrollment!$B$8:$D$326,3,0)</f>
        <v>28654.680000000004</v>
      </c>
      <c r="N5" s="26"/>
      <c r="O5" s="25"/>
    </row>
    <row r="6" spans="2:15" x14ac:dyDescent="0.3">
      <c r="B6" s="34"/>
      <c r="C6" s="34"/>
      <c r="E6" s="109"/>
      <c r="F6" s="110"/>
      <c r="G6" s="109"/>
      <c r="I6" s="109"/>
      <c r="J6" s="110"/>
      <c r="K6" s="109"/>
      <c r="M6" s="109"/>
      <c r="N6" s="110"/>
      <c r="O6" s="109"/>
    </row>
    <row r="7" spans="2:15" x14ac:dyDescent="0.3">
      <c r="B7" s="34"/>
      <c r="C7" s="19" t="s">
        <v>932</v>
      </c>
      <c r="E7" s="111">
        <f>IFERROR(VLOOKUP(G4,Items!$C$4:$E$321,2,0),0)</f>
        <v>2484987379.04</v>
      </c>
      <c r="F7" s="110"/>
      <c r="G7" s="111">
        <f>E7/E5</f>
        <v>2316.1520109190214</v>
      </c>
      <c r="I7" s="111">
        <f>IFERROR(VLOOKUP(K4,Items!$C$4:$E$321,2,0),0)</f>
        <v>186210921.44</v>
      </c>
      <c r="J7" s="110"/>
      <c r="K7" s="111">
        <f>I7/$I$5</f>
        <v>3649.2818850041931</v>
      </c>
      <c r="M7" s="111">
        <f>IFERROR(VLOOKUP(O4,Items!$C$4:$E$321,2,0),0)</f>
        <v>51505942.810000002</v>
      </c>
      <c r="N7" s="110"/>
      <c r="O7" s="111">
        <f>M7/$M$5</f>
        <v>1797.4705287234056</v>
      </c>
    </row>
    <row r="8" spans="2:15" x14ac:dyDescent="0.3">
      <c r="C8" s="19" t="s">
        <v>139</v>
      </c>
      <c r="E8" s="111">
        <f>IFERROR(VLOOKUP(G4,Items!$C$4:$E$321,3,0),0)</f>
        <v>2434689508.7200003</v>
      </c>
      <c r="F8" s="30"/>
      <c r="G8" s="111">
        <f>E8/E5</f>
        <v>2269.2714857021824</v>
      </c>
      <c r="I8" s="111">
        <f>IFERROR(VLOOKUP(K4,Items!$C$4:$E$321,3,0),0)</f>
        <v>175784388.34</v>
      </c>
      <c r="J8" s="30"/>
      <c r="K8" s="111">
        <f>I8/$I$5</f>
        <v>3444.9471549519244</v>
      </c>
      <c r="M8" s="111">
        <f>IFERROR(VLOOKUP(O4,Items!$C$4:$E$321,3,0),0)</f>
        <v>65760008.93</v>
      </c>
      <c r="N8" s="30"/>
      <c r="O8" s="111">
        <f>M8/$M$5</f>
        <v>2294.9133939028457</v>
      </c>
    </row>
    <row r="9" spans="2:15" x14ac:dyDescent="0.3">
      <c r="B9" s="7"/>
      <c r="C9" s="7" t="s">
        <v>931</v>
      </c>
      <c r="E9" s="25">
        <f>E8-E7</f>
        <v>-50297870.319999695</v>
      </c>
      <c r="F9" s="35">
        <f>E9/E8</f>
        <v>-2.0658843823762568E-2</v>
      </c>
      <c r="G9" s="25">
        <f>G8-G7</f>
        <v>-46.880525216839033</v>
      </c>
      <c r="I9" s="25">
        <f>I8-I7</f>
        <v>-10426533.099999994</v>
      </c>
      <c r="J9" s="35">
        <f>I9/I8</f>
        <v>-5.9314329323905159E-2</v>
      </c>
      <c r="K9" s="25">
        <f>K8-K7</f>
        <v>-204.3347300522687</v>
      </c>
      <c r="M9" s="25">
        <f>M8-M7</f>
        <v>14254066.119999997</v>
      </c>
      <c r="N9" s="35">
        <f>M9/M8</f>
        <v>0.21675888358186082</v>
      </c>
      <c r="O9" s="25">
        <f>O8-O7</f>
        <v>497.4428651794401</v>
      </c>
    </row>
    <row r="10" spans="2:15" x14ac:dyDescent="0.3">
      <c r="F10" s="30"/>
      <c r="G10" s="8"/>
      <c r="J10" s="30"/>
      <c r="K10" s="8"/>
      <c r="N10" s="30"/>
      <c r="O10" s="8"/>
    </row>
    <row r="11" spans="2:15" s="13" customFormat="1" ht="18" x14ac:dyDescent="0.35">
      <c r="B11" s="18" t="s">
        <v>138</v>
      </c>
      <c r="C11" s="17"/>
      <c r="E11" s="16" t="str">
        <f>E2</f>
        <v>Statewide</v>
      </c>
      <c r="F11" s="15"/>
      <c r="G11" s="14"/>
      <c r="I11" s="126" t="str">
        <f>I2</f>
        <v>Seattle</v>
      </c>
      <c r="J11" s="127"/>
      <c r="K11" s="128"/>
      <c r="M11" s="133" t="str">
        <f>M2</f>
        <v>Spokane</v>
      </c>
      <c r="N11" s="134"/>
      <c r="O11" s="135"/>
    </row>
    <row r="12" spans="2:15" s="39" customFormat="1" ht="15.6" x14ac:dyDescent="0.3">
      <c r="B12" s="11"/>
      <c r="C12" s="11"/>
      <c r="E12" s="40" t="s">
        <v>137</v>
      </c>
      <c r="F12" s="41" t="s">
        <v>4</v>
      </c>
      <c r="G12" s="40" t="s">
        <v>3</v>
      </c>
      <c r="I12" s="131" t="s">
        <v>137</v>
      </c>
      <c r="J12" s="132" t="s">
        <v>4</v>
      </c>
      <c r="K12" s="131" t="s">
        <v>3</v>
      </c>
      <c r="M12" s="138" t="s">
        <v>137</v>
      </c>
      <c r="N12" s="139" t="s">
        <v>4</v>
      </c>
      <c r="O12" s="138" t="s">
        <v>3</v>
      </c>
    </row>
    <row r="13" spans="2:15" x14ac:dyDescent="0.3">
      <c r="B13"/>
      <c r="F13"/>
      <c r="G13"/>
      <c r="J13"/>
      <c r="K13"/>
      <c r="N13"/>
      <c r="O13"/>
    </row>
    <row r="14" spans="2:15" x14ac:dyDescent="0.3">
      <c r="B14" s="7"/>
      <c r="C14" s="7" t="s">
        <v>136</v>
      </c>
      <c r="E14" s="25">
        <f>SUM(E18+E22+E26+E31)</f>
        <v>18478741014.43</v>
      </c>
      <c r="F14" s="35">
        <f>E14/E14</f>
        <v>1</v>
      </c>
      <c r="G14" s="25">
        <f>E14/E5</f>
        <v>17223.255748026444</v>
      </c>
      <c r="I14" s="25">
        <f>SUM(I18+I22+I26+I31)</f>
        <v>1043904848.49</v>
      </c>
      <c r="J14" s="35">
        <f>I14/I14</f>
        <v>1</v>
      </c>
      <c r="K14" s="25">
        <f>I14/I5</f>
        <v>20458.000120525066</v>
      </c>
      <c r="M14" s="25">
        <f>SUM(M18+M22+M26+M31)</f>
        <v>516158159.94</v>
      </c>
      <c r="N14" s="35">
        <f>M14/M14</f>
        <v>1</v>
      </c>
      <c r="O14" s="25">
        <f>M14/M5</f>
        <v>18013.049175213262</v>
      </c>
    </row>
    <row r="15" spans="2:15" x14ac:dyDescent="0.3">
      <c r="E15" s="29"/>
      <c r="F15" s="30"/>
      <c r="G15"/>
      <c r="I15" s="29"/>
      <c r="J15" s="30"/>
      <c r="K15"/>
      <c r="M15" s="29"/>
      <c r="N15" s="30"/>
      <c r="O15"/>
    </row>
    <row r="16" spans="2:15" x14ac:dyDescent="0.3">
      <c r="B16" s="3" t="s">
        <v>1</v>
      </c>
      <c r="C16" t="s">
        <v>135</v>
      </c>
      <c r="E16" s="23">
        <f>IFERROR(VLOOKUP(G4,Revenue!$B$5:$M$323,4,0),0)</f>
        <v>2239404140.5699987</v>
      </c>
      <c r="F16" s="30"/>
      <c r="I16" s="23">
        <f>IFERROR(VLOOKUP(K4,Revenue!$B$5:$M$323,4,0),0)</f>
        <v>173242889.91999999</v>
      </c>
      <c r="J16" s="30"/>
      <c r="M16" s="23">
        <f>IFERROR(VLOOKUP(O4,Revenue!$B$5:$M$323,4,0),0)</f>
        <v>53610314.409999996</v>
      </c>
      <c r="N16" s="30"/>
    </row>
    <row r="17" spans="2:15" x14ac:dyDescent="0.3">
      <c r="B17" s="3" t="s">
        <v>134</v>
      </c>
      <c r="C17" t="s">
        <v>133</v>
      </c>
      <c r="E17" s="23">
        <f>IFERROR(VLOOKUP(G4,Revenue!$B$5:$M$324,5,0),0)</f>
        <v>210278298.4799999</v>
      </c>
      <c r="F17" s="30"/>
      <c r="I17" s="23">
        <f>IFERROR(VLOOKUP(K4,Revenue!$B$5:$M$324,5,0),0)</f>
        <v>13269938.130000001</v>
      </c>
      <c r="J17" s="30"/>
      <c r="M17" s="23">
        <f>IFERROR(VLOOKUP(O4,Revenue!$B$5:$M$324,5,0),0)</f>
        <v>10043899.16</v>
      </c>
      <c r="N17" s="30"/>
    </row>
    <row r="18" spans="2:15" s="8" customFormat="1" x14ac:dyDescent="0.3">
      <c r="B18" s="38"/>
      <c r="C18" s="20" t="s">
        <v>132</v>
      </c>
      <c r="E18" s="37">
        <f>SUM(E16:E17)</f>
        <v>2449682439.0499988</v>
      </c>
      <c r="F18" s="31">
        <f>E18/E14</f>
        <v>0.13256760496491879</v>
      </c>
      <c r="G18" s="4">
        <f>E18/E5</f>
        <v>2283.2457642141362</v>
      </c>
      <c r="I18" s="37">
        <f>SUM(I16:I17)</f>
        <v>186512828.04999998</v>
      </c>
      <c r="J18" s="31">
        <f>I18/I14</f>
        <v>0.17866841821818272</v>
      </c>
      <c r="K18" s="4">
        <f>I18/I5</f>
        <v>3655.198521441605</v>
      </c>
      <c r="M18" s="37">
        <f>SUM(M16:M17)</f>
        <v>63654213.569999993</v>
      </c>
      <c r="N18" s="31">
        <f>M18/M14</f>
        <v>0.12332307906824408</v>
      </c>
      <c r="O18" s="4">
        <f>M18/M5</f>
        <v>2221.4246876949937</v>
      </c>
    </row>
    <row r="19" spans="2:15" x14ac:dyDescent="0.3">
      <c r="E19" s="23"/>
      <c r="F19" s="30"/>
      <c r="I19" s="23"/>
      <c r="J19" s="30"/>
      <c r="M19" s="23"/>
      <c r="N19" s="30"/>
    </row>
    <row r="20" spans="2:15" x14ac:dyDescent="0.3">
      <c r="B20" s="3" t="s">
        <v>131</v>
      </c>
      <c r="C20" t="s">
        <v>130</v>
      </c>
      <c r="E20" s="23">
        <f>IFERROR(VLOOKUP(G4,Revenue!$B$5:$M$327,6,0),0)</f>
        <v>10246693599.990002</v>
      </c>
      <c r="F20" s="30"/>
      <c r="I20" s="23">
        <f>IFERROR(VLOOKUP(K4,Revenue!$B$5:$M$327,6,0),0)</f>
        <v>498491569.32999998</v>
      </c>
      <c r="J20" s="30"/>
      <c r="M20" s="23">
        <f>IFERROR(VLOOKUP(O4,Revenue!$B$5:$M$327,6,0),0)</f>
        <v>265341779.12</v>
      </c>
      <c r="N20" s="30"/>
    </row>
    <row r="21" spans="2:15" x14ac:dyDescent="0.3">
      <c r="B21" s="3" t="s">
        <v>129</v>
      </c>
      <c r="C21" t="s">
        <v>128</v>
      </c>
      <c r="E21" s="23">
        <f>IFERROR(VLOOKUP(G4,Revenue!$B$5:$M$328,7,0),0)</f>
        <v>2944019820.0700006</v>
      </c>
      <c r="F21" s="30"/>
      <c r="I21" s="23">
        <f>IFERROR(VLOOKUP(K4,Revenue!$B$5:$M$328,7,0),0)</f>
        <v>156519797.41</v>
      </c>
      <c r="J21" s="30"/>
      <c r="M21" s="23">
        <f>IFERROR(VLOOKUP(O4,Revenue!$B$5:$M$328,7,0),0)</f>
        <v>80556621.060000002</v>
      </c>
      <c r="N21" s="30"/>
    </row>
    <row r="22" spans="2:15" s="8" customFormat="1" x14ac:dyDescent="0.3">
      <c r="B22" s="38"/>
      <c r="C22" s="20" t="s">
        <v>127</v>
      </c>
      <c r="E22" s="37">
        <f>SUM(E20:E21)</f>
        <v>13190713420.060001</v>
      </c>
      <c r="F22" s="31">
        <f>E22/E14</f>
        <v>0.71383182489323316</v>
      </c>
      <c r="G22" s="4">
        <f>E22/E5</f>
        <v>12294.508081216583</v>
      </c>
      <c r="I22" s="37">
        <f>SUM(I20:I21)</f>
        <v>655011366.74000001</v>
      </c>
      <c r="J22" s="31">
        <f>I22/I14</f>
        <v>0.62746271146021471</v>
      </c>
      <c r="K22" s="4">
        <f>I22/I5</f>
        <v>12836.632226678057</v>
      </c>
      <c r="M22" s="37">
        <f>SUM(M20:M21)</f>
        <v>345898400.18000001</v>
      </c>
      <c r="N22" s="31">
        <f>M22/M14</f>
        <v>0.6701403310570706</v>
      </c>
      <c r="O22" s="4">
        <f>M22/M5</f>
        <v>12071.270737624707</v>
      </c>
    </row>
    <row r="23" spans="2:15" x14ac:dyDescent="0.3">
      <c r="E23" s="23"/>
      <c r="F23" s="30"/>
      <c r="I23" s="23"/>
      <c r="J23" s="30"/>
      <c r="M23" s="23"/>
      <c r="N23" s="30"/>
    </row>
    <row r="24" spans="2:15" x14ac:dyDescent="0.3">
      <c r="B24" s="3" t="s">
        <v>126</v>
      </c>
      <c r="C24" t="s">
        <v>125</v>
      </c>
      <c r="E24" s="23">
        <f>IFERROR(VLOOKUP(G4,Revenue!$B$5:$M$331,8,0),0)</f>
        <v>68046543.459999993</v>
      </c>
      <c r="F24" s="30"/>
      <c r="I24" s="23">
        <f>IFERROR(VLOOKUP(K4,Revenue!$B$5:$M$331,8,0),0)</f>
        <v>17326.650000000001</v>
      </c>
      <c r="J24" s="30"/>
      <c r="M24" s="23">
        <f>IFERROR(VLOOKUP(O4,Revenue!$B$5:$M$331,8,0),0)</f>
        <v>0</v>
      </c>
      <c r="N24" s="30"/>
    </row>
    <row r="25" spans="2:15" x14ac:dyDescent="0.3">
      <c r="B25" s="3" t="s">
        <v>124</v>
      </c>
      <c r="C25" t="s">
        <v>123</v>
      </c>
      <c r="E25" s="23">
        <f>IFERROR(VLOOKUP(G4,Revenue!$B$5:$M$332,9,0),0)</f>
        <v>2460477102.9000006</v>
      </c>
      <c r="F25" s="30"/>
      <c r="I25" s="23">
        <f>IFERROR(VLOOKUP(K4,Revenue!$B$5:$M$332,9,0),0)</f>
        <v>127293644.34999999</v>
      </c>
      <c r="J25" s="30"/>
      <c r="M25" s="23">
        <f>IFERROR(VLOOKUP(O4,Revenue!$B$5:$M$332,9,0),0)</f>
        <v>102271128.83</v>
      </c>
      <c r="N25" s="30"/>
    </row>
    <row r="26" spans="2:15" s="8" customFormat="1" x14ac:dyDescent="0.3">
      <c r="B26" s="38"/>
      <c r="C26" s="20" t="s">
        <v>122</v>
      </c>
      <c r="E26" s="37">
        <f>SUM(E24:E25)</f>
        <v>2528523646.3600006</v>
      </c>
      <c r="F26" s="31">
        <f>E26/E14</f>
        <v>0.13683419473142044</v>
      </c>
      <c r="G26" s="4">
        <f>E26/E5</f>
        <v>2356.730330934507</v>
      </c>
      <c r="I26" s="37">
        <f>SUM(I24:I25)</f>
        <v>127310971</v>
      </c>
      <c r="J26" s="31">
        <f>I26/I14</f>
        <v>0.12195648979325491</v>
      </c>
      <c r="K26" s="4">
        <f>I26/I5</f>
        <v>2494.9858828892234</v>
      </c>
      <c r="M26" s="37">
        <f>SUM(M24:M25)</f>
        <v>102271128.83</v>
      </c>
      <c r="N26" s="31">
        <f>M26/M14</f>
        <v>0.1981391301493487</v>
      </c>
      <c r="O26" s="4">
        <f>M26/M5</f>
        <v>3569.0898949141983</v>
      </c>
    </row>
    <row r="27" spans="2:15" x14ac:dyDescent="0.3">
      <c r="E27" s="23"/>
      <c r="F27" s="30"/>
      <c r="I27" s="23"/>
      <c r="J27" s="30"/>
      <c r="M27" s="23"/>
      <c r="N27" s="30"/>
    </row>
    <row r="28" spans="2:15" x14ac:dyDescent="0.3">
      <c r="B28" s="3" t="s">
        <v>121</v>
      </c>
      <c r="C28" t="s">
        <v>120</v>
      </c>
      <c r="E28" s="23">
        <f>IFERROR(VLOOKUP(G4,Revenue!$B$5:$M$335,10,0),0)</f>
        <v>36001733.520000011</v>
      </c>
      <c r="F28" s="30"/>
      <c r="I28" s="23">
        <f>IFERROR(VLOOKUP(K4,Revenue!$B$5:$M$335,10,0),0)</f>
        <v>953101.61</v>
      </c>
      <c r="J28" s="30"/>
      <c r="M28" s="23">
        <f>IFERROR(VLOOKUP(O4,Revenue!$B$5:$M$335,10,0),0)</f>
        <v>2299752.52</v>
      </c>
      <c r="N28" s="30"/>
    </row>
    <row r="29" spans="2:15" x14ac:dyDescent="0.3">
      <c r="B29" s="3" t="s">
        <v>119</v>
      </c>
      <c r="C29" t="s">
        <v>118</v>
      </c>
      <c r="E29" s="23">
        <f>IFERROR(VLOOKUP(G4,Revenue!$B$5:$M$336,11,0),0)</f>
        <v>84924448.999999985</v>
      </c>
      <c r="F29" s="30"/>
      <c r="I29" s="23">
        <f>IFERROR(VLOOKUP(K4,Revenue!$B$5:$M$336,11,0),0)</f>
        <v>33874882.270000003</v>
      </c>
      <c r="J29" s="30"/>
      <c r="M29" s="23">
        <f>IFERROR(VLOOKUP(O4,Revenue!$B$5:$M$336,11,0),0)</f>
        <v>613730.63</v>
      </c>
      <c r="N29" s="30"/>
    </row>
    <row r="30" spans="2:15" x14ac:dyDescent="0.3">
      <c r="B30" s="3" t="s">
        <v>117</v>
      </c>
      <c r="C30" t="s">
        <v>116</v>
      </c>
      <c r="E30" s="23">
        <f>IFERROR(VLOOKUP(G4,Revenue!$B$5:$M$337,12,0),0)</f>
        <v>188895326.44000003</v>
      </c>
      <c r="F30" s="30"/>
      <c r="I30" s="23">
        <f>IFERROR(VLOOKUP(K4,Revenue!$B$5:$M$337,12,0),0)</f>
        <v>40241698.82</v>
      </c>
      <c r="J30" s="30"/>
      <c r="M30" s="23">
        <f>IFERROR(VLOOKUP(O4,Revenue!$B$5:$M$337,12,0),0)</f>
        <v>1420934.21</v>
      </c>
      <c r="N30" s="30"/>
    </row>
    <row r="31" spans="2:15" s="8" customFormat="1" x14ac:dyDescent="0.3">
      <c r="B31" s="38"/>
      <c r="C31" s="20" t="s">
        <v>115</v>
      </c>
      <c r="E31" s="37">
        <f>SUM(E28:E30)</f>
        <v>309821508.96000004</v>
      </c>
      <c r="F31" s="31">
        <f>E31/E14</f>
        <v>1.676637541042765E-2</v>
      </c>
      <c r="G31" s="4">
        <f>E31/E5</f>
        <v>288.77157166121719</v>
      </c>
      <c r="I31" s="37">
        <f>SUM(I28:I30)</f>
        <v>75069682.700000003</v>
      </c>
      <c r="J31" s="31">
        <f>I31/I14</f>
        <v>7.1912380528347669E-2</v>
      </c>
      <c r="K31" s="4">
        <f>I31/I5</f>
        <v>1471.1834895161812</v>
      </c>
      <c r="M31" s="37">
        <f>SUM(M28:M30)</f>
        <v>4334417.3599999994</v>
      </c>
      <c r="N31" s="31">
        <f>M31/M14</f>
        <v>8.3974597253366045E-3</v>
      </c>
      <c r="O31" s="4">
        <f>M31/M5</f>
        <v>151.2638549793611</v>
      </c>
    </row>
    <row r="32" spans="2:15" x14ac:dyDescent="0.3">
      <c r="E32" s="36"/>
      <c r="F32" s="30"/>
      <c r="I32" s="36"/>
      <c r="J32" s="30"/>
      <c r="M32" s="36"/>
      <c r="N32" s="30"/>
    </row>
    <row r="33" spans="2:15" s="13" customFormat="1" ht="18" x14ac:dyDescent="0.35">
      <c r="B33" s="18" t="s">
        <v>939</v>
      </c>
      <c r="C33" s="17"/>
      <c r="E33" s="16" t="str">
        <f>E2</f>
        <v>Statewide</v>
      </c>
      <c r="F33" s="15"/>
      <c r="G33" s="14"/>
      <c r="I33" s="126" t="str">
        <f>I2</f>
        <v>Seattle</v>
      </c>
      <c r="J33" s="127"/>
      <c r="K33" s="128"/>
      <c r="M33" s="133" t="str">
        <f>M2</f>
        <v>Spokane</v>
      </c>
      <c r="N33" s="134"/>
      <c r="O33" s="135"/>
    </row>
    <row r="34" spans="2:15" x14ac:dyDescent="0.3">
      <c r="B34" s="12"/>
      <c r="C34" s="11"/>
      <c r="E34" s="9" t="s">
        <v>5</v>
      </c>
      <c r="F34" s="10" t="s">
        <v>4</v>
      </c>
      <c r="G34" s="9" t="s">
        <v>3</v>
      </c>
      <c r="I34" s="129" t="s">
        <v>5</v>
      </c>
      <c r="J34" s="130" t="s">
        <v>4</v>
      </c>
      <c r="K34" s="129" t="s">
        <v>3</v>
      </c>
      <c r="M34" s="136" t="s">
        <v>5</v>
      </c>
      <c r="N34" s="137" t="s">
        <v>4</v>
      </c>
      <c r="O34" s="136" t="s">
        <v>3</v>
      </c>
    </row>
    <row r="35" spans="2:15" x14ac:dyDescent="0.3">
      <c r="E35" s="23"/>
      <c r="F35" s="30"/>
      <c r="I35" s="23"/>
      <c r="J35" s="30"/>
      <c r="M35" s="23"/>
      <c r="N35" s="30"/>
    </row>
    <row r="36" spans="2:15" x14ac:dyDescent="0.3">
      <c r="B36" s="7"/>
      <c r="C36" s="7" t="s">
        <v>2</v>
      </c>
      <c r="E36" s="25">
        <f>E71+E45+E41+E55+E77+E64+E85+E95</f>
        <v>18468601374.120007</v>
      </c>
      <c r="F36" s="35">
        <f>E36/E36</f>
        <v>1</v>
      </c>
      <c r="G36" s="25">
        <f>E36/E5</f>
        <v>17213.805016609425</v>
      </c>
      <c r="I36" s="25">
        <f>I71+I45+I41+I55+I77+I64+I85+I95</f>
        <v>1054331381.5900003</v>
      </c>
      <c r="J36" s="35">
        <f>I36/I36</f>
        <v>1</v>
      </c>
      <c r="K36" s="25">
        <f>I36/I5</f>
        <v>20662.334850577343</v>
      </c>
      <c r="M36" s="25">
        <f>M71+M45+M41+M55+M77+M64+M85+M95</f>
        <v>501904093.81999964</v>
      </c>
      <c r="N36" s="35">
        <f>M36/M36</f>
        <v>1</v>
      </c>
      <c r="O36" s="25">
        <f>M36/M5</f>
        <v>17515.606310033807</v>
      </c>
    </row>
    <row r="37" spans="2:15" x14ac:dyDescent="0.3">
      <c r="E37" s="23"/>
      <c r="F37" s="30"/>
      <c r="I37" s="23"/>
      <c r="J37" s="30"/>
      <c r="M37" s="23"/>
      <c r="N37" s="30"/>
    </row>
    <row r="38" spans="2:15" x14ac:dyDescent="0.3">
      <c r="B38" s="3">
        <v>27</v>
      </c>
      <c r="C38" t="s">
        <v>102</v>
      </c>
      <c r="E38" s="23">
        <f>IFERROR(VLOOKUP(G4,Activity!$B$5:$AU$325,15,0),0)</f>
        <v>10337849158.720005</v>
      </c>
      <c r="F38" s="30"/>
      <c r="I38" s="23">
        <f>IFERROR(VLOOKUP(K4,Activity!$B$5:$AU$325,15,0),0)</f>
        <v>596711600.96000004</v>
      </c>
      <c r="J38" s="30"/>
      <c r="M38" s="23">
        <f>IFERROR(VLOOKUP(O4,Activity!$B$5:$AU$325,15,0),0)</f>
        <v>294003740.67999965</v>
      </c>
      <c r="N38" s="30"/>
    </row>
    <row r="39" spans="2:15" x14ac:dyDescent="0.3">
      <c r="B39" s="3">
        <v>28</v>
      </c>
      <c r="C39" t="s">
        <v>101</v>
      </c>
      <c r="E39" s="23">
        <f>IFERROR(VLOOKUP(G4,Activity!$B$5:$AU$325,16,0),0)</f>
        <v>281389303.12</v>
      </c>
      <c r="F39" s="30"/>
      <c r="I39" s="23">
        <f>IFERROR(VLOOKUP(K4,Activity!$B$5:$AU$325,16,0),0)</f>
        <v>6537213.1999999993</v>
      </c>
      <c r="J39" s="30"/>
      <c r="M39" s="23">
        <f>IFERROR(VLOOKUP(O4,Activity!$B$5:$AU$325,16,0),0)</f>
        <v>7121676.5800000001</v>
      </c>
      <c r="N39" s="30"/>
    </row>
    <row r="40" spans="2:15" x14ac:dyDescent="0.3">
      <c r="B40" s="3">
        <v>29</v>
      </c>
      <c r="C40" t="s">
        <v>100</v>
      </c>
      <c r="E40" s="23">
        <f>IFERROR(VLOOKUP(G4,Activity!$B$5:$AU$325,17,0),0)</f>
        <v>34591535.740000002</v>
      </c>
      <c r="F40" s="30"/>
      <c r="I40" s="23">
        <f>IFERROR(VLOOKUP(K4,Activity!$B$5:$AU$325,17,0),0)</f>
        <v>0</v>
      </c>
      <c r="J40" s="30"/>
      <c r="M40" s="23">
        <f>IFERROR(VLOOKUP(O4,Activity!$B$5:$AU$325,17,0),0)</f>
        <v>0</v>
      </c>
      <c r="N40" s="30"/>
    </row>
    <row r="41" spans="2:15" x14ac:dyDescent="0.3">
      <c r="B41" s="32"/>
      <c r="C41" s="32" t="s">
        <v>99</v>
      </c>
      <c r="E41" s="4">
        <f>SUM(E38:E40)</f>
        <v>10653829997.580006</v>
      </c>
      <c r="F41" s="31">
        <f>E41/E36</f>
        <v>0.57686176564020619</v>
      </c>
      <c r="G41" s="4">
        <f>E41/E5</f>
        <v>9929.9859552675516</v>
      </c>
      <c r="I41" s="4">
        <f>SUM(I38:I40)</f>
        <v>603248814.16000009</v>
      </c>
      <c r="J41" s="31">
        <f>I41/I36</f>
        <v>0.57216243838845204</v>
      </c>
      <c r="K41" s="4">
        <f>I41/I5</f>
        <v>11822.211890905024</v>
      </c>
      <c r="M41" s="4">
        <f>SUM(M38:M40)</f>
        <v>301125417.25999963</v>
      </c>
      <c r="N41" s="31">
        <f>M41/M36</f>
        <v>0.59996605121932667</v>
      </c>
      <c r="O41" s="4">
        <f>M41/M5</f>
        <v>10508.769152543306</v>
      </c>
    </row>
    <row r="42" spans="2:15" x14ac:dyDescent="0.3">
      <c r="E42" s="23"/>
      <c r="F42" s="30"/>
      <c r="I42" s="23"/>
      <c r="J42" s="30"/>
      <c r="M42" s="23"/>
      <c r="N42" s="30"/>
    </row>
    <row r="43" spans="2:15" x14ac:dyDescent="0.3">
      <c r="B43" s="3">
        <v>21</v>
      </c>
      <c r="C43" t="s">
        <v>109</v>
      </c>
      <c r="E43" s="23">
        <f>IFERROR(VLOOKUP(G4,Activity!$B$5:$AU$325,9,0),0)</f>
        <v>441915157.6500001</v>
      </c>
      <c r="F43" s="30"/>
      <c r="I43" s="23">
        <f>IFERROR(VLOOKUP(K4,Activity!$B$5:$AU$325,9,0),0)</f>
        <v>28373916.740000002</v>
      </c>
      <c r="J43" s="30"/>
      <c r="M43" s="23">
        <f>IFERROR(VLOOKUP(O4,Activity!$B$5:$AU$325,9,0),0)</f>
        <v>8643035.4199999999</v>
      </c>
      <c r="N43" s="30"/>
    </row>
    <row r="44" spans="2:15" x14ac:dyDescent="0.3">
      <c r="B44" s="3">
        <v>23</v>
      </c>
      <c r="C44" t="s">
        <v>104</v>
      </c>
      <c r="E44" s="23">
        <f>IFERROR(VLOOKUP(G4,Activity!$B$5:$AU$325,11,0),0)</f>
        <v>1087615571.9599998</v>
      </c>
      <c r="F44" s="30"/>
      <c r="I44" s="23">
        <f>IFERROR(VLOOKUP(K4,Activity!$B$5:$AU$325,11,0),0)</f>
        <v>62338479.120000027</v>
      </c>
      <c r="J44" s="30"/>
      <c r="M44" s="23">
        <f>IFERROR(VLOOKUP(O4,Activity!$B$5:$AU$325,11,0),0)</f>
        <v>28098695.93</v>
      </c>
      <c r="N44" s="30"/>
    </row>
    <row r="45" spans="2:15" x14ac:dyDescent="0.3">
      <c r="B45" s="32"/>
      <c r="C45" s="32" t="s">
        <v>103</v>
      </c>
      <c r="E45" s="4">
        <f>SUM(E43:E44)</f>
        <v>1529530729.6099999</v>
      </c>
      <c r="F45" s="31">
        <f>E45/E36</f>
        <v>8.281789717727768E-2</v>
      </c>
      <c r="G45" s="4">
        <f>E45/E5</f>
        <v>1425.611133895266</v>
      </c>
      <c r="I45" s="4">
        <f>SUM(I43:I44)</f>
        <v>90712395.860000029</v>
      </c>
      <c r="J45" s="31">
        <f>I45/I36</f>
        <v>8.6037841084839792E-2</v>
      </c>
      <c r="K45" s="4">
        <f>I45/I5</f>
        <v>1777.7426823157202</v>
      </c>
      <c r="M45" s="4">
        <f>SUM(M43:M44)</f>
        <v>36741731.350000001</v>
      </c>
      <c r="N45" s="31">
        <f>M45/M36</f>
        <v>7.3204685521407339E-2</v>
      </c>
      <c r="O45" s="4">
        <f>M45/M5</f>
        <v>1282.2244516428032</v>
      </c>
    </row>
    <row r="46" spans="2:15" x14ac:dyDescent="0.3">
      <c r="E46" s="23"/>
      <c r="F46" s="30"/>
      <c r="I46" s="23"/>
      <c r="J46" s="30"/>
      <c r="M46" s="23"/>
      <c r="N46" s="30"/>
    </row>
    <row r="47" spans="2:15" x14ac:dyDescent="0.3">
      <c r="B47" s="3">
        <v>22</v>
      </c>
      <c r="C47" t="s">
        <v>98</v>
      </c>
      <c r="E47" s="23">
        <f>IFERROR(VLOOKUP(G4,Activity!$B$5:$AU$325,10,0),0)</f>
        <v>180179624.04999998</v>
      </c>
      <c r="F47" s="30"/>
      <c r="I47" s="23">
        <f>IFERROR(VLOOKUP(K4,Activity!$B$5:$AU$325,10,0),0)</f>
        <v>12110020.039999999</v>
      </c>
      <c r="J47" s="30"/>
      <c r="M47" s="23">
        <f>IFERROR(VLOOKUP(O4,Activity!$B$5:$AU$325,10,0),0)</f>
        <v>1140239.8899999999</v>
      </c>
      <c r="N47" s="30"/>
    </row>
    <row r="48" spans="2:15" x14ac:dyDescent="0.3">
      <c r="B48" s="3">
        <v>24</v>
      </c>
      <c r="C48" t="s">
        <v>97</v>
      </c>
      <c r="E48" s="23">
        <f>IFERROR(VLOOKUP(G4,Activity!$B$5:$AU$325,12,0),0)</f>
        <v>546659905.83999991</v>
      </c>
      <c r="F48" s="30"/>
      <c r="I48" s="23">
        <f>IFERROR(VLOOKUP(K4,Activity!$B$5:$AU$325,12,0),0)</f>
        <v>33956576.460000001</v>
      </c>
      <c r="J48" s="30"/>
      <c r="M48" s="23">
        <f>IFERROR(VLOOKUP(O4,Activity!$B$5:$AU$325,12,0),0)</f>
        <v>18201590.359999996</v>
      </c>
      <c r="N48" s="30"/>
    </row>
    <row r="49" spans="2:15" x14ac:dyDescent="0.3">
      <c r="B49" s="3">
        <v>25</v>
      </c>
      <c r="C49" t="s">
        <v>96</v>
      </c>
      <c r="E49" s="23">
        <f>IFERROR(VLOOKUP(G4,Activity!$B$5:$AU$325,13,0),0)</f>
        <v>206425409.05999997</v>
      </c>
      <c r="F49" s="30"/>
      <c r="I49" s="23">
        <f>IFERROR(VLOOKUP(K4,Activity!$B$5:$AU$325,13,0),0)</f>
        <v>6859928.9299999969</v>
      </c>
      <c r="J49" s="30"/>
      <c r="M49" s="23">
        <f>IFERROR(VLOOKUP(O4,Activity!$B$5:$AU$325,13,0),0)</f>
        <v>2381009.7200000002</v>
      </c>
      <c r="N49" s="30"/>
    </row>
    <row r="50" spans="2:15" x14ac:dyDescent="0.3">
      <c r="B50" s="3">
        <v>26</v>
      </c>
      <c r="C50" t="s">
        <v>95</v>
      </c>
      <c r="E50" s="23">
        <f>IFERROR(VLOOKUP(G4,Activity!$B$5:$AU$325,14,0),0)</f>
        <v>780893366.31000006</v>
      </c>
      <c r="F50" s="30"/>
      <c r="I50" s="23">
        <f>IFERROR(VLOOKUP(K4,Activity!$B$5:$AU$325,14,0),0)</f>
        <v>46368853.729999997</v>
      </c>
      <c r="J50" s="30"/>
      <c r="M50" s="23">
        <f>IFERROR(VLOOKUP(O4,Activity!$B$5:$AU$325,14,0),0)</f>
        <v>17952990.300000004</v>
      </c>
      <c r="N50" s="30"/>
    </row>
    <row r="51" spans="2:15" x14ac:dyDescent="0.3">
      <c r="B51" s="3">
        <v>31</v>
      </c>
      <c r="C51" t="s">
        <v>94</v>
      </c>
      <c r="E51" s="23">
        <f>IFERROR(VLOOKUP(G4,Activity!$B$5:$AU$325,18,0),0)</f>
        <v>398960008.74000013</v>
      </c>
      <c r="F51" s="30"/>
      <c r="I51" s="23">
        <f>IFERROR(VLOOKUP(K4,Activity!$B$5:$AU$325,18,0),0)</f>
        <v>28478125.74000001</v>
      </c>
      <c r="J51" s="30"/>
      <c r="M51" s="23">
        <f>IFERROR(VLOOKUP(O4,Activity!$B$5:$AU$325,18,0),0)</f>
        <v>14472704.450000007</v>
      </c>
      <c r="N51" s="30"/>
    </row>
    <row r="52" spans="2:15" x14ac:dyDescent="0.3">
      <c r="B52" s="3">
        <v>32</v>
      </c>
      <c r="C52" t="s">
        <v>93</v>
      </c>
      <c r="E52" s="23">
        <f>IFERROR(VLOOKUP(G4,Activity!$B$5:$AU$325,19,0),0)</f>
        <v>175395426.48000002</v>
      </c>
      <c r="F52" s="30"/>
      <c r="I52" s="23">
        <f>IFERROR(VLOOKUP(K4,Activity!$B$5:$AU$325,19,0),0)</f>
        <v>8791.83</v>
      </c>
      <c r="J52" s="30"/>
      <c r="M52" s="23">
        <f>IFERROR(VLOOKUP(O4,Activity!$B$5:$AU$325,19,0),0)</f>
        <v>15343414.59</v>
      </c>
      <c r="N52" s="30"/>
    </row>
    <row r="53" spans="2:15" x14ac:dyDescent="0.3">
      <c r="B53" s="3">
        <v>33</v>
      </c>
      <c r="C53" t="s">
        <v>92</v>
      </c>
      <c r="E53" s="23">
        <f>IFERROR(VLOOKUP(G4,Activity!$B$5:$AU$325,20,0),0)</f>
        <v>147593825.5</v>
      </c>
      <c r="F53" s="30"/>
      <c r="I53" s="23">
        <f>IFERROR(VLOOKUP(K4,Activity!$B$5:$AU$325,20,0),0)</f>
        <v>9534856.3300000001</v>
      </c>
      <c r="J53" s="30"/>
      <c r="M53" s="23">
        <f>IFERROR(VLOOKUP(O4,Activity!$B$5:$AU$325,20,0),0)</f>
        <v>4200304.419999999</v>
      </c>
      <c r="N53" s="30"/>
    </row>
    <row r="54" spans="2:15" x14ac:dyDescent="0.3">
      <c r="B54" s="3">
        <v>34</v>
      </c>
      <c r="C54" t="s">
        <v>91</v>
      </c>
      <c r="E54" s="23">
        <f>IFERROR(VLOOKUP(G4,Activity!$B$5:$AU$325,21,0),0)</f>
        <v>109751696.99000001</v>
      </c>
      <c r="F54" s="30"/>
      <c r="I54" s="23">
        <f>IFERROR(VLOOKUP(K4,Activity!$B$5:$AU$325,21,0),0)</f>
        <v>5920582.790000001</v>
      </c>
      <c r="J54" s="30"/>
      <c r="M54" s="23">
        <f>IFERROR(VLOOKUP(O4,Activity!$B$5:$AU$325,21,0),0)</f>
        <v>2765232.42</v>
      </c>
      <c r="N54" s="30"/>
    </row>
    <row r="55" spans="2:15" x14ac:dyDescent="0.3">
      <c r="B55" s="32"/>
      <c r="C55" s="32" t="s">
        <v>937</v>
      </c>
      <c r="E55" s="4">
        <f>SUM(E47:E54)</f>
        <v>2545859262.9700003</v>
      </c>
      <c r="F55" s="31">
        <f>E55/E36</f>
        <v>0.13784797296765011</v>
      </c>
      <c r="G55" s="4">
        <f>E55/E5</f>
        <v>2372.8881285999755</v>
      </c>
      <c r="I55" s="4">
        <f>SUM(I47:I54)</f>
        <v>143237735.84999999</v>
      </c>
      <c r="J55" s="31">
        <f>I55/I36</f>
        <v>0.13585646633602821</v>
      </c>
      <c r="K55" s="4">
        <f>I55/I5</f>
        <v>2807.1117990512034</v>
      </c>
      <c r="M55" s="4">
        <f>SUM(M47:M54)</f>
        <v>76457486.150000006</v>
      </c>
      <c r="N55" s="31">
        <f>M55/M36</f>
        <v>0.15233485259719826</v>
      </c>
      <c r="O55" s="4">
        <f>M55/M5</f>
        <v>2668.2373053895558</v>
      </c>
    </row>
    <row r="56" spans="2:15" x14ac:dyDescent="0.3">
      <c r="E56" s="23"/>
      <c r="F56" s="30"/>
      <c r="I56" s="23"/>
      <c r="J56" s="30"/>
      <c r="M56" s="23"/>
      <c r="N56" s="30"/>
    </row>
    <row r="57" spans="2:15" x14ac:dyDescent="0.3">
      <c r="B57" s="3">
        <v>61</v>
      </c>
      <c r="C57" t="s">
        <v>106</v>
      </c>
      <c r="E57" s="23">
        <f>IFERROR(VLOOKUP(G4,Activity!$B$5:$AU$325,32,0),0)</f>
        <v>60565484.020000003</v>
      </c>
      <c r="F57" s="30"/>
      <c r="I57" s="23">
        <f>IFERROR(VLOOKUP(K4,Activity!$B$5:$AU$325,32,0),0)</f>
        <v>2092349.22</v>
      </c>
      <c r="J57" s="30"/>
      <c r="M57" s="23">
        <f>IFERROR(VLOOKUP(O4,Activity!$B$5:$AU$325,32,0),0)</f>
        <v>1100174.02</v>
      </c>
      <c r="N57" s="30"/>
    </row>
    <row r="58" spans="2:15" x14ac:dyDescent="0.3">
      <c r="B58" s="3">
        <v>62</v>
      </c>
      <c r="C58" t="s">
        <v>87</v>
      </c>
      <c r="E58" s="23">
        <f>IFERROR(VLOOKUP(G4,Activity!$B$5:$AU$325,33,0),0)</f>
        <v>93714020.799999982</v>
      </c>
      <c r="F58" s="30"/>
      <c r="I58" s="23">
        <f>IFERROR(VLOOKUP(K4,Activity!$B$5:$AU$325,33,0),0)</f>
        <v>3019128.27</v>
      </c>
      <c r="J58" s="30"/>
      <c r="M58" s="23">
        <f>IFERROR(VLOOKUP(O4,Activity!$B$5:$AU$325,33,0),0)</f>
        <v>1893333.8199999998</v>
      </c>
      <c r="N58" s="30"/>
    </row>
    <row r="59" spans="2:15" x14ac:dyDescent="0.3">
      <c r="B59" s="3">
        <v>63</v>
      </c>
      <c r="C59" t="s">
        <v>86</v>
      </c>
      <c r="E59" s="23">
        <f>IFERROR(VLOOKUP(G4,Activity!$B$5:$AU$325,34,0),0)</f>
        <v>559250467.16999996</v>
      </c>
      <c r="F59" s="30"/>
      <c r="I59" s="23">
        <f>IFERROR(VLOOKUP(K4,Activity!$B$5:$AU$325,34,0),0)</f>
        <v>37835539.990000002</v>
      </c>
      <c r="J59" s="30"/>
      <c r="M59" s="23">
        <f>IFERROR(VLOOKUP(O4,Activity!$B$5:$AU$325,34,0),0)</f>
        <v>15330927.770000001</v>
      </c>
      <c r="N59" s="30"/>
    </row>
    <row r="60" spans="2:15" x14ac:dyDescent="0.3">
      <c r="B60" s="3">
        <v>64</v>
      </c>
      <c r="C60" t="s">
        <v>85</v>
      </c>
      <c r="E60" s="23">
        <f>IFERROR(VLOOKUP(G4,Activity!$B$5:$AU$325,35,0),0)</f>
        <v>335359660.5200001</v>
      </c>
      <c r="F60" s="30"/>
      <c r="I60" s="23">
        <f>IFERROR(VLOOKUP(K4,Activity!$B$5:$AU$325,35,0),0)</f>
        <v>22077601.25</v>
      </c>
      <c r="J60" s="30"/>
      <c r="M60" s="23">
        <f>IFERROR(VLOOKUP(O4,Activity!$B$5:$AU$325,35,0),0)</f>
        <v>8111585.3900000006</v>
      </c>
      <c r="N60" s="30"/>
    </row>
    <row r="61" spans="2:15" x14ac:dyDescent="0.3">
      <c r="B61" s="3">
        <v>65</v>
      </c>
      <c r="C61" t="s">
        <v>84</v>
      </c>
      <c r="E61" s="23">
        <f>IFERROR(VLOOKUP(G4,Activity!$B$5:$AU$325,36,0),0)</f>
        <v>315472211.63</v>
      </c>
      <c r="F61" s="30"/>
      <c r="I61" s="23">
        <f>IFERROR(VLOOKUP(K4,Activity!$B$5:$AU$325,36,0),0)</f>
        <v>18188182.460000001</v>
      </c>
      <c r="J61" s="30"/>
      <c r="M61" s="23">
        <f>IFERROR(VLOOKUP(O4,Activity!$B$5:$AU$325,36,0),0)</f>
        <v>7343701.3899999997</v>
      </c>
      <c r="N61" s="30"/>
    </row>
    <row r="62" spans="2:15" x14ac:dyDescent="0.3">
      <c r="B62" s="3">
        <v>67</v>
      </c>
      <c r="C62" t="s">
        <v>83</v>
      </c>
      <c r="E62" s="23">
        <f>IFERROR(VLOOKUP(G4,Activity!$B$5:$AU$325,37,0),0)</f>
        <v>28994281.069999997</v>
      </c>
      <c r="F62" s="30"/>
      <c r="I62" s="23">
        <f>IFERROR(VLOOKUP(K4,Activity!$B$5:$AU$325,37,0),0)</f>
        <v>1929634.38</v>
      </c>
      <c r="J62" s="30"/>
      <c r="M62" s="23">
        <f>IFERROR(VLOOKUP(O4,Activity!$B$5:$AU$325,37,0),0)</f>
        <v>825372.54000000015</v>
      </c>
      <c r="N62" s="30"/>
    </row>
    <row r="63" spans="2:15" x14ac:dyDescent="0.3">
      <c r="B63" s="3">
        <v>68</v>
      </c>
      <c r="C63" t="s">
        <v>76</v>
      </c>
      <c r="E63" s="23">
        <f>IFERROR(VLOOKUP(G4,Activity!$B$5:$AU$325,38,0),0)</f>
        <v>151513344.59000003</v>
      </c>
      <c r="F63" s="30"/>
      <c r="I63" s="23">
        <f>IFERROR(VLOOKUP(K4,Activity!$B$5:$AU$325,38,0),0)</f>
        <v>4608603.5</v>
      </c>
      <c r="J63" s="30"/>
      <c r="M63" s="23">
        <f>IFERROR(VLOOKUP(O4,Activity!$B$5:$AU$325,38,0),0)</f>
        <v>2042836.94</v>
      </c>
      <c r="N63" s="30"/>
    </row>
    <row r="64" spans="2:15" x14ac:dyDescent="0.3">
      <c r="B64" s="32"/>
      <c r="C64" s="32" t="s">
        <v>938</v>
      </c>
      <c r="E64" s="4">
        <f>SUM(E57:E63)</f>
        <v>1544869469.8000002</v>
      </c>
      <c r="F64" s="31">
        <f>E64/$E$36</f>
        <v>8.3648427864430538E-2</v>
      </c>
      <c r="G64" s="4">
        <f>E64/$E$5</f>
        <v>1439.9077272042259</v>
      </c>
      <c r="I64" s="4">
        <f>SUM(I57:I63)</f>
        <v>89751039.069999993</v>
      </c>
      <c r="J64" s="31">
        <f>I64/I36</f>
        <v>8.5126024547092199E-2</v>
      </c>
      <c r="K64" s="4">
        <f>I64/I5</f>
        <v>1758.9024236904854</v>
      </c>
      <c r="M64" s="4">
        <f>SUM(M57:M63)</f>
        <v>36647931.869999997</v>
      </c>
      <c r="N64" s="31">
        <f>M64/M36</f>
        <v>7.3017798263154285E-2</v>
      </c>
      <c r="O64" s="4">
        <f>M64/M5</f>
        <v>1278.9510080028808</v>
      </c>
    </row>
    <row r="65" spans="2:15" x14ac:dyDescent="0.3">
      <c r="E65" s="23"/>
      <c r="F65" s="30"/>
      <c r="I65" s="23"/>
      <c r="J65" s="30"/>
      <c r="M65" s="23"/>
      <c r="N65" s="30"/>
    </row>
    <row r="66" spans="2:15" x14ac:dyDescent="0.3">
      <c r="B66" s="3">
        <v>11</v>
      </c>
      <c r="C66" t="s">
        <v>114</v>
      </c>
      <c r="E66" s="23">
        <f>IFERROR(VLOOKUP(G4,Activity!$B$5:$AU$325,4,0),0)</f>
        <v>58686501.260000005</v>
      </c>
      <c r="F66" s="30"/>
      <c r="I66" s="23">
        <f>IFERROR(VLOOKUP(K4,Activity!$B$5:$AU$325,4,0),0)</f>
        <v>6711357.3499999996</v>
      </c>
      <c r="J66" s="30"/>
      <c r="M66" s="23">
        <f>IFERROR(VLOOKUP(O4,Activity!$B$5:$AU$325,4,0),0)</f>
        <v>1598047.81</v>
      </c>
      <c r="N66" s="30"/>
    </row>
    <row r="67" spans="2:15" x14ac:dyDescent="0.3">
      <c r="B67" s="3">
        <v>12</v>
      </c>
      <c r="C67" t="s">
        <v>113</v>
      </c>
      <c r="E67" s="23">
        <f>IFERROR(VLOOKUP(G4,Activity!$B$5:$AU$325,5,0),0)</f>
        <v>128013963.65999998</v>
      </c>
      <c r="F67" s="30"/>
      <c r="I67" s="23">
        <f>IFERROR(VLOOKUP(K4,Activity!$B$5:$AU$325,5,0),0)</f>
        <v>5503668.46</v>
      </c>
      <c r="J67" s="30"/>
      <c r="M67" s="23">
        <f>IFERROR(VLOOKUP(O4,Activity!$B$5:$AU$325,5,0),0)</f>
        <v>631552.61</v>
      </c>
      <c r="N67" s="30"/>
    </row>
    <row r="68" spans="2:15" x14ac:dyDescent="0.3">
      <c r="B68" s="3">
        <v>13</v>
      </c>
      <c r="C68" t="s">
        <v>112</v>
      </c>
      <c r="E68" s="23">
        <f>IFERROR(VLOOKUP(G4,Activity!$B$5:$AU$325,6,0),0)</f>
        <v>213063325.16</v>
      </c>
      <c r="F68" s="30"/>
      <c r="I68" s="23">
        <f>IFERROR(VLOOKUP(K4,Activity!$B$5:$AU$325,6,0),0)</f>
        <v>7688535.6399999987</v>
      </c>
      <c r="J68" s="30"/>
      <c r="M68" s="23">
        <f>IFERROR(VLOOKUP(O4,Activity!$B$5:$AU$325,6,0),0)</f>
        <v>2900224.9299999997</v>
      </c>
      <c r="N68" s="30"/>
    </row>
    <row r="69" spans="2:15" x14ac:dyDescent="0.3">
      <c r="B69" s="3">
        <v>14</v>
      </c>
      <c r="C69" t="s">
        <v>111</v>
      </c>
      <c r="E69" s="23">
        <f>IFERROR(VLOOKUP(G4,Activity!$B$5:$AU$325,7,0),0)</f>
        <v>147897285.01000002</v>
      </c>
      <c r="F69" s="30"/>
      <c r="I69" s="23">
        <f>IFERROR(VLOOKUP(K4,Activity!$B$5:$AU$325,7,0),0)</f>
        <v>13436615.640000002</v>
      </c>
      <c r="J69" s="30"/>
      <c r="M69" s="23">
        <f>IFERROR(VLOOKUP(O4,Activity!$B$5:$AU$325,7,0),0)</f>
        <v>3825967.6000000006</v>
      </c>
      <c r="N69" s="30"/>
    </row>
    <row r="70" spans="2:15" x14ac:dyDescent="0.3">
      <c r="B70" s="3">
        <v>15</v>
      </c>
      <c r="C70" t="s">
        <v>110</v>
      </c>
      <c r="E70" s="23">
        <f>IFERROR(VLOOKUP(G4,Activity!$B$5:$AU$325,8,0),0)</f>
        <v>40805011.380000003</v>
      </c>
      <c r="F70" s="30"/>
      <c r="I70" s="23">
        <f>IFERROR(VLOOKUP(K4,Activity!$B$5:$AU$325,8,0),0)</f>
        <v>1312749.6700000004</v>
      </c>
      <c r="J70" s="30"/>
      <c r="M70" s="23">
        <f>IFERROR(VLOOKUP(O4,Activity!$B$5:$AU$325,8,0),0)</f>
        <v>935199.39</v>
      </c>
      <c r="N70" s="30"/>
    </row>
    <row r="71" spans="2:15" x14ac:dyDescent="0.3">
      <c r="B71" s="32"/>
      <c r="C71" s="32" t="s">
        <v>105</v>
      </c>
      <c r="E71" s="4">
        <f>SUM(E66:E70)</f>
        <v>588466086.47000003</v>
      </c>
      <c r="F71" s="31">
        <f>E71/$E$36</f>
        <v>3.1863056359785626E-2</v>
      </c>
      <c r="G71" s="4">
        <f>E71/$E$5</f>
        <v>548.48443941058667</v>
      </c>
      <c r="I71" s="4">
        <f>SUM(I66:I70)</f>
        <v>34652926.759999998</v>
      </c>
      <c r="J71" s="31">
        <f>I71/I36</f>
        <v>3.2867206046490932E-2</v>
      </c>
      <c r="K71" s="4">
        <f>I71/I5</f>
        <v>679.11321693551599</v>
      </c>
      <c r="M71" s="4">
        <f>SUM(M66:M70)</f>
        <v>9890992.3399999999</v>
      </c>
      <c r="N71" s="31">
        <f>M71/M36</f>
        <v>1.9706936966222985E-2</v>
      </c>
      <c r="O71" s="4">
        <f>M71/M5</f>
        <v>345.17894947701382</v>
      </c>
    </row>
    <row r="72" spans="2:15" x14ac:dyDescent="0.3">
      <c r="E72" s="23"/>
      <c r="F72" s="30"/>
      <c r="I72" s="23"/>
      <c r="J72" s="30"/>
      <c r="M72" s="23"/>
      <c r="N72" s="30"/>
    </row>
    <row r="73" spans="2:15" x14ac:dyDescent="0.3">
      <c r="B73" s="3">
        <v>41</v>
      </c>
      <c r="C73" t="s">
        <v>108</v>
      </c>
      <c r="E73" s="23">
        <f>IFERROR(VLOOKUP(G4,Activity!$B$5:$AU$325,22,0),0)</f>
        <v>44075100.390000001</v>
      </c>
      <c r="F73" s="30"/>
      <c r="I73" s="23">
        <f>IFERROR(VLOOKUP(K4,Activity!$B$5:$AU$325,22,0),0)</f>
        <v>1123029.8299999998</v>
      </c>
      <c r="J73" s="30"/>
      <c r="M73" s="23">
        <f>IFERROR(VLOOKUP(O4,Activity!$B$5:$AU$325,22,0),0)</f>
        <v>1069522.5699999998</v>
      </c>
      <c r="N73" s="30"/>
    </row>
    <row r="74" spans="2:15" x14ac:dyDescent="0.3">
      <c r="B74" s="3">
        <v>42</v>
      </c>
      <c r="C74" t="s">
        <v>0</v>
      </c>
      <c r="E74" s="23">
        <f>IFERROR(VLOOKUP(G4,Activity!$B$5:$AU$325,23,0),0)</f>
        <v>186224161.27000001</v>
      </c>
      <c r="F74" s="30"/>
      <c r="I74" s="23">
        <f>IFERROR(VLOOKUP(K4,Activity!$B$5:$AU$325,23,0),0)</f>
        <v>8896702.3200000003</v>
      </c>
      <c r="J74" s="30"/>
      <c r="M74" s="23">
        <f>IFERROR(VLOOKUP(O4,Activity!$B$5:$AU$325,23,0),0)</f>
        <v>7355729.4100000001</v>
      </c>
      <c r="N74" s="30"/>
    </row>
    <row r="75" spans="2:15" x14ac:dyDescent="0.3">
      <c r="B75" s="3">
        <v>44</v>
      </c>
      <c r="C75" t="s">
        <v>90</v>
      </c>
      <c r="E75" s="23">
        <f>IFERROR(VLOOKUP(G4,Activity!$B$5:$AU$325,24,0),0)</f>
        <v>295386284.78000003</v>
      </c>
      <c r="F75" s="30"/>
      <c r="I75" s="23">
        <f>IFERROR(VLOOKUP(K4,Activity!$B$5:$AU$325,24,0),0)</f>
        <v>10305731.230000002</v>
      </c>
      <c r="J75" s="30"/>
      <c r="M75" s="23">
        <f>IFERROR(VLOOKUP(O4,Activity!$B$5:$AU$325,24,0),0)</f>
        <v>9057034.0600000005</v>
      </c>
      <c r="N75" s="30"/>
    </row>
    <row r="76" spans="2:15" x14ac:dyDescent="0.3">
      <c r="B76" s="3">
        <v>49</v>
      </c>
      <c r="C76" t="s">
        <v>89</v>
      </c>
      <c r="E76" s="23">
        <f>IFERROR(VLOOKUP(G4,Activity!$B$5:$AU$325,25,0),0)</f>
        <v>-2313219.5700000003</v>
      </c>
      <c r="F76" s="30"/>
      <c r="I76" s="23">
        <f>IFERROR(VLOOKUP(K4,Activity!$B$5:$AU$325,25,0),0)</f>
        <v>-14666</v>
      </c>
      <c r="J76" s="30"/>
      <c r="M76" s="23">
        <f>IFERROR(VLOOKUP(O4,Activity!$B$5:$AU$325,25,0),0)</f>
        <v>-658996.52</v>
      </c>
      <c r="N76" s="30"/>
    </row>
    <row r="77" spans="2:15" x14ac:dyDescent="0.3">
      <c r="B77" s="32"/>
      <c r="C77" s="32" t="s">
        <v>88</v>
      </c>
      <c r="E77" s="4">
        <f>SUM(E73:E76)</f>
        <v>523372326.87000006</v>
      </c>
      <c r="F77" s="31">
        <f>E77/$E$36</f>
        <v>2.8338492789356538E-2</v>
      </c>
      <c r="G77" s="4">
        <f>E77/$E$5</f>
        <v>487.81328934057558</v>
      </c>
      <c r="I77" s="4">
        <f>SUM(I73:I76)</f>
        <v>20310797.380000003</v>
      </c>
      <c r="J77" s="31">
        <f>I77/I36</f>
        <v>1.9264149521348781E-2</v>
      </c>
      <c r="K77" s="4">
        <f>I77/I5</f>
        <v>398.04230802169775</v>
      </c>
      <c r="M77" s="4">
        <f>SUM(M73:M76)</f>
        <v>16823289.52</v>
      </c>
      <c r="N77" s="31">
        <f>M77/M36</f>
        <v>3.3518932654957423E-2</v>
      </c>
      <c r="O77" s="4">
        <f>M77/M5</f>
        <v>587.10442831677051</v>
      </c>
    </row>
    <row r="78" spans="2:15" x14ac:dyDescent="0.3">
      <c r="B78" s="34"/>
      <c r="C78" s="34"/>
      <c r="E78" s="24"/>
      <c r="F78" s="33"/>
      <c r="G78" s="24"/>
      <c r="I78" s="24"/>
      <c r="J78" s="33"/>
      <c r="K78" s="24"/>
      <c r="M78" s="24"/>
      <c r="N78" s="33"/>
      <c r="O78" s="24"/>
    </row>
    <row r="79" spans="2:15" x14ac:dyDescent="0.3">
      <c r="B79" s="3">
        <v>51</v>
      </c>
      <c r="C79" t="s">
        <v>107</v>
      </c>
      <c r="E79" s="23">
        <f>IFERROR(VLOOKUP(G4,Activity!$B$5:$AU$325,26,0),0)</f>
        <v>75359902.710000008</v>
      </c>
      <c r="F79" s="30"/>
      <c r="G79" s="24"/>
      <c r="I79" s="23">
        <f>IFERROR(VLOOKUP(K4,Activity!$B$5:$AU$325,26,0),0)</f>
        <v>1690741.6199999999</v>
      </c>
      <c r="J79" s="30"/>
      <c r="K79" s="24"/>
      <c r="M79" s="23">
        <f>IFERROR(VLOOKUP(O4,Activity!$B$5:$AU$325,26,0),0)</f>
        <v>609072.76000000013</v>
      </c>
      <c r="N79" s="30"/>
      <c r="O79" s="24"/>
    </row>
    <row r="80" spans="2:15" x14ac:dyDescent="0.3">
      <c r="B80" s="3">
        <v>52</v>
      </c>
      <c r="C80" t="s">
        <v>82</v>
      </c>
      <c r="E80" s="23">
        <f>IFERROR(VLOOKUP(G4,Activity!$B$5:$AU$325,27,0),0)</f>
        <v>532444707.54999989</v>
      </c>
      <c r="F80" s="30"/>
      <c r="I80" s="23">
        <f>IFERROR(VLOOKUP(K4,Activity!$B$5:$AU$325,27,0),0)</f>
        <v>46155155.050000004</v>
      </c>
      <c r="J80" s="30"/>
      <c r="M80" s="23">
        <f>IFERROR(VLOOKUP(O4,Activity!$B$5:$AU$325,27,0),0)</f>
        <v>10122945.289999999</v>
      </c>
      <c r="N80" s="30"/>
    </row>
    <row r="81" spans="2:15" x14ac:dyDescent="0.3">
      <c r="B81" s="3">
        <v>53</v>
      </c>
      <c r="C81" t="s">
        <v>81</v>
      </c>
      <c r="E81" s="23">
        <f>IFERROR(VLOOKUP(G4,Activity!$B$5:$AU$325,28,0),0)</f>
        <v>74005280.020000011</v>
      </c>
      <c r="F81" s="30"/>
      <c r="I81" s="23">
        <f>IFERROR(VLOOKUP(K4,Activity!$B$5:$AU$325,28,0),0)</f>
        <v>0</v>
      </c>
      <c r="J81" s="30"/>
      <c r="M81" s="23">
        <f>IFERROR(VLOOKUP(O4,Activity!$B$5:$AU$325,28,0),0)</f>
        <v>0</v>
      </c>
      <c r="N81" s="30"/>
    </row>
    <row r="82" spans="2:15" x14ac:dyDescent="0.3">
      <c r="B82" s="3">
        <v>56</v>
      </c>
      <c r="C82" t="s">
        <v>80</v>
      </c>
      <c r="E82" s="23">
        <f>IFERROR(VLOOKUP(G4,Activity!$B$5:$AU$325,29,0),0)</f>
        <v>14858210.310000001</v>
      </c>
      <c r="F82" s="30"/>
      <c r="I82" s="23">
        <f>IFERROR(VLOOKUP(K4,Activity!$B$5:$AU$325,29,0),0)</f>
        <v>0</v>
      </c>
      <c r="J82" s="30"/>
      <c r="M82" s="23">
        <f>IFERROR(VLOOKUP(O4,Activity!$B$5:$AU$325,29,0),0)</f>
        <v>0</v>
      </c>
      <c r="N82" s="30"/>
    </row>
    <row r="83" spans="2:15" x14ac:dyDescent="0.3">
      <c r="B83" s="3" t="s">
        <v>79</v>
      </c>
      <c r="C83" t="s">
        <v>940</v>
      </c>
      <c r="E83" s="23">
        <f>IFERROR(VLOOKUP(G4,Activity!$B$5:$AU$325,30,0),0)</f>
        <v>64059.94</v>
      </c>
      <c r="F83" s="30"/>
      <c r="I83" s="23">
        <f>IFERROR(VLOOKUP(K4,Activity!$B$5:$AU$325,30,0),0)</f>
        <v>0</v>
      </c>
      <c r="J83" s="30"/>
      <c r="M83" s="23">
        <f>IFERROR(VLOOKUP(O4,Activity!$B$5:$AU$325,30,0),0)</f>
        <v>0</v>
      </c>
      <c r="N83" s="30"/>
    </row>
    <row r="84" spans="2:15" x14ac:dyDescent="0.3">
      <c r="B84" s="3">
        <v>59</v>
      </c>
      <c r="C84" t="s">
        <v>78</v>
      </c>
      <c r="E84" s="23">
        <f>IFERROR(VLOOKUP(G4,Activity!$B$5:$AU$325,31,0),0)</f>
        <v>-34760756.009999998</v>
      </c>
      <c r="F84" s="30"/>
      <c r="I84" s="23">
        <f>IFERROR(VLOOKUP(K4,Activity!$B$5:$AU$325,31,0),0)</f>
        <v>-117733.6</v>
      </c>
      <c r="J84" s="30"/>
      <c r="M84" s="23">
        <f>IFERROR(VLOOKUP(O4,Activity!$B$5:$AU$325,31,0),0)</f>
        <v>0</v>
      </c>
      <c r="N84" s="30"/>
    </row>
    <row r="85" spans="2:15" x14ac:dyDescent="0.3">
      <c r="B85" s="32"/>
      <c r="C85" s="32" t="s">
        <v>77</v>
      </c>
      <c r="E85" s="4">
        <f>SUM(E79:E84)</f>
        <v>661971404.51999986</v>
      </c>
      <c r="F85" s="31">
        <f>E85/$E$36</f>
        <v>3.5843071768694855E-2</v>
      </c>
      <c r="G85" s="4">
        <f>E85/$E$5</f>
        <v>616.99564862265117</v>
      </c>
      <c r="I85" s="4">
        <f>SUM(I79:I84)</f>
        <v>47728163.07</v>
      </c>
      <c r="J85" s="31">
        <f>I85/I36</f>
        <v>4.5268654526836552E-2</v>
      </c>
      <c r="K85" s="4">
        <f>I85/I5</f>
        <v>935.35609806860055</v>
      </c>
      <c r="M85" s="4">
        <f>SUM(M79:M84)</f>
        <v>10732018.049999999</v>
      </c>
      <c r="N85" s="31">
        <f>M85/M36</f>
        <v>2.1382607119855204E-2</v>
      </c>
      <c r="O85" s="4">
        <f>M85/M5</f>
        <v>374.52932819350968</v>
      </c>
    </row>
    <row r="86" spans="2:15" x14ac:dyDescent="0.3">
      <c r="E86" s="23"/>
      <c r="F86" s="30"/>
      <c r="I86" s="23"/>
      <c r="J86" s="30"/>
      <c r="M86" s="23"/>
      <c r="N86" s="30"/>
    </row>
    <row r="87" spans="2:15" x14ac:dyDescent="0.3">
      <c r="B87" s="3">
        <v>72</v>
      </c>
      <c r="C87" t="s">
        <v>75</v>
      </c>
      <c r="E87" s="23">
        <f>IFERROR(VLOOKUP(G4,Activity!$B$5:$AU$325,39,0),0)</f>
        <v>310689925.68999994</v>
      </c>
      <c r="F87" s="30"/>
      <c r="I87" s="23">
        <f>IFERROR(VLOOKUP(K4,Activity!$B$5:$AU$325,39,0),0)</f>
        <v>19569643.670000002</v>
      </c>
      <c r="J87" s="30"/>
      <c r="M87" s="23">
        <f>IFERROR(VLOOKUP(O4,Activity!$B$5:$AU$325,39,0),0)</f>
        <v>4712760.1499999985</v>
      </c>
      <c r="N87" s="30"/>
    </row>
    <row r="88" spans="2:15" x14ac:dyDescent="0.3">
      <c r="B88" s="3">
        <v>73</v>
      </c>
      <c r="C88" t="s">
        <v>74</v>
      </c>
      <c r="E88" s="23">
        <f>IFERROR(VLOOKUP(G4,Activity!$B$5:$AU$325,40,0),0)</f>
        <v>9547038.5</v>
      </c>
      <c r="F88" s="30"/>
      <c r="I88" s="23">
        <f>IFERROR(VLOOKUP(K4,Activity!$B$5:$AU$325,40,0),0)</f>
        <v>645071.72</v>
      </c>
      <c r="J88" s="30"/>
      <c r="M88" s="23">
        <f>IFERROR(VLOOKUP(O4,Activity!$B$5:$AU$325,40,0),0)</f>
        <v>399554.51999999996</v>
      </c>
      <c r="N88" s="30"/>
    </row>
    <row r="89" spans="2:15" x14ac:dyDescent="0.3">
      <c r="B89" s="3">
        <v>74</v>
      </c>
      <c r="C89" t="s">
        <v>73</v>
      </c>
      <c r="E89" s="23">
        <f>IFERROR(VLOOKUP(G4,Activity!$B$5:$AU$325,41,0),0)</f>
        <v>21547219.82</v>
      </c>
      <c r="F89" s="30"/>
      <c r="I89" s="23">
        <f>IFERROR(VLOOKUP(K4,Activity!$B$5:$AU$325,41,0),0)</f>
        <v>2309493.71</v>
      </c>
      <c r="J89" s="30"/>
      <c r="M89" s="23">
        <f>IFERROR(VLOOKUP(O4,Activity!$B$5:$AU$325,41,0),0)</f>
        <v>1020405.45</v>
      </c>
      <c r="N89" s="30"/>
    </row>
    <row r="90" spans="2:15" x14ac:dyDescent="0.3">
      <c r="B90" s="3">
        <v>75</v>
      </c>
      <c r="C90" t="s">
        <v>72</v>
      </c>
      <c r="E90" s="23">
        <f>IFERROR(VLOOKUP(G4,Activity!$B$5:$AU$325,42,0),0)</f>
        <v>12663107.539999999</v>
      </c>
      <c r="F90" s="30"/>
      <c r="I90" s="23">
        <f>IFERROR(VLOOKUP(K4,Activity!$B$5:$AU$325,42,0),0)</f>
        <v>689247.10000000009</v>
      </c>
      <c r="J90" s="30"/>
      <c r="M90" s="23">
        <f>IFERROR(VLOOKUP(O4,Activity!$B$5:$AU$325,42,0),0)</f>
        <v>2.1827872842550278E-11</v>
      </c>
      <c r="N90" s="30"/>
    </row>
    <row r="91" spans="2:15" x14ac:dyDescent="0.3">
      <c r="B91" s="3">
        <v>83</v>
      </c>
      <c r="C91" t="s">
        <v>71</v>
      </c>
      <c r="E91" s="23">
        <f>IFERROR(VLOOKUP(G4,Activity!$B$5:$AU$325,43,0),0)</f>
        <v>2962449.4400000004</v>
      </c>
      <c r="F91" s="30"/>
      <c r="I91" s="23">
        <f>IFERROR(VLOOKUP(K4,Activity!$B$5:$AU$325,43,0),0)</f>
        <v>2243.25</v>
      </c>
      <c r="J91" s="30"/>
      <c r="M91" s="23">
        <f>IFERROR(VLOOKUP(O4,Activity!$B$5:$AU$325,43,0),0)</f>
        <v>8315.84</v>
      </c>
      <c r="N91" s="30"/>
    </row>
    <row r="92" spans="2:15" x14ac:dyDescent="0.3">
      <c r="B92" s="3">
        <v>84</v>
      </c>
      <c r="C92" t="s">
        <v>70</v>
      </c>
      <c r="E92" s="23">
        <f>IFERROR(VLOOKUP(G4,Activity!$B$5:$AU$325,44,0),0)</f>
        <v>19797758.41</v>
      </c>
      <c r="F92" s="30"/>
      <c r="I92" s="23">
        <f>IFERROR(VLOOKUP(K4,Activity!$B$5:$AU$325,44,0),0)</f>
        <v>738974.87</v>
      </c>
      <c r="J92" s="30"/>
      <c r="M92" s="23">
        <f>IFERROR(VLOOKUP(O4,Activity!$B$5:$AU$325,44,0),0)</f>
        <v>248618.75</v>
      </c>
      <c r="N92" s="30"/>
    </row>
    <row r="93" spans="2:15" x14ac:dyDescent="0.3">
      <c r="B93" s="3">
        <v>85</v>
      </c>
      <c r="C93" t="s">
        <v>69</v>
      </c>
      <c r="E93" s="23">
        <f>IFERROR(VLOOKUP(G4,Activity!$B$5:$AU$325,45,0),0)</f>
        <v>815674.90999999968</v>
      </c>
      <c r="F93" s="30"/>
      <c r="I93" s="23">
        <f>IFERROR(VLOOKUP(K4,Activity!$B$5:$AU$325,45,0),0)</f>
        <v>0</v>
      </c>
      <c r="J93" s="30"/>
      <c r="M93" s="23">
        <f>IFERROR(VLOOKUP(O4,Activity!$B$5:$AU$325,45,0),0)</f>
        <v>0</v>
      </c>
      <c r="N93" s="30"/>
    </row>
    <row r="94" spans="2:15" x14ac:dyDescent="0.3">
      <c r="B94" s="3">
        <v>91</v>
      </c>
      <c r="C94" t="s">
        <v>68</v>
      </c>
      <c r="E94" s="23">
        <f>IFERROR(VLOOKUP(G4,Activity!$B$5:$AU$325,46,0),0)</f>
        <v>42678921.989999995</v>
      </c>
      <c r="F94" s="30"/>
      <c r="I94" s="23">
        <f>IFERROR(VLOOKUP(K4,Activity!$B$5:$AU$325,46,0),0)</f>
        <v>734835.12</v>
      </c>
      <c r="J94" s="30"/>
      <c r="M94" s="23">
        <f>IFERROR(VLOOKUP(O4,Activity!$B$5:$AU$325,46,0),0)</f>
        <v>7095572.5700000003</v>
      </c>
      <c r="N94" s="30"/>
    </row>
    <row r="95" spans="2:15" x14ac:dyDescent="0.3">
      <c r="B95" s="32"/>
      <c r="C95" s="32" t="s">
        <v>67</v>
      </c>
      <c r="E95" s="4">
        <f>SUM(E87:E94)</f>
        <v>420702096.30000001</v>
      </c>
      <c r="F95" s="31">
        <f>E95/$E$36</f>
        <v>2.2779315432598406E-2</v>
      </c>
      <c r="G95" s="4">
        <f>E95/$E$5</f>
        <v>392.11869426859096</v>
      </c>
      <c r="I95" s="4">
        <f>SUM(I87:I94)</f>
        <v>24689509.440000005</v>
      </c>
      <c r="J95" s="31">
        <f>I95/I36</f>
        <v>2.3417219548911291E-2</v>
      </c>
      <c r="K95" s="4">
        <f>I95/I5</f>
        <v>483.85443158909078</v>
      </c>
      <c r="M95" s="4">
        <f>SUM(M87:M94)</f>
        <v>13485227.279999997</v>
      </c>
      <c r="N95" s="31">
        <f>M95/M36</f>
        <v>2.686813565787784E-2</v>
      </c>
      <c r="O95" s="4">
        <f>M95/M5</f>
        <v>470.61168646796949</v>
      </c>
    </row>
    <row r="96" spans="2:15" x14ac:dyDescent="0.3">
      <c r="E96" s="23"/>
      <c r="F96" s="30"/>
      <c r="I96" s="23"/>
      <c r="J96" s="30"/>
      <c r="M96" s="23"/>
      <c r="N96" s="30"/>
    </row>
    <row r="97" spans="2:15" s="13" customFormat="1" ht="18" x14ac:dyDescent="0.35">
      <c r="B97" s="18" t="s">
        <v>66</v>
      </c>
      <c r="C97" s="17"/>
      <c r="E97" s="16" t="str">
        <f>E2</f>
        <v>Statewide</v>
      </c>
      <c r="F97" s="15"/>
      <c r="G97" s="14"/>
      <c r="I97" s="126" t="str">
        <f>I2</f>
        <v>Seattle</v>
      </c>
      <c r="J97" s="127"/>
      <c r="K97" s="128"/>
      <c r="M97" s="133" t="str">
        <f>M2</f>
        <v>Spokane</v>
      </c>
      <c r="N97" s="134"/>
      <c r="O97" s="135"/>
    </row>
    <row r="98" spans="2:15" x14ac:dyDescent="0.3">
      <c r="B98" s="12"/>
      <c r="C98" s="11"/>
      <c r="E98" s="9" t="s">
        <v>5</v>
      </c>
      <c r="F98" s="10" t="s">
        <v>4</v>
      </c>
      <c r="G98" s="9" t="s">
        <v>3</v>
      </c>
      <c r="I98" s="129" t="s">
        <v>5</v>
      </c>
      <c r="J98" s="130" t="s">
        <v>4</v>
      </c>
      <c r="K98" s="129" t="s">
        <v>3</v>
      </c>
      <c r="M98" s="136" t="s">
        <v>5</v>
      </c>
      <c r="N98" s="137" t="s">
        <v>4</v>
      </c>
      <c r="O98" s="136" t="s">
        <v>3</v>
      </c>
    </row>
    <row r="99" spans="2:15" x14ac:dyDescent="0.3">
      <c r="B99" s="8"/>
      <c r="E99" s="29"/>
      <c r="F99" s="28"/>
      <c r="G99" s="27"/>
      <c r="I99" s="29"/>
      <c r="J99" s="28"/>
      <c r="K99" s="27"/>
      <c r="M99" s="29"/>
      <c r="N99" s="28"/>
      <c r="O99" s="27"/>
    </row>
    <row r="100" spans="2:15" x14ac:dyDescent="0.3">
      <c r="B100" s="7"/>
      <c r="C100" s="7" t="s">
        <v>2</v>
      </c>
      <c r="E100" s="25">
        <f>E105+E113+E122+E128+E133+E150+E158+E164+E166+E168+E170</f>
        <v>18468601374.119995</v>
      </c>
      <c r="F100" s="26">
        <v>1</v>
      </c>
      <c r="G100" s="25">
        <f>E100/E5</f>
        <v>17213.805016609414</v>
      </c>
      <c r="I100" s="25">
        <f>I105+I113+I122+I128+I133+I150+I158+I164+I166+I168+I170</f>
        <v>1054331381.5899998</v>
      </c>
      <c r="J100" s="26">
        <v>1</v>
      </c>
      <c r="K100" s="25">
        <f>I100/I5</f>
        <v>20662.334850577332</v>
      </c>
      <c r="M100" s="25">
        <f>M105+M113+M122+M128+M133+M150+M158+M164+M166+M168+M170</f>
        <v>501904093.81999993</v>
      </c>
      <c r="N100" s="26">
        <v>1</v>
      </c>
      <c r="O100" s="25">
        <f>M100/M5</f>
        <v>17515.606310033818</v>
      </c>
    </row>
    <row r="101" spans="2:15" x14ac:dyDescent="0.3">
      <c r="B101" s="6"/>
      <c r="E101" s="23"/>
      <c r="F101" s="22"/>
      <c r="G101" s="23"/>
      <c r="I101" s="23"/>
      <c r="J101" s="22"/>
      <c r="K101" s="23"/>
      <c r="M101" s="23"/>
      <c r="N101" s="22"/>
      <c r="O101" s="23"/>
    </row>
    <row r="102" spans="2:15" x14ac:dyDescent="0.3">
      <c r="B102" s="19" t="s">
        <v>65</v>
      </c>
      <c r="C102" t="s">
        <v>64</v>
      </c>
      <c r="E102" s="23">
        <f>IFERROR(VLOOKUP(G4,Program!$B$5:$BA$325,4,0),0)</f>
        <v>8907200361.5299969</v>
      </c>
      <c r="F102" s="22"/>
      <c r="G102" s="23"/>
      <c r="I102" s="23">
        <f>IFERROR(VLOOKUP(K4,Program!$B$5:$BA$325,4,0),0)</f>
        <v>458721293.43999994</v>
      </c>
      <c r="J102" s="22"/>
      <c r="K102" s="23"/>
      <c r="M102" s="23">
        <f>IFERROR(VLOOKUP(O4,Program!$B$5:$BA$325,4,0),0)</f>
        <v>231814013.13</v>
      </c>
      <c r="N102" s="22"/>
      <c r="O102" s="23"/>
    </row>
    <row r="103" spans="2:15" x14ac:dyDescent="0.3">
      <c r="B103" s="19" t="s">
        <v>63</v>
      </c>
      <c r="C103" t="s">
        <v>62</v>
      </c>
      <c r="E103" s="23">
        <f>IFERROR(VLOOKUP(G4,Program!$B$5:$BA$325,5,0),0)</f>
        <v>318563153.00999999</v>
      </c>
      <c r="F103" s="22"/>
      <c r="G103" s="23"/>
      <c r="I103" s="23">
        <f>IFERROR(VLOOKUP(K4,Program!$B$5:$BA$325,5,0),0)</f>
        <v>7719142.2800000021</v>
      </c>
      <c r="J103" s="22"/>
      <c r="K103" s="23"/>
      <c r="M103" s="23">
        <f>IFERROR(VLOOKUP(O4,Program!$B$5:$BA$325,5,0),0)</f>
        <v>11373442.650000002</v>
      </c>
      <c r="N103" s="22"/>
      <c r="O103" s="23"/>
    </row>
    <row r="104" spans="2:15" x14ac:dyDescent="0.3">
      <c r="B104" s="19" t="s">
        <v>61</v>
      </c>
      <c r="C104" t="s">
        <v>60</v>
      </c>
      <c r="E104" s="23">
        <f>IFERROR(VLOOKUP(G4,Program!$B$5:$BA$325,6,0),0)</f>
        <v>34532663.710000001</v>
      </c>
      <c r="F104" s="22"/>
      <c r="G104" s="23"/>
      <c r="I104" s="23">
        <f>IFERROR(VLOOKUP(K4,Program!$B$5:$BA$325,6,0),0)</f>
        <v>594794.28</v>
      </c>
      <c r="J104" s="22"/>
      <c r="K104" s="23"/>
      <c r="M104" s="23">
        <f>IFERROR(VLOOKUP(O4,Program!$B$5:$BA$325,6,0),0)</f>
        <v>785111.34</v>
      </c>
      <c r="N104" s="22"/>
      <c r="O104" s="23"/>
    </row>
    <row r="105" spans="2:15" x14ac:dyDescent="0.3">
      <c r="B105" s="21"/>
      <c r="C105" s="20" t="s">
        <v>59</v>
      </c>
      <c r="E105" s="4">
        <f>SUM(E102:E104)</f>
        <v>9260296178.2499962</v>
      </c>
      <c r="F105" s="5">
        <f>E105/$E$100</f>
        <v>0.50140755061324926</v>
      </c>
      <c r="G105" s="4">
        <f>E105/$E$5</f>
        <v>8631.1318101121888</v>
      </c>
      <c r="I105" s="4">
        <f>SUM(I102:I104)</f>
        <v>467035229.99999994</v>
      </c>
      <c r="J105" s="5">
        <f>I105/I100</f>
        <v>0.44296815797674605</v>
      </c>
      <c r="K105" s="4">
        <f>I105/I5</f>
        <v>9152.7564082589652</v>
      </c>
      <c r="M105" s="4">
        <f>SUM(M102:M104)</f>
        <v>243972567.12</v>
      </c>
      <c r="N105" s="5">
        <f>M105/M100</f>
        <v>0.48609399708840978</v>
      </c>
      <c r="O105" s="4">
        <f>M105/M5</f>
        <v>8514.231082671311</v>
      </c>
    </row>
    <row r="106" spans="2:15" x14ac:dyDescent="0.3">
      <c r="B106" s="19"/>
      <c r="G106" s="24"/>
      <c r="K106" s="24"/>
      <c r="O106" s="24"/>
    </row>
    <row r="107" spans="2:15" x14ac:dyDescent="0.3">
      <c r="B107" s="19">
        <v>11</v>
      </c>
      <c r="C107" t="s">
        <v>58</v>
      </c>
      <c r="E107" s="23">
        <f>IFERROR(VLOOKUP(G4,Program!$B$5:$BA$325,7,0),0)</f>
        <v>203500328.83000001</v>
      </c>
      <c r="F107" s="22"/>
      <c r="G107" s="24"/>
      <c r="I107" s="23">
        <f>IFERROR(VLOOKUP(K4,Program!$B$5:$BA$325,7,0),0)</f>
        <v>18576156.569999997</v>
      </c>
      <c r="J107" s="22"/>
      <c r="K107" s="24"/>
      <c r="M107" s="23">
        <f>IFERROR(VLOOKUP(O4,Program!$B$5:$BA$325,7,0),0)</f>
        <v>0</v>
      </c>
      <c r="N107" s="22"/>
      <c r="O107" s="24"/>
    </row>
    <row r="108" spans="2:15" x14ac:dyDescent="0.3">
      <c r="B108" s="19">
        <v>12</v>
      </c>
      <c r="C108" t="s">
        <v>57</v>
      </c>
      <c r="E108" s="23">
        <f>IFERROR(VLOOKUP(G4,Program!$B$5:$BA$325,8,0),0)</f>
        <v>269999124.19</v>
      </c>
      <c r="F108" s="22"/>
      <c r="G108" s="24"/>
      <c r="I108" s="23">
        <f>IFERROR(VLOOKUP(K4,Program!$B$5:$BA$325,8,0),0)</f>
        <v>3.637978807091713E-12</v>
      </c>
      <c r="J108" s="22"/>
      <c r="K108" s="24"/>
      <c r="M108" s="23">
        <f>IFERROR(VLOOKUP(O4,Program!$B$5:$BA$325,8,0),0)</f>
        <v>17300304.859999999</v>
      </c>
      <c r="N108" s="22"/>
      <c r="O108" s="24"/>
    </row>
    <row r="109" spans="2:15" x14ac:dyDescent="0.3">
      <c r="B109" s="19">
        <v>13</v>
      </c>
      <c r="C109" t="s">
        <v>56</v>
      </c>
      <c r="E109" s="23">
        <f>IFERROR(VLOOKUP(G4,Program!$B$5:$BA$325,9,0),0)</f>
        <v>339103384.38000005</v>
      </c>
      <c r="F109" s="22"/>
      <c r="G109" s="24"/>
      <c r="I109" s="23">
        <f>IFERROR(VLOOKUP(K4,Program!$B$5:$BA$325,9,0),0)</f>
        <v>32510535.360000007</v>
      </c>
      <c r="J109" s="22"/>
      <c r="K109" s="24"/>
      <c r="M109" s="23">
        <f>IFERROR(VLOOKUP(O4,Program!$B$5:$BA$325,9,0),0)</f>
        <v>6347943.1699999999</v>
      </c>
      <c r="N109" s="22"/>
      <c r="O109" s="24"/>
    </row>
    <row r="110" spans="2:15" x14ac:dyDescent="0.3">
      <c r="B110" s="19">
        <v>14</v>
      </c>
      <c r="C110" t="s">
        <v>55</v>
      </c>
      <c r="E110" s="23">
        <f>IFERROR(VLOOKUP(G4,Program!$B$5:$BA$325,10,0),0)</f>
        <v>117088944.38999999</v>
      </c>
      <c r="F110" s="22"/>
      <c r="G110" s="24"/>
      <c r="I110" s="23">
        <f>IFERROR(VLOOKUP(K4,Program!$B$5:$BA$325,10,0),0)</f>
        <v>9771572.5999999996</v>
      </c>
      <c r="J110" s="22"/>
      <c r="K110" s="24"/>
      <c r="M110" s="23">
        <f>IFERROR(VLOOKUP(O4,Program!$B$5:$BA$325,10,0),0)</f>
        <v>14620869.279999996</v>
      </c>
      <c r="N110" s="22"/>
      <c r="O110" s="24"/>
    </row>
    <row r="111" spans="2:15" x14ac:dyDescent="0.3">
      <c r="B111" s="19">
        <v>18</v>
      </c>
      <c r="C111" t="s">
        <v>54</v>
      </c>
      <c r="E111" s="23">
        <v>0</v>
      </c>
      <c r="F111" s="22"/>
      <c r="G111" s="24"/>
      <c r="I111" s="23">
        <v>0</v>
      </c>
      <c r="J111" s="22"/>
      <c r="K111" s="24"/>
      <c r="M111" s="23">
        <v>0</v>
      </c>
      <c r="N111" s="22"/>
      <c r="O111" s="24"/>
    </row>
    <row r="112" spans="2:15" x14ac:dyDescent="0.3">
      <c r="B112" s="19">
        <v>19</v>
      </c>
      <c r="C112" t="s">
        <v>54</v>
      </c>
      <c r="E112" s="23">
        <f>IFERROR(VLOOKUP(G4,Program!$B$5:$BA$325,11,0),0)</f>
        <v>55930028.669999987</v>
      </c>
      <c r="F112" s="22"/>
      <c r="G112" s="24"/>
      <c r="I112" s="23">
        <f>IFERROR(VLOOKUP(K4,Program!$B$5:$BA$325,11,0),0)</f>
        <v>3615160.65</v>
      </c>
      <c r="J112" s="22"/>
      <c r="K112" s="24"/>
      <c r="M112" s="23">
        <f>IFERROR(VLOOKUP(O4,Program!$B$5:$BA$325,11,0),0)</f>
        <v>352030.82</v>
      </c>
      <c r="N112" s="22"/>
      <c r="O112" s="24"/>
    </row>
    <row r="113" spans="2:15" x14ac:dyDescent="0.3">
      <c r="B113" s="21"/>
      <c r="C113" s="20" t="s">
        <v>53</v>
      </c>
      <c r="E113" s="4">
        <f>SUM(E107:E112)</f>
        <v>985621810.46000004</v>
      </c>
      <c r="F113" s="5">
        <f>E113/$E$100</f>
        <v>5.3367431051988018E-2</v>
      </c>
      <c r="G113" s="4">
        <f>E113/$E$5</f>
        <v>918.65655236626833</v>
      </c>
      <c r="I113" s="4">
        <f>SUM(I107:I112)</f>
        <v>64473425.180000007</v>
      </c>
      <c r="J113" s="5">
        <f>I113/I100</f>
        <v>6.1151006510656941E-2</v>
      </c>
      <c r="K113" s="4">
        <f>I113/I5</f>
        <v>1263.5225729730282</v>
      </c>
      <c r="M113" s="4">
        <f>SUM(M107:M112)</f>
        <v>38621148.129999995</v>
      </c>
      <c r="N113" s="5">
        <f>M113/M100</f>
        <v>7.6949259042806029E-2</v>
      </c>
      <c r="O113" s="4">
        <f>M113/M5</f>
        <v>1347.8129272426002</v>
      </c>
    </row>
    <row r="114" spans="2:15" x14ac:dyDescent="0.3">
      <c r="B114" s="19"/>
    </row>
    <row r="115" spans="2:15" x14ac:dyDescent="0.3">
      <c r="B115" s="19">
        <v>21</v>
      </c>
      <c r="C115" t="s">
        <v>52</v>
      </c>
      <c r="E115" s="23">
        <f>IFERROR(VLOOKUP(G4,Program!$B$5:$BA$325,12,0),0)</f>
        <v>2232204220.9899993</v>
      </c>
      <c r="F115" s="22"/>
      <c r="G115" s="23"/>
      <c r="I115" s="23">
        <f>IFERROR(VLOOKUP(K4,Program!$B$5:$BA$325,12,0),0)</f>
        <v>174252902.27000004</v>
      </c>
      <c r="J115" s="22"/>
      <c r="K115" s="23"/>
      <c r="M115" s="23">
        <f>IFERROR(VLOOKUP(O4,Program!$B$5:$BA$325,12,0),0)</f>
        <v>58033642.020000011</v>
      </c>
      <c r="N115" s="22"/>
      <c r="O115" s="23"/>
    </row>
    <row r="116" spans="2:15" x14ac:dyDescent="0.3">
      <c r="B116" s="19">
        <v>22</v>
      </c>
      <c r="C116" t="s">
        <v>51</v>
      </c>
      <c r="E116" s="23">
        <f>IFERROR(VLOOKUP(G4,Program!$B$5:$BA$325,13,0),0)</f>
        <v>1565938.5999999999</v>
      </c>
      <c r="F116" s="22"/>
      <c r="G116" s="23"/>
      <c r="I116" s="23">
        <f>IFERROR(VLOOKUP(K4,Program!$B$5:$BA$325,13,0),0)</f>
        <v>2529.1999999999998</v>
      </c>
      <c r="J116" s="22"/>
      <c r="K116" s="23"/>
      <c r="M116" s="23">
        <f>IFERROR(VLOOKUP(O4,Program!$B$5:$BA$325,13,0),0)</f>
        <v>0</v>
      </c>
      <c r="N116" s="22"/>
      <c r="O116" s="23"/>
    </row>
    <row r="117" spans="2:15" x14ac:dyDescent="0.3">
      <c r="B117" s="19">
        <v>23</v>
      </c>
      <c r="C117" t="s">
        <v>936</v>
      </c>
      <c r="E117" s="23">
        <f>IFERROR(VLOOKUP(G4,Program!$B$5:$BA$325,14,0),0)</f>
        <v>30146076.099999998</v>
      </c>
      <c r="F117" s="22"/>
      <c r="G117" s="23"/>
      <c r="I117" s="23">
        <f>IFERROR(VLOOKUP(K4,Program!$B$5:$BA$325,14,0),0)</f>
        <v>170041.89</v>
      </c>
      <c r="J117" s="22"/>
      <c r="K117" s="23"/>
      <c r="M117" s="23">
        <f>IFERROR(VLOOKUP(O4,Program!$B$5:$BA$325,14,0),0)</f>
        <v>1607937.03</v>
      </c>
      <c r="N117" s="22"/>
      <c r="O117" s="23"/>
    </row>
    <row r="118" spans="2:15" x14ac:dyDescent="0.3">
      <c r="B118" s="19">
        <v>24</v>
      </c>
      <c r="C118" t="s">
        <v>50</v>
      </c>
      <c r="E118" s="23">
        <f>IFERROR(VLOOKUP(G4,Program!$B$5:$BA$325,15,0),0)</f>
        <v>231335130.94000003</v>
      </c>
      <c r="F118" s="22"/>
      <c r="G118" s="23"/>
      <c r="I118" s="23">
        <f>IFERROR(VLOOKUP(K4,Program!$B$5:$BA$325,15,0),0)</f>
        <v>12554429.470000001</v>
      </c>
      <c r="J118" s="22"/>
      <c r="K118" s="23"/>
      <c r="M118" s="23">
        <f>IFERROR(VLOOKUP(O4,Program!$B$5:$BA$325,15,0),0)</f>
        <v>6515542.7800000003</v>
      </c>
      <c r="N118" s="22"/>
      <c r="O118" s="23"/>
    </row>
    <row r="119" spans="2:15" x14ac:dyDescent="0.3">
      <c r="B119" s="19">
        <v>25</v>
      </c>
      <c r="C119" t="s">
        <v>49</v>
      </c>
      <c r="E119" s="23">
        <v>0</v>
      </c>
      <c r="F119" s="22"/>
      <c r="G119" s="23"/>
      <c r="I119" s="23">
        <v>0</v>
      </c>
      <c r="J119" s="22"/>
      <c r="K119" s="23"/>
      <c r="M119" s="23">
        <v>0</v>
      </c>
      <c r="N119" s="22"/>
      <c r="O119" s="23"/>
    </row>
    <row r="120" spans="2:15" x14ac:dyDescent="0.3">
      <c r="B120" s="19">
        <v>26</v>
      </c>
      <c r="C120" t="s">
        <v>48</v>
      </c>
      <c r="E120" s="23">
        <f>IFERROR(VLOOKUP(G4,Program!$B$5:$BA$325,16,0),0)</f>
        <v>2288002.46</v>
      </c>
      <c r="F120" s="22"/>
      <c r="G120" s="23"/>
      <c r="I120" s="23">
        <f>IFERROR(VLOOKUP(K4,Program!$B$5:$BA$325,16,0),0)</f>
        <v>0</v>
      </c>
      <c r="J120" s="22"/>
      <c r="K120" s="23"/>
      <c r="M120" s="23">
        <f>IFERROR(VLOOKUP(O4,Program!$B$5:$BA$325,16,0),0)</f>
        <v>0</v>
      </c>
      <c r="N120" s="22"/>
      <c r="O120" s="23"/>
    </row>
    <row r="121" spans="2:15" x14ac:dyDescent="0.3">
      <c r="B121" s="19">
        <v>29</v>
      </c>
      <c r="C121" t="s">
        <v>47</v>
      </c>
      <c r="E121" s="23">
        <f>IFERROR(VLOOKUP(G4,Program!$B$5:$BA$325,17,0),0)</f>
        <v>4394699.79</v>
      </c>
      <c r="F121" s="22"/>
      <c r="G121" s="23"/>
      <c r="I121" s="23">
        <f>IFERROR(VLOOKUP(K4,Program!$B$5:$BA$325,17,0),0)</f>
        <v>0</v>
      </c>
      <c r="J121" s="22"/>
      <c r="K121" s="23"/>
      <c r="M121" s="23">
        <f>IFERROR(VLOOKUP(O4,Program!$B$5:$BA$325,17,0),0)</f>
        <v>0</v>
      </c>
      <c r="N121" s="22"/>
      <c r="O121" s="23"/>
    </row>
    <row r="122" spans="2:15" x14ac:dyDescent="0.3">
      <c r="B122" s="21"/>
      <c r="C122" s="20" t="s">
        <v>46</v>
      </c>
      <c r="E122" s="4">
        <f>SUM(E115:E121)</f>
        <v>2501934068.8799992</v>
      </c>
      <c r="F122" s="5">
        <f>E122/$E$100</f>
        <v>0.13546960152521095</v>
      </c>
      <c r="G122" s="4">
        <f>E122/$E$5</f>
        <v>2331.9473063327546</v>
      </c>
      <c r="I122" s="4">
        <f>SUM(I115:I121)</f>
        <v>186979902.83000001</v>
      </c>
      <c r="J122" s="5">
        <f>I122/I100</f>
        <v>0.17734452952355667</v>
      </c>
      <c r="K122" s="4">
        <f>I122/I5</f>
        <v>3664.3520529338257</v>
      </c>
      <c r="M122" s="4">
        <f>SUM(M115:M121)</f>
        <v>66157121.830000013</v>
      </c>
      <c r="N122" s="5">
        <f>M122/M100</f>
        <v>0.13181227777298471</v>
      </c>
      <c r="O122" s="4">
        <f>M122/M5</f>
        <v>2308.7719643004216</v>
      </c>
    </row>
    <row r="123" spans="2:15" x14ac:dyDescent="0.3">
      <c r="B123" s="19"/>
    </row>
    <row r="124" spans="2:15" x14ac:dyDescent="0.3">
      <c r="B124" s="19">
        <v>31</v>
      </c>
      <c r="C124" t="s">
        <v>45</v>
      </c>
      <c r="E124" s="23">
        <f>IFERROR(VLOOKUP(G4,Program!$B$5:$BA$325,18,0),0)</f>
        <v>550945800.56999993</v>
      </c>
      <c r="F124" s="22"/>
      <c r="I124" s="23">
        <f>IFERROR(VLOOKUP(K4,Program!$B$5:$BA$325,18,0),0)</f>
        <v>15828523.68</v>
      </c>
      <c r="J124" s="22"/>
      <c r="M124" s="23">
        <f>IFERROR(VLOOKUP(O4,Program!$B$5:$BA$325,18,0),0)</f>
        <v>11484157.869999999</v>
      </c>
      <c r="N124" s="22"/>
    </row>
    <row r="125" spans="2:15" x14ac:dyDescent="0.3">
      <c r="B125" s="19">
        <v>34</v>
      </c>
      <c r="C125" t="s">
        <v>44</v>
      </c>
      <c r="E125" s="23">
        <f>IFERROR(VLOOKUP(G4,Program!$B$5:$BA$325,19,0),0)</f>
        <v>104900048.38000001</v>
      </c>
      <c r="F125" s="22"/>
      <c r="I125" s="23">
        <f>IFERROR(VLOOKUP(K4,Program!$B$5:$BA$325,19,0),0)</f>
        <v>1866952.0899999999</v>
      </c>
      <c r="J125" s="22"/>
      <c r="M125" s="23">
        <f>IFERROR(VLOOKUP(O4,Program!$B$5:$BA$325,19,0),0)</f>
        <v>2390223.14</v>
      </c>
      <c r="N125" s="22"/>
    </row>
    <row r="126" spans="2:15" x14ac:dyDescent="0.3">
      <c r="B126" s="19">
        <v>38</v>
      </c>
      <c r="C126" t="s">
        <v>43</v>
      </c>
      <c r="E126" s="23">
        <f>IFERROR(VLOOKUP(G4,Program!$B$5:$BA$325,20,0),0)</f>
        <v>7165285.629999999</v>
      </c>
      <c r="F126" s="22"/>
      <c r="I126" s="23">
        <f>IFERROR(VLOOKUP(K4,Program!$B$5:$BA$325,20,0),0)</f>
        <v>359367.00000000006</v>
      </c>
      <c r="J126" s="22"/>
      <c r="M126" s="23">
        <f>IFERROR(VLOOKUP(O4,Program!$B$5:$BA$325,20,0),0)</f>
        <v>257740.99999999997</v>
      </c>
      <c r="N126" s="22"/>
    </row>
    <row r="127" spans="2:15" x14ac:dyDescent="0.3">
      <c r="B127" s="19">
        <v>39</v>
      </c>
      <c r="C127" t="s">
        <v>42</v>
      </c>
      <c r="E127" s="23">
        <f>IFERROR(VLOOKUP(G4,Program!$B$5:$BA$325,21,0),0)</f>
        <v>581772.71</v>
      </c>
      <c r="F127" s="22"/>
      <c r="I127" s="23">
        <f>IFERROR(VLOOKUP(K4,Program!$B$5:$BA$325,21,0),0)</f>
        <v>0</v>
      </c>
      <c r="J127" s="22"/>
      <c r="M127" s="23">
        <f>IFERROR(VLOOKUP(O4,Program!$B$5:$BA$325,21,0),0)</f>
        <v>1336</v>
      </c>
      <c r="N127" s="22"/>
    </row>
    <row r="128" spans="2:15" x14ac:dyDescent="0.3">
      <c r="B128" s="21"/>
      <c r="C128" s="20" t="s">
        <v>41</v>
      </c>
      <c r="E128" s="4">
        <f>SUM(E124:E127)</f>
        <v>663592907.28999996</v>
      </c>
      <c r="F128" s="5">
        <f>E128/$E$100</f>
        <v>3.5930869579538983E-2</v>
      </c>
      <c r="G128" s="4">
        <f>E128/$E$5</f>
        <v>618.50698301940668</v>
      </c>
      <c r="I128" s="4">
        <f>SUM(I124:I127)</f>
        <v>18054842.77</v>
      </c>
      <c r="J128" s="5">
        <f>I128/I100</f>
        <v>1.7124447858862107E-2</v>
      </c>
      <c r="K128" s="4">
        <f>I128/I5</f>
        <v>353.83107579106093</v>
      </c>
      <c r="M128" s="4">
        <f>SUM(M124:M127)</f>
        <v>14133458.01</v>
      </c>
      <c r="N128" s="5">
        <f>M128/M100</f>
        <v>2.8159678679705577E-2</v>
      </c>
      <c r="O128" s="4">
        <f>M128/M5</f>
        <v>493.23384557077577</v>
      </c>
    </row>
    <row r="129" spans="2:15" x14ac:dyDescent="0.3">
      <c r="B129" s="19"/>
    </row>
    <row r="130" spans="2:15" x14ac:dyDescent="0.3">
      <c r="B130" s="19">
        <v>45</v>
      </c>
      <c r="C130" t="s">
        <v>40</v>
      </c>
      <c r="E130" s="23">
        <f>IFERROR(VLOOKUP(G4,Program!$B$5:$BA$325,22,0),0)</f>
        <v>56169233.009999998</v>
      </c>
      <c r="F130" s="22"/>
      <c r="I130" s="23">
        <f>IFERROR(VLOOKUP(K4,Program!$B$5:$BA$325,22,0),0)</f>
        <v>1351788.7100000004</v>
      </c>
      <c r="J130" s="22"/>
      <c r="M130" s="23">
        <f>IFERROR(VLOOKUP(O4,Program!$B$5:$BA$325,22,0),0)</f>
        <v>3966664.37</v>
      </c>
      <c r="N130" s="22"/>
    </row>
    <row r="131" spans="2:15" x14ac:dyDescent="0.3">
      <c r="B131" s="19">
        <v>46</v>
      </c>
      <c r="C131" t="s">
        <v>39</v>
      </c>
      <c r="E131" s="23">
        <f>IFERROR(VLOOKUP(G4,Program!$B$5:$BA$325,23,0),0)</f>
        <v>637107.1</v>
      </c>
      <c r="F131" s="22"/>
      <c r="I131" s="23">
        <f>IFERROR(VLOOKUP(K4,Program!$B$5:$BA$325,23,0),0)</f>
        <v>21865.3</v>
      </c>
      <c r="J131" s="22"/>
      <c r="M131" s="23">
        <f>IFERROR(VLOOKUP(O4,Program!$B$5:$BA$325,23,0),0)</f>
        <v>80359</v>
      </c>
      <c r="N131" s="22"/>
    </row>
    <row r="132" spans="2:15" x14ac:dyDescent="0.3">
      <c r="B132" s="19">
        <v>47</v>
      </c>
      <c r="C132" t="s">
        <v>38</v>
      </c>
      <c r="E132" s="23">
        <f>IFERROR(VLOOKUP(G4,Program!$B$5:$BA$325,24,0),0)</f>
        <v>77534.929999999993</v>
      </c>
      <c r="F132" s="22"/>
      <c r="I132" s="23">
        <f>IFERROR(VLOOKUP(K4,Program!$B$5:$BA$325,24,0),0)</f>
        <v>0</v>
      </c>
      <c r="J132" s="22"/>
      <c r="M132" s="23">
        <f>IFERROR(VLOOKUP(O4,Program!$B$5:$BA$325,24,0),0)</f>
        <v>0</v>
      </c>
      <c r="N132" s="22"/>
    </row>
    <row r="133" spans="2:15" x14ac:dyDescent="0.3">
      <c r="B133" s="21"/>
      <c r="C133" s="20" t="s">
        <v>37</v>
      </c>
      <c r="E133" s="4">
        <f>SUM(E130:E132)</f>
        <v>56883875.039999999</v>
      </c>
      <c r="F133" s="5">
        <f>E133/$E$100</f>
        <v>3.0800315566782027E-3</v>
      </c>
      <c r="G133" s="4">
        <f>E133/$E$5</f>
        <v>53.019062661662545</v>
      </c>
      <c r="I133" s="4">
        <f>SUM(I130:I132)</f>
        <v>1373654.0100000005</v>
      </c>
      <c r="J133" s="5">
        <f>I133/I100</f>
        <v>1.3028674228860015E-3</v>
      </c>
      <c r="K133" s="4">
        <f>I133/I5</f>
        <v>26.920282957579303</v>
      </c>
      <c r="M133" s="4">
        <f>SUM(M130:M132)</f>
        <v>4047023.37</v>
      </c>
      <c r="N133" s="5">
        <f>M133/M100</f>
        <v>8.0633400281676162E-3</v>
      </c>
      <c r="O133" s="4">
        <f>M133/M5</f>
        <v>141.23428947732097</v>
      </c>
    </row>
    <row r="134" spans="2:15" x14ac:dyDescent="0.3">
      <c r="B134" s="19"/>
    </row>
    <row r="135" spans="2:15" x14ac:dyDescent="0.3">
      <c r="B135" s="19">
        <v>51</v>
      </c>
      <c r="C135" t="s">
        <v>36</v>
      </c>
      <c r="E135" s="23">
        <f>IFERROR(VLOOKUP(G4,Program!$B$5:$BA$325,25,0),0)</f>
        <v>265713302.47999996</v>
      </c>
      <c r="F135" s="22"/>
      <c r="I135" s="23">
        <f>IFERROR(VLOOKUP(K4,Program!$B$5:$BA$325,25,0),0)</f>
        <v>10395155.989999998</v>
      </c>
      <c r="J135" s="22"/>
      <c r="M135" s="23">
        <f>IFERROR(VLOOKUP(O4,Program!$B$5:$BA$325,25,0),0)</f>
        <v>11899853.449999999</v>
      </c>
      <c r="N135" s="22"/>
    </row>
    <row r="136" spans="2:15" x14ac:dyDescent="0.3">
      <c r="B136" s="19">
        <v>52</v>
      </c>
      <c r="C136" t="s">
        <v>35</v>
      </c>
      <c r="E136" s="23">
        <f>IFERROR(VLOOKUP(G4,Program!$B$5:$BA$325,26,0),0)</f>
        <v>56057353.249999978</v>
      </c>
      <c r="F136" s="22"/>
      <c r="I136" s="23">
        <f>IFERROR(VLOOKUP(K4,Program!$B$5:$BA$325,26,0),0)</f>
        <v>1837486.64</v>
      </c>
      <c r="J136" s="22"/>
      <c r="M136" s="23">
        <f>IFERROR(VLOOKUP(O4,Program!$B$5:$BA$325,26,0),0)</f>
        <v>1764007.06</v>
      </c>
      <c r="N136" s="22"/>
    </row>
    <row r="137" spans="2:15" x14ac:dyDescent="0.3">
      <c r="B137" s="19">
        <v>53</v>
      </c>
      <c r="C137" t="s">
        <v>34</v>
      </c>
      <c r="E137" s="23">
        <f>IFERROR(VLOOKUP(G4,Program!$B$5:$BA$325,27,0),0)</f>
        <v>20315479.199999996</v>
      </c>
      <c r="F137" s="22"/>
      <c r="I137" s="23">
        <f>IFERROR(VLOOKUP(K4,Program!$B$5:$BA$325,27,0),0)</f>
        <v>83150.640000000014</v>
      </c>
      <c r="J137" s="22"/>
      <c r="M137" s="23">
        <f>IFERROR(VLOOKUP(O4,Program!$B$5:$BA$325,27,0),0)</f>
        <v>0</v>
      </c>
      <c r="N137" s="22"/>
    </row>
    <row r="138" spans="2:15" x14ac:dyDescent="0.3">
      <c r="B138" s="19">
        <v>55</v>
      </c>
      <c r="C138" t="s">
        <v>33</v>
      </c>
      <c r="E138" s="23">
        <f>IFERROR(VLOOKUP(G4,Program!$B$5:$BA$325,28,0),0)</f>
        <v>430211254.87000006</v>
      </c>
      <c r="F138" s="22"/>
      <c r="I138" s="23">
        <f>IFERROR(VLOOKUP(K4,Program!$B$5:$BA$325,28,0),0)</f>
        <v>19586721.140000001</v>
      </c>
      <c r="J138" s="22"/>
      <c r="M138" s="23">
        <f>IFERROR(VLOOKUP(O4,Program!$B$5:$BA$325,28,0),0)</f>
        <v>15560192.99</v>
      </c>
      <c r="N138" s="22"/>
    </row>
    <row r="139" spans="2:15" x14ac:dyDescent="0.3">
      <c r="B139" s="19">
        <v>56</v>
      </c>
      <c r="C139" t="s">
        <v>32</v>
      </c>
      <c r="E139" s="23">
        <f>IFERROR(VLOOKUP(G4,Program!$B$5:$BA$325,29,0),0)</f>
        <v>8390929.2399999984</v>
      </c>
      <c r="F139" s="22"/>
      <c r="I139" s="23">
        <f>IFERROR(VLOOKUP(K4,Program!$B$5:$BA$325,29,0),0)</f>
        <v>653085.47</v>
      </c>
      <c r="J139" s="22"/>
      <c r="M139" s="23">
        <f>IFERROR(VLOOKUP(O4,Program!$B$5:$BA$325,29,0),0)</f>
        <v>0</v>
      </c>
      <c r="N139" s="22"/>
    </row>
    <row r="140" spans="2:15" x14ac:dyDescent="0.3">
      <c r="B140" s="19">
        <v>57</v>
      </c>
      <c r="C140" t="s">
        <v>31</v>
      </c>
      <c r="E140" s="23">
        <f>IFERROR(VLOOKUP(G4,Program!$B$5:$BA$325,30,0),0)</f>
        <v>2646848.48</v>
      </c>
      <c r="F140" s="22"/>
      <c r="I140" s="23">
        <f>IFERROR(VLOOKUP(K4,Program!$B$5:$BA$325,30,0),0)</f>
        <v>984006.72</v>
      </c>
      <c r="J140" s="22"/>
      <c r="M140" s="23">
        <f>IFERROR(VLOOKUP(O4,Program!$B$5:$BA$325,30,0),0)</f>
        <v>0</v>
      </c>
      <c r="N140" s="22"/>
    </row>
    <row r="141" spans="2:15" x14ac:dyDescent="0.3">
      <c r="B141" s="19">
        <v>58</v>
      </c>
      <c r="C141" t="s">
        <v>30</v>
      </c>
      <c r="E141" s="23">
        <f>IFERROR(VLOOKUP(G4,Program!$B$5:$BA$325,31,0),0)</f>
        <v>125655591.51000001</v>
      </c>
      <c r="F141" s="22"/>
      <c r="I141" s="23">
        <f>IFERROR(VLOOKUP(K4,Program!$B$5:$BA$325,31,0),0)</f>
        <v>4951920.91</v>
      </c>
      <c r="J141" s="22"/>
      <c r="M141" s="23">
        <f>IFERROR(VLOOKUP(O4,Program!$B$5:$BA$325,31,0),0)</f>
        <v>4830450.3400000008</v>
      </c>
      <c r="N141" s="22"/>
    </row>
    <row r="142" spans="2:15" x14ac:dyDescent="0.3">
      <c r="B142" s="19">
        <v>59</v>
      </c>
      <c r="C142" t="s">
        <v>29</v>
      </c>
      <c r="E142" s="23">
        <f>IFERROR(VLOOKUP(G4,Program!$B$5:$BA$325,32,0),0)</f>
        <v>26203.800000000003</v>
      </c>
      <c r="F142" s="22"/>
      <c r="I142" s="23">
        <f>IFERROR(VLOOKUP(K4,Program!$B$5:$BA$325,32,0),0)</f>
        <v>0</v>
      </c>
      <c r="J142" s="22"/>
      <c r="M142" s="23">
        <f>IFERROR(VLOOKUP(O4,Program!$B$5:$BA$325,32,0),0)</f>
        <v>0</v>
      </c>
      <c r="N142" s="22"/>
    </row>
    <row r="143" spans="2:15" x14ac:dyDescent="0.3">
      <c r="B143" s="19">
        <v>61</v>
      </c>
      <c r="C143" t="s">
        <v>28</v>
      </c>
      <c r="E143" s="23">
        <f>IFERROR(VLOOKUP(G4,Program!$B$5:$BA$325,33,0),0)</f>
        <v>18494884.060000002</v>
      </c>
      <c r="F143" s="22"/>
      <c r="I143" s="23">
        <f>IFERROR(VLOOKUP(K4,Program!$B$5:$BA$325,33,0),0)</f>
        <v>4911085.4400000004</v>
      </c>
      <c r="J143" s="22"/>
      <c r="M143" s="23">
        <f>IFERROR(VLOOKUP(O4,Program!$B$5:$BA$325,33,0),0)</f>
        <v>0</v>
      </c>
      <c r="N143" s="22"/>
    </row>
    <row r="144" spans="2:15" x14ac:dyDescent="0.3">
      <c r="B144" s="19">
        <v>62</v>
      </c>
      <c r="C144" t="s">
        <v>27</v>
      </c>
      <c r="E144" s="23">
        <f>IFERROR(VLOOKUP(G4,Program!$B$5:$BA$325,34,0),0)</f>
        <v>396147.34</v>
      </c>
      <c r="F144" s="22"/>
      <c r="I144" s="23">
        <f>IFERROR(VLOOKUP(K4,Program!$B$5:$BA$325,34,0),0)</f>
        <v>0</v>
      </c>
      <c r="J144" s="22"/>
      <c r="M144" s="23">
        <f>IFERROR(VLOOKUP(O4,Program!$B$5:$BA$325,34,0),0)</f>
        <v>0</v>
      </c>
      <c r="N144" s="22"/>
    </row>
    <row r="145" spans="2:15" x14ac:dyDescent="0.3">
      <c r="B145" s="19">
        <v>64</v>
      </c>
      <c r="C145" t="s">
        <v>26</v>
      </c>
      <c r="E145" s="23">
        <f>IFERROR(VLOOKUP(G4,Program!$B$5:$BA$325,35,0),0)</f>
        <v>14773623.27</v>
      </c>
      <c r="F145" s="22"/>
      <c r="I145" s="23">
        <f>IFERROR(VLOOKUP(K4,Program!$B$5:$BA$325,35,0),0)</f>
        <v>745528.65</v>
      </c>
      <c r="J145" s="22"/>
      <c r="M145" s="23">
        <f>IFERROR(VLOOKUP(O4,Program!$B$5:$BA$325,35,0),0)</f>
        <v>232779.93</v>
      </c>
      <c r="N145" s="22"/>
    </row>
    <row r="146" spans="2:15" x14ac:dyDescent="0.3">
      <c r="B146" s="19">
        <v>65</v>
      </c>
      <c r="C146" t="s">
        <v>25</v>
      </c>
      <c r="E146" s="23">
        <f>IFERROR(VLOOKUP(G4,Program!$B$5:$BA$325,36,0),0)</f>
        <v>241533157.07000002</v>
      </c>
      <c r="F146" s="22"/>
      <c r="I146" s="23">
        <f>IFERROR(VLOOKUP(K4,Program!$B$5:$BA$325,36,0),0)</f>
        <v>34216464.840000004</v>
      </c>
      <c r="J146" s="22"/>
      <c r="M146" s="23">
        <f>IFERROR(VLOOKUP(O4,Program!$B$5:$BA$325,36,0),0)</f>
        <v>6252619.8600000003</v>
      </c>
      <c r="N146" s="22"/>
    </row>
    <row r="147" spans="2:15" x14ac:dyDescent="0.3">
      <c r="B147" s="19">
        <v>67</v>
      </c>
      <c r="C147" t="s">
        <v>24</v>
      </c>
      <c r="E147" s="23">
        <f>IFERROR(VLOOKUP(G4,Program!$B$5:$BA$325,37,0),0)</f>
        <v>172065.26</v>
      </c>
      <c r="F147" s="22"/>
      <c r="I147" s="23">
        <f>IFERROR(VLOOKUP(K4,Program!$B$5:$BA$325,37,0),0)</f>
        <v>0</v>
      </c>
      <c r="J147" s="22"/>
      <c r="M147" s="23">
        <f>IFERROR(VLOOKUP(O4,Program!$B$5:$BA$325,37,0),0)</f>
        <v>0</v>
      </c>
      <c r="N147" s="22"/>
    </row>
    <row r="148" spans="2:15" x14ac:dyDescent="0.3">
      <c r="B148" s="19">
        <v>68</v>
      </c>
      <c r="C148" t="s">
        <v>23</v>
      </c>
      <c r="E148" s="23">
        <f>IFERROR(VLOOKUP(G4,Program!$B$5:$BA$325,38,0),0)</f>
        <v>5092012.83</v>
      </c>
      <c r="F148" s="22"/>
      <c r="I148" s="23">
        <f>IFERROR(VLOOKUP(K4,Program!$B$5:$BA$325,38,0),0)</f>
        <v>131217.34</v>
      </c>
      <c r="J148" s="22"/>
      <c r="M148" s="23">
        <f>IFERROR(VLOOKUP(O4,Program!$B$5:$BA$325,38,0),0)</f>
        <v>221096.95999999999</v>
      </c>
      <c r="N148" s="22"/>
    </row>
    <row r="149" spans="2:15" x14ac:dyDescent="0.3">
      <c r="B149" s="19">
        <v>69</v>
      </c>
      <c r="C149" t="s">
        <v>22</v>
      </c>
      <c r="E149" s="23">
        <f>IFERROR(VLOOKUP(G4,Program!$B$5:$BA$325,39,0),0)</f>
        <v>10069230.199999999</v>
      </c>
      <c r="F149" s="22"/>
      <c r="I149" s="23">
        <f>IFERROR(VLOOKUP(K4,Program!$B$5:$BA$325,39,0),0)</f>
        <v>15707.24</v>
      </c>
      <c r="J149" s="22"/>
      <c r="M149" s="23">
        <f>IFERROR(VLOOKUP(O4,Program!$B$5:$BA$325,39,0),0)</f>
        <v>609808.80999999994</v>
      </c>
      <c r="N149" s="22"/>
    </row>
    <row r="150" spans="2:15" x14ac:dyDescent="0.3">
      <c r="B150" s="21"/>
      <c r="C150" s="20" t="s">
        <v>21</v>
      </c>
      <c r="E150" s="4">
        <f>SUM(E135:E149)</f>
        <v>1199548082.8599999</v>
      </c>
      <c r="F150" s="5">
        <f>E150/$E$100</f>
        <v>6.4950672688237426E-2</v>
      </c>
      <c r="G150" s="4">
        <f>E150/$E$5</f>
        <v>1118.0482153529376</v>
      </c>
      <c r="I150" s="4">
        <f>SUM(I135:I149)</f>
        <v>78511531.019999996</v>
      </c>
      <c r="J150" s="5">
        <f>I150/I100</f>
        <v>7.4465706314839591E-2</v>
      </c>
      <c r="K150" s="4">
        <f>I150/I5</f>
        <v>1538.6353587619665</v>
      </c>
      <c r="M150" s="4">
        <f>SUM(M135:M149)</f>
        <v>41370809.400000006</v>
      </c>
      <c r="N150" s="5">
        <f>M150/M100</f>
        <v>8.242771858090682E-2</v>
      </c>
      <c r="O150" s="4">
        <f>M150/M5</f>
        <v>1443.7714676974233</v>
      </c>
    </row>
    <row r="151" spans="2:15" x14ac:dyDescent="0.3">
      <c r="B151" s="19"/>
    </row>
    <row r="152" spans="2:15" x14ac:dyDescent="0.3">
      <c r="B152" s="19">
        <v>71</v>
      </c>
      <c r="C152" t="s">
        <v>20</v>
      </c>
      <c r="E152" s="23">
        <f>IFERROR(VLOOKUP(G4,Program!$B$5:$BA$325,40,0),0)</f>
        <v>1184605.83</v>
      </c>
      <c r="F152" s="22"/>
      <c r="I152" s="23">
        <f>IFERROR(VLOOKUP(K4,Program!$B$5:$BA$325,40,0),0)</f>
        <v>0</v>
      </c>
      <c r="J152" s="22"/>
      <c r="M152" s="23">
        <f>IFERROR(VLOOKUP(O4,Program!$B$5:$BA$325,40,0),0)</f>
        <v>0</v>
      </c>
      <c r="N152" s="22"/>
    </row>
    <row r="153" spans="2:15" x14ac:dyDescent="0.3">
      <c r="B153" s="19">
        <v>73</v>
      </c>
      <c r="C153" t="s">
        <v>19</v>
      </c>
      <c r="E153" s="23">
        <f>IFERROR(VLOOKUP(G4,Program!$B$5:$BA$325,41,0),0)</f>
        <v>4183606.3400000008</v>
      </c>
      <c r="F153" s="22"/>
      <c r="I153" s="23">
        <f>IFERROR(VLOOKUP(K4,Program!$B$5:$BA$325,41,0),0)</f>
        <v>405090.23</v>
      </c>
      <c r="J153" s="22"/>
      <c r="M153" s="23">
        <f>IFERROR(VLOOKUP(O4,Program!$B$5:$BA$325,41,0),0)</f>
        <v>56693.819999999992</v>
      </c>
      <c r="N153" s="22"/>
    </row>
    <row r="154" spans="2:15" x14ac:dyDescent="0.3">
      <c r="B154" s="19">
        <v>74</v>
      </c>
      <c r="C154" t="s">
        <v>18</v>
      </c>
      <c r="E154" s="23">
        <f>IFERROR(VLOOKUP(G4,Program!$B$5:$BA$325,42,0),0)</f>
        <v>44478079.980000004</v>
      </c>
      <c r="F154" s="22"/>
      <c r="I154" s="23">
        <f>IFERROR(VLOOKUP(K4,Program!$B$5:$BA$325,42,0),0)</f>
        <v>1504020.88</v>
      </c>
      <c r="J154" s="22"/>
      <c r="M154" s="23">
        <f>IFERROR(VLOOKUP(O4,Program!$B$5:$BA$325,42,0),0)</f>
        <v>1876770.5399999998</v>
      </c>
      <c r="N154" s="22"/>
    </row>
    <row r="155" spans="2:15" x14ac:dyDescent="0.3">
      <c r="B155" s="19">
        <v>76</v>
      </c>
      <c r="C155" t="s">
        <v>17</v>
      </c>
      <c r="E155" s="23">
        <f>IFERROR(VLOOKUP(G4,Program!$B$5:$BA$325,43,0),0)</f>
        <v>1073782.0100000002</v>
      </c>
      <c r="F155" s="22"/>
      <c r="I155" s="23">
        <f>IFERROR(VLOOKUP(K4,Program!$B$5:$BA$325,43,0),0)</f>
        <v>25601.7</v>
      </c>
      <c r="J155" s="22"/>
      <c r="M155" s="23">
        <f>IFERROR(VLOOKUP(O4,Program!$B$5:$BA$325,43,0),0)</f>
        <v>0</v>
      </c>
      <c r="N155" s="22"/>
    </row>
    <row r="156" spans="2:15" x14ac:dyDescent="0.3">
      <c r="B156" s="19">
        <v>78</v>
      </c>
      <c r="C156" t="s">
        <v>16</v>
      </c>
      <c r="E156" s="23">
        <f>IFERROR(VLOOKUP(G4,Program!$B$5:$BA$325,44,0),0)</f>
        <v>887503.86</v>
      </c>
      <c r="F156" s="22"/>
      <c r="I156" s="23">
        <f>IFERROR(VLOOKUP(K4,Program!$B$5:$BA$325,44,0),0)</f>
        <v>0</v>
      </c>
      <c r="J156" s="22"/>
      <c r="M156" s="23">
        <f>IFERROR(VLOOKUP(O4,Program!$B$5:$BA$325,44,0),0)</f>
        <v>0</v>
      </c>
      <c r="N156" s="22"/>
    </row>
    <row r="157" spans="2:15" x14ac:dyDescent="0.3">
      <c r="B157" s="19">
        <v>79</v>
      </c>
      <c r="C157" t="s">
        <v>15</v>
      </c>
      <c r="E157" s="23">
        <f>IFERROR(VLOOKUP(G4,Program!$B$5:$BA$325,45,0),0)</f>
        <v>121037234.30000001</v>
      </c>
      <c r="F157" s="22"/>
      <c r="I157" s="23">
        <f>IFERROR(VLOOKUP(K4,Program!$B$5:$BA$325,45,0),0)</f>
        <v>38887780.11999999</v>
      </c>
      <c r="J157" s="22"/>
      <c r="M157" s="23">
        <f>IFERROR(VLOOKUP(O4,Program!$B$5:$BA$325,45,0),0)</f>
        <v>1038759.5900000001</v>
      </c>
      <c r="N157" s="22"/>
    </row>
    <row r="158" spans="2:15" x14ac:dyDescent="0.3">
      <c r="B158" s="21"/>
      <c r="C158" s="20" t="s">
        <v>14</v>
      </c>
      <c r="E158" s="4">
        <f>SUM(E152:E157)</f>
        <v>172844812.32000002</v>
      </c>
      <c r="F158" s="5">
        <f>E158/$E$100</f>
        <v>9.3588468784759748E-3</v>
      </c>
      <c r="G158" s="4">
        <f>E158/$E$5</f>
        <v>161.10136534638909</v>
      </c>
      <c r="I158" s="4">
        <f>SUM(I152:I157)</f>
        <v>40822492.929999992</v>
      </c>
      <c r="J158" s="5">
        <f>I158/I100</f>
        <v>3.8718844608833548E-2</v>
      </c>
      <c r="K158" s="4">
        <f>I158/I5</f>
        <v>800.02173233518977</v>
      </c>
      <c r="M158" s="4">
        <f>SUM(M152:M157)</f>
        <v>2972223.95</v>
      </c>
      <c r="N158" s="5">
        <f>M158/M100</f>
        <v>5.9218962080551229E-3</v>
      </c>
      <c r="O158" s="4">
        <f>M158/M5</f>
        <v>103.72560258917565</v>
      </c>
    </row>
    <row r="159" spans="2:15" x14ac:dyDescent="0.3">
      <c r="B159" s="19"/>
    </row>
    <row r="160" spans="2:15" x14ac:dyDescent="0.3">
      <c r="B160" s="19">
        <v>81</v>
      </c>
      <c r="C160" t="s">
        <v>13</v>
      </c>
      <c r="E160" s="23">
        <f>IFERROR(VLOOKUP(G4,Program!$B$5:$BA$325,46,0),0)</f>
        <v>1316216.67</v>
      </c>
      <c r="F160" s="22"/>
      <c r="I160" s="23">
        <f>IFERROR(VLOOKUP(K4,Program!$B$5:$BA$325,46,0),0)</f>
        <v>1221433.4200000002</v>
      </c>
      <c r="J160" s="22"/>
      <c r="M160" s="23">
        <f>IFERROR(VLOOKUP(O4,Program!$B$5:$BA$325,46,0),0)</f>
        <v>0</v>
      </c>
      <c r="N160" s="22"/>
    </row>
    <row r="161" spans="2:15" x14ac:dyDescent="0.3">
      <c r="B161" s="19">
        <v>86</v>
      </c>
      <c r="C161" t="s">
        <v>12</v>
      </c>
      <c r="E161" s="23">
        <f>IFERROR(VLOOKUP(G4,Program!$B$5:$BA$325,47,0),0)</f>
        <v>2653577.69</v>
      </c>
      <c r="F161" s="22"/>
      <c r="I161" s="23">
        <f>IFERROR(VLOOKUP(K4,Program!$B$5:$BA$325,47,0),0)</f>
        <v>0</v>
      </c>
      <c r="J161" s="22"/>
      <c r="M161" s="23">
        <f>IFERROR(VLOOKUP(O4,Program!$B$5:$BA$325,47,0),0)</f>
        <v>0</v>
      </c>
      <c r="N161" s="22"/>
    </row>
    <row r="162" spans="2:15" x14ac:dyDescent="0.3">
      <c r="B162" s="19">
        <v>88</v>
      </c>
      <c r="C162" t="s">
        <v>11</v>
      </c>
      <c r="E162" s="23">
        <f>IFERROR(VLOOKUP(G4,Program!$B$5:$BA$325,48,0),0)</f>
        <v>80029428.909999996</v>
      </c>
      <c r="F162" s="22"/>
      <c r="I162" s="23">
        <f>IFERROR(VLOOKUP(K4,Program!$B$5:$BA$325,48,0),0)</f>
        <v>30868.95</v>
      </c>
      <c r="J162" s="22"/>
      <c r="M162" s="23">
        <f>IFERROR(VLOOKUP(O4,Program!$B$5:$BA$325,48,0),0)</f>
        <v>5967931.8200000003</v>
      </c>
      <c r="N162" s="22"/>
    </row>
    <row r="163" spans="2:15" x14ac:dyDescent="0.3">
      <c r="B163" s="19">
        <v>89</v>
      </c>
      <c r="C163" t="s">
        <v>10</v>
      </c>
      <c r="E163" s="23">
        <f>IFERROR(VLOOKUP(G4,Program!$B$5:$BA$325,49,0),0)</f>
        <v>39917269.460000001</v>
      </c>
      <c r="F163" s="22"/>
      <c r="I163" s="23">
        <f>IFERROR(VLOOKUP(K4,Program!$B$5:$BA$325,49,0),0)</f>
        <v>574549.78</v>
      </c>
      <c r="J163" s="22"/>
      <c r="M163" s="23">
        <f>IFERROR(VLOOKUP(O4,Program!$B$5:$BA$325,49,0),0)</f>
        <v>4787068.6399999997</v>
      </c>
      <c r="N163" s="22"/>
    </row>
    <row r="164" spans="2:15" x14ac:dyDescent="0.3">
      <c r="B164" s="21"/>
      <c r="C164" s="20" t="s">
        <v>9</v>
      </c>
      <c r="E164" s="4">
        <f>SUM(E160:E163)</f>
        <v>123916492.72999999</v>
      </c>
      <c r="F164" s="5">
        <f>E164/$E$100</f>
        <v>6.7095764438147359E-3</v>
      </c>
      <c r="G164" s="4">
        <f>E164/$E$5</f>
        <v>115.49734064786246</v>
      </c>
      <c r="I164" s="4">
        <f>SUM(I160:I163)</f>
        <v>1826852.1500000001</v>
      </c>
      <c r="J164" s="5">
        <f>I164/I100</f>
        <v>1.7327115382309774E-3</v>
      </c>
      <c r="K164" s="4">
        <f>I164/I5</f>
        <v>35.801866002387385</v>
      </c>
      <c r="M164" s="4">
        <f>SUM(M160:M163)</f>
        <v>10755000.460000001</v>
      </c>
      <c r="N164" s="5">
        <f>M164/M100</f>
        <v>2.1428397561262198E-2</v>
      </c>
      <c r="O164" s="4">
        <f>M164/M5</f>
        <v>375.33137553795746</v>
      </c>
    </row>
    <row r="165" spans="2:15" x14ac:dyDescent="0.3">
      <c r="B165" s="19"/>
    </row>
    <row r="166" spans="2:15" x14ac:dyDescent="0.3">
      <c r="B166" s="21">
        <v>97</v>
      </c>
      <c r="C166" s="20" t="s">
        <v>8</v>
      </c>
      <c r="E166" s="4">
        <f>IFERROR(VLOOKUP(G4,Program!$B$5:$BA$325,50,0),0)</f>
        <v>2324636962.6099992</v>
      </c>
      <c r="F166" s="5">
        <f>E166/$E$100</f>
        <v>0.1258696809530746</v>
      </c>
      <c r="G166" s="4">
        <f>E166/$E$5</f>
        <v>2166.6961454290622</v>
      </c>
      <c r="I166" s="4">
        <f>IFERROR(VLOOKUP(K4,Program!$B$5:$BA$325,50,0),0)</f>
        <v>136471036.50999999</v>
      </c>
      <c r="J166" s="5">
        <f>I166/I100</f>
        <v>0.12943846583053695</v>
      </c>
      <c r="K166" s="4">
        <f>I166/I5</f>
        <v>2674.5009235355665</v>
      </c>
      <c r="M166" s="4">
        <f>IFERROR(VLOOKUP(O4,Program!$B$5:$BA$325,50,0),0)</f>
        <v>51653412.959999993</v>
      </c>
      <c r="N166" s="5">
        <f>M166/M100</f>
        <v>0.10291490664454449</v>
      </c>
      <c r="O166" s="4">
        <f>M166/M5</f>
        <v>1802.6169882197248</v>
      </c>
    </row>
    <row r="167" spans="2:15" x14ac:dyDescent="0.3">
      <c r="B167" s="19"/>
    </row>
    <row r="168" spans="2:15" x14ac:dyDescent="0.3">
      <c r="B168" s="21">
        <v>98</v>
      </c>
      <c r="C168" s="20" t="s">
        <v>7</v>
      </c>
      <c r="E168" s="4">
        <f>IFERROR(VLOOKUP(G4,Program!$B$5:$BA$325,51,0),0)</f>
        <v>517380539.94999999</v>
      </c>
      <c r="F168" s="5">
        <f>E168/$E$100</f>
        <v>2.8014061783530834E-2</v>
      </c>
      <c r="G168" s="4">
        <f>E168/$E$5</f>
        <v>482.22859726494909</v>
      </c>
      <c r="I168" s="4">
        <f>IFERROR(VLOOKUP(K4,Program!$B$5:$BA$325,51,0),0)</f>
        <v>20064754.520000003</v>
      </c>
      <c r="J168" s="5">
        <f>I168/I100</f>
        <v>1.9030785643258628E-2</v>
      </c>
      <c r="K168" s="4">
        <f>I168/I5</f>
        <v>393.2204654305695</v>
      </c>
      <c r="M168" s="4">
        <f>IFERROR(VLOOKUP(O4,Program!$B$5:$BA$325,51,0),0)</f>
        <v>16823289.52</v>
      </c>
      <c r="N168" s="5">
        <f>M168/M100</f>
        <v>3.3518932654957402E-2</v>
      </c>
      <c r="O168" s="4">
        <f>M168/M5</f>
        <v>587.10442831677051</v>
      </c>
    </row>
    <row r="169" spans="2:15" x14ac:dyDescent="0.3">
      <c r="B169" s="19"/>
    </row>
    <row r="170" spans="2:15" x14ac:dyDescent="0.3">
      <c r="B170" s="21">
        <v>99</v>
      </c>
      <c r="C170" s="20" t="s">
        <v>6</v>
      </c>
      <c r="E170" s="4">
        <f>IFERROR(VLOOKUP(G4,Program!$B$5:$BA$325,52,0),0)</f>
        <v>661945643.73000002</v>
      </c>
      <c r="F170" s="5">
        <f>E170/$E$100</f>
        <v>3.5841676926200959E-2</v>
      </c>
      <c r="G170" s="4">
        <f>E170/$E$5</f>
        <v>616.97163807593199</v>
      </c>
      <c r="I170" s="4">
        <f>IFERROR(VLOOKUP(K4,Program!$B$5:$BA$325,52,0),0)</f>
        <v>38717659.670000002</v>
      </c>
      <c r="J170" s="5">
        <f>I170/I100</f>
        <v>3.6722476771592696E-2</v>
      </c>
      <c r="K170" s="4">
        <f>I170/I5</f>
        <v>758.77211159719627</v>
      </c>
      <c r="M170" s="4">
        <f>IFERROR(VLOOKUP(O4,Program!$B$5:$BA$325,52,0),0)</f>
        <v>11398039.069999998</v>
      </c>
      <c r="N170" s="5">
        <f>M170/M100</f>
        <v>2.2709595738200389E-2</v>
      </c>
      <c r="O170" s="4">
        <f>M170/M5</f>
        <v>397.77233841033984</v>
      </c>
    </row>
    <row r="171" spans="2:15" x14ac:dyDescent="0.3">
      <c r="B171" s="19"/>
    </row>
  </sheetData>
  <sheetProtection selectLockedCells="1"/>
  <mergeCells count="3">
    <mergeCell ref="E2:G2"/>
    <mergeCell ref="I2:K2"/>
    <mergeCell ref="M2:O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91E1D7-95B6-41E5-9713-0A3926D90413}">
          <x14:formula1>
            <xm:f>Items!$B$4:$B$321</xm:f>
          </x14:formula1>
          <xm:sqref>E2:G2 I2:K2 M2:O2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5E90-701B-409F-9F3D-70CF2E375069}">
  <sheetPr>
    <tabColor theme="9" tint="0.79998168889431442"/>
  </sheetPr>
  <dimension ref="B3:O361"/>
  <sheetViews>
    <sheetView zoomScaleNormal="100" workbookViewId="0">
      <selection activeCell="C1" sqref="C1"/>
    </sheetView>
  </sheetViews>
  <sheetFormatPr defaultColWidth="9.109375" defaultRowHeight="14.4" x14ac:dyDescent="0.3"/>
  <cols>
    <col min="2" max="2" width="9.6640625" style="19" customWidth="1"/>
    <col min="3" max="3" width="29.44140625" bestFit="1" customWidth="1"/>
    <col min="5" max="5" width="9.5546875" style="19" customWidth="1"/>
    <col min="6" max="6" width="29.44140625" bestFit="1" customWidth="1"/>
    <col min="8" max="8" width="9.6640625" style="19" customWidth="1"/>
    <col min="9" max="9" width="29.44140625" bestFit="1" customWidth="1"/>
    <col min="10" max="10" width="9.109375" customWidth="1"/>
    <col min="11" max="11" width="9.6640625" style="19" customWidth="1"/>
    <col min="12" max="12" width="29.44140625" bestFit="1" customWidth="1"/>
    <col min="14" max="14" width="9.6640625" style="19" customWidth="1"/>
    <col min="15" max="15" width="29.44140625" bestFit="1" customWidth="1"/>
  </cols>
  <sheetData>
    <row r="3" spans="2:15" x14ac:dyDescent="0.3">
      <c r="B3" s="81"/>
      <c r="C3" s="80" t="s">
        <v>895</v>
      </c>
      <c r="D3" s="8"/>
      <c r="E3" s="83"/>
      <c r="F3" s="80" t="s">
        <v>905</v>
      </c>
      <c r="G3" s="8"/>
      <c r="H3" s="83"/>
      <c r="I3" s="80" t="s">
        <v>904</v>
      </c>
      <c r="J3" s="8"/>
      <c r="K3" s="83"/>
      <c r="L3" s="80" t="s">
        <v>903</v>
      </c>
      <c r="M3" s="8"/>
      <c r="N3" s="83"/>
      <c r="O3" s="80" t="s">
        <v>902</v>
      </c>
    </row>
    <row r="4" spans="2:15" x14ac:dyDescent="0.3">
      <c r="B4" s="79" t="s">
        <v>895</v>
      </c>
      <c r="C4" s="78" t="s">
        <v>901</v>
      </c>
      <c r="E4" s="79" t="s">
        <v>895</v>
      </c>
      <c r="F4" s="78" t="s">
        <v>901</v>
      </c>
      <c r="H4" s="79" t="s">
        <v>895</v>
      </c>
      <c r="I4" s="78" t="s">
        <v>894</v>
      </c>
      <c r="K4" s="79" t="s">
        <v>895</v>
      </c>
      <c r="L4" s="78" t="s">
        <v>894</v>
      </c>
      <c r="N4" s="79" t="s">
        <v>895</v>
      </c>
      <c r="O4" s="78" t="s">
        <v>894</v>
      </c>
    </row>
    <row r="5" spans="2:15" x14ac:dyDescent="0.3">
      <c r="B5" s="62" t="s">
        <v>777</v>
      </c>
      <c r="C5" s="62" t="s">
        <v>776</v>
      </c>
      <c r="E5" s="62" t="s">
        <v>637</v>
      </c>
      <c r="F5" s="62" t="str">
        <f t="shared" ref="F5:F68" si="0">VLOOKUP(E5,$B$5:$C$322,2,0)</f>
        <v>Aberdeen</v>
      </c>
      <c r="H5" s="65"/>
      <c r="I5" s="64" t="s">
        <v>900</v>
      </c>
      <c r="K5" s="82" t="s">
        <v>899</v>
      </c>
      <c r="N5" s="66" t="s">
        <v>376</v>
      </c>
      <c r="O5" t="str">
        <f t="shared" ref="O5:O11" si="1">VLOOKUP(N5,$B$5:$C$322,2,0)</f>
        <v>Chief Leschi Tribal</v>
      </c>
    </row>
    <row r="6" spans="2:15" x14ac:dyDescent="0.3">
      <c r="B6" s="62" t="s">
        <v>775</v>
      </c>
      <c r="C6" s="62" t="s">
        <v>774</v>
      </c>
      <c r="E6" s="62" t="s">
        <v>487</v>
      </c>
      <c r="F6" s="62" t="str">
        <f t="shared" si="0"/>
        <v>Adna</v>
      </c>
      <c r="H6" s="70" t="s">
        <v>777</v>
      </c>
      <c r="I6" s="62" t="str">
        <f>VLOOKUP(H6,$B$5:$C$322,2,0)</f>
        <v>Washtucna</v>
      </c>
      <c r="K6" s="62" t="s">
        <v>595</v>
      </c>
      <c r="L6" t="str">
        <f t="shared" ref="L6:L17" si="2">VLOOKUP(K6,$B$5:$C$322,2,0)</f>
        <v>Seattle</v>
      </c>
      <c r="N6" s="66" t="s">
        <v>205</v>
      </c>
      <c r="O6" t="str">
        <f t="shared" si="1"/>
        <v>Lummi Tribal</v>
      </c>
    </row>
    <row r="7" spans="2:15" x14ac:dyDescent="0.3">
      <c r="B7" s="62" t="s">
        <v>773</v>
      </c>
      <c r="C7" s="62" t="s">
        <v>772</v>
      </c>
      <c r="E7" s="62" t="s">
        <v>465</v>
      </c>
      <c r="F7" s="62" t="str">
        <f t="shared" si="0"/>
        <v>Almira</v>
      </c>
      <c r="H7" s="62" t="s">
        <v>775</v>
      </c>
      <c r="I7" s="62" t="str">
        <f>VLOOKUP(H7,$B$5:$C$322,2,0)</f>
        <v>Benge</v>
      </c>
      <c r="K7" s="62" t="s">
        <v>563</v>
      </c>
      <c r="L7" t="str">
        <f t="shared" si="2"/>
        <v>Lake Washington</v>
      </c>
      <c r="N7" s="66" t="s">
        <v>555</v>
      </c>
      <c r="O7" t="str">
        <f t="shared" si="1"/>
        <v>Muckleshoot Tribal</v>
      </c>
    </row>
    <row r="8" spans="2:15" x14ac:dyDescent="0.3">
      <c r="B8" s="62" t="s">
        <v>771</v>
      </c>
      <c r="C8" s="62" t="s">
        <v>770</v>
      </c>
      <c r="E8" s="62" t="s">
        <v>356</v>
      </c>
      <c r="F8" s="62" t="str">
        <f t="shared" si="0"/>
        <v>Anacortes</v>
      </c>
      <c r="H8" s="62" t="s">
        <v>773</v>
      </c>
      <c r="I8" s="62" t="str">
        <f>VLOOKUP(H8,$B$5:$C$322,2,0)</f>
        <v>Othello</v>
      </c>
      <c r="K8" s="73" t="s">
        <v>312</v>
      </c>
      <c r="L8" t="str">
        <f t="shared" si="2"/>
        <v>Spokane</v>
      </c>
      <c r="N8" s="66" t="s">
        <v>727</v>
      </c>
      <c r="O8" t="str">
        <f t="shared" si="1"/>
        <v>Quillayute Valley</v>
      </c>
    </row>
    <row r="9" spans="2:15" x14ac:dyDescent="0.3">
      <c r="B9" s="62" t="s">
        <v>769</v>
      </c>
      <c r="C9" s="62" t="s">
        <v>768</v>
      </c>
      <c r="E9" s="62" t="s">
        <v>332</v>
      </c>
      <c r="F9" s="62" t="str">
        <f t="shared" si="0"/>
        <v>Arlington</v>
      </c>
      <c r="H9" s="62" t="s">
        <v>771</v>
      </c>
      <c r="I9" s="62" t="str">
        <f>VLOOKUP(H9,$B$5:$C$322,2,0)</f>
        <v>Lind</v>
      </c>
      <c r="K9" s="62" t="s">
        <v>402</v>
      </c>
      <c r="L9" t="str">
        <f t="shared" si="2"/>
        <v>Tacoma</v>
      </c>
      <c r="N9" s="66" t="s">
        <v>529</v>
      </c>
      <c r="O9" t="str">
        <f t="shared" si="1"/>
        <v>Suquamish (Chef Kitsap) Tribal</v>
      </c>
    </row>
    <row r="10" spans="2:15" x14ac:dyDescent="0.3">
      <c r="B10" s="62" t="s">
        <v>767</v>
      </c>
      <c r="C10" s="62" t="s">
        <v>766</v>
      </c>
      <c r="E10" s="62" t="s">
        <v>765</v>
      </c>
      <c r="F10" s="62" t="str">
        <f t="shared" si="0"/>
        <v>Asotin-Anatone</v>
      </c>
      <c r="H10" s="62" t="s">
        <v>769</v>
      </c>
      <c r="I10" s="62" t="str">
        <f>VLOOKUP(H10,$B$5:$C$322,2,0)</f>
        <v>Ritzville</v>
      </c>
      <c r="K10" s="62" t="s">
        <v>561</v>
      </c>
      <c r="L10" t="str">
        <f t="shared" si="2"/>
        <v>Kent</v>
      </c>
      <c r="N10" s="66" t="s">
        <v>239</v>
      </c>
      <c r="O10" t="str">
        <f t="shared" si="1"/>
        <v>Wa He Lut Tribal</v>
      </c>
    </row>
    <row r="11" spans="2:15" x14ac:dyDescent="0.3">
      <c r="B11" s="62" t="s">
        <v>765</v>
      </c>
      <c r="C11" s="62" t="s">
        <v>764</v>
      </c>
      <c r="E11" s="62" t="s">
        <v>573</v>
      </c>
      <c r="F11" s="62" t="str">
        <f t="shared" si="0"/>
        <v>Auburn</v>
      </c>
      <c r="H11" s="69"/>
      <c r="I11" s="64" t="s">
        <v>898</v>
      </c>
      <c r="K11" s="62" t="s">
        <v>713</v>
      </c>
      <c r="L11" t="str">
        <f t="shared" si="2"/>
        <v>Evergreen (Clark)</v>
      </c>
      <c r="N11" s="66" t="s">
        <v>145</v>
      </c>
      <c r="O11" t="str">
        <f t="shared" si="1"/>
        <v>Yakama Nation Tribal</v>
      </c>
    </row>
    <row r="12" spans="2:15" x14ac:dyDescent="0.3">
      <c r="B12" s="72" t="s">
        <v>763</v>
      </c>
      <c r="C12" s="62" t="s">
        <v>762</v>
      </c>
      <c r="E12" s="72" t="s">
        <v>539</v>
      </c>
      <c r="F12" s="62" t="str">
        <f t="shared" si="0"/>
        <v>Bainbridge</v>
      </c>
      <c r="H12" s="62" t="s">
        <v>767</v>
      </c>
      <c r="I12" s="62" t="str">
        <f>VLOOKUP(H12,$B$5:$C$322,2,0)</f>
        <v>Clarkston</v>
      </c>
      <c r="K12" s="62" t="s">
        <v>559</v>
      </c>
      <c r="L12" t="str">
        <f t="shared" si="2"/>
        <v>Northshore</v>
      </c>
      <c r="N12" s="66"/>
    </row>
    <row r="13" spans="2:15" x14ac:dyDescent="0.3">
      <c r="B13" s="62" t="s">
        <v>761</v>
      </c>
      <c r="C13" s="62" t="s">
        <v>760</v>
      </c>
      <c r="E13" s="62" t="s">
        <v>709</v>
      </c>
      <c r="F13" s="62" t="str">
        <f t="shared" si="0"/>
        <v>Battle Ground</v>
      </c>
      <c r="H13" s="62" t="s">
        <v>765</v>
      </c>
      <c r="I13" s="62" t="str">
        <f>VLOOKUP(H13,$B$5:$C$322,2,0)</f>
        <v>Asotin-Anatone</v>
      </c>
      <c r="K13" s="62" t="s">
        <v>403</v>
      </c>
      <c r="L13" t="str">
        <f t="shared" si="2"/>
        <v>Puyallup</v>
      </c>
    </row>
    <row r="14" spans="2:15" x14ac:dyDescent="0.3">
      <c r="B14" s="63" t="s">
        <v>759</v>
      </c>
      <c r="C14" s="62" t="s">
        <v>758</v>
      </c>
      <c r="E14" s="63" t="s">
        <v>579</v>
      </c>
      <c r="F14" s="62" t="str">
        <f t="shared" si="0"/>
        <v>Bellevue</v>
      </c>
      <c r="H14" s="65"/>
      <c r="I14" s="64" t="s">
        <v>897</v>
      </c>
      <c r="K14" s="62" t="s">
        <v>723</v>
      </c>
      <c r="L14" t="str">
        <f t="shared" si="2"/>
        <v>Vancouver</v>
      </c>
    </row>
    <row r="15" spans="2:15" x14ac:dyDescent="0.3">
      <c r="B15" s="62" t="s">
        <v>757</v>
      </c>
      <c r="C15" s="62" t="s">
        <v>756</v>
      </c>
      <c r="E15" s="62" t="s">
        <v>221</v>
      </c>
      <c r="F15" s="62" t="str">
        <f t="shared" si="0"/>
        <v>Bellingham</v>
      </c>
      <c r="H15" s="72" t="s">
        <v>763</v>
      </c>
      <c r="I15" s="62" t="str">
        <f t="shared" ref="I15:I20" si="3">VLOOKUP(H15,$B$5:$C$322,2,0)</f>
        <v>Kennewick</v>
      </c>
      <c r="K15" s="62" t="s">
        <v>593</v>
      </c>
      <c r="L15" t="str">
        <f t="shared" si="2"/>
        <v>Federal Way</v>
      </c>
    </row>
    <row r="16" spans="2:15" x14ac:dyDescent="0.3">
      <c r="B16" s="62" t="s">
        <v>755</v>
      </c>
      <c r="C16" s="62" t="s">
        <v>754</v>
      </c>
      <c r="E16" s="62" t="s">
        <v>775</v>
      </c>
      <c r="F16" s="62" t="str">
        <f t="shared" si="0"/>
        <v>Benge</v>
      </c>
      <c r="H16" s="62" t="s">
        <v>761</v>
      </c>
      <c r="I16" s="62" t="str">
        <f t="shared" si="3"/>
        <v>Paterson</v>
      </c>
      <c r="K16" s="62" t="s">
        <v>334</v>
      </c>
      <c r="L16" t="str">
        <f t="shared" si="2"/>
        <v>Edmonds</v>
      </c>
      <c r="N16" s="81"/>
      <c r="O16" s="80" t="s">
        <v>896</v>
      </c>
    </row>
    <row r="17" spans="2:15" x14ac:dyDescent="0.3">
      <c r="B17" s="62" t="s">
        <v>753</v>
      </c>
      <c r="C17" s="62" t="s">
        <v>752</v>
      </c>
      <c r="E17" s="62" t="s">
        <v>384</v>
      </c>
      <c r="F17" s="62" t="str">
        <f t="shared" si="0"/>
        <v>Bethel</v>
      </c>
      <c r="H17" s="63" t="s">
        <v>759</v>
      </c>
      <c r="I17" s="62" t="str">
        <f t="shared" si="3"/>
        <v>Kiona Benton</v>
      </c>
      <c r="K17" s="62" t="s">
        <v>567</v>
      </c>
      <c r="L17" t="str">
        <f t="shared" si="2"/>
        <v>Issaquah</v>
      </c>
      <c r="N17" s="79" t="s">
        <v>895</v>
      </c>
      <c r="O17" s="78" t="s">
        <v>894</v>
      </c>
    </row>
    <row r="18" spans="2:15" x14ac:dyDescent="0.3">
      <c r="B18" s="62" t="s">
        <v>751</v>
      </c>
      <c r="C18" s="62" t="s">
        <v>750</v>
      </c>
      <c r="E18" s="62" t="s">
        <v>513</v>
      </c>
      <c r="F18" s="62" t="str">
        <f t="shared" si="0"/>
        <v>Bickleton</v>
      </c>
      <c r="H18" s="62" t="s">
        <v>757</v>
      </c>
      <c r="I18" s="62" t="str">
        <f t="shared" si="3"/>
        <v>Finley</v>
      </c>
      <c r="K18" s="71" t="s">
        <v>893</v>
      </c>
      <c r="N18" s="77" t="s">
        <v>531</v>
      </c>
      <c r="O18" t="str">
        <f t="shared" ref="O18:O33" si="4">VLOOKUP(N18,$B$5:$C$322,2,0)</f>
        <v>Catalyst Charter</v>
      </c>
    </row>
    <row r="19" spans="2:15" x14ac:dyDescent="0.3">
      <c r="B19" s="62" t="s">
        <v>749</v>
      </c>
      <c r="C19" s="62" t="s">
        <v>748</v>
      </c>
      <c r="E19" s="62" t="s">
        <v>217</v>
      </c>
      <c r="F19" s="62" t="str">
        <f t="shared" si="0"/>
        <v>Blaine</v>
      </c>
      <c r="H19" s="62" t="s">
        <v>755</v>
      </c>
      <c r="I19" s="62" t="str">
        <f t="shared" si="3"/>
        <v>Prosser</v>
      </c>
      <c r="K19" s="62" t="s">
        <v>384</v>
      </c>
      <c r="L19" t="str">
        <f t="shared" ref="L19:L37" si="5">VLOOKUP(K19,$B$5:$C$322,2,0)</f>
        <v>Bethel</v>
      </c>
      <c r="N19" s="70" t="s">
        <v>374</v>
      </c>
      <c r="O19" t="str">
        <f t="shared" si="4"/>
        <v>Impact Comm Bay Charter</v>
      </c>
    </row>
    <row r="20" spans="2:15" x14ac:dyDescent="0.3">
      <c r="B20" s="62" t="s">
        <v>747</v>
      </c>
      <c r="C20" s="62" t="s">
        <v>746</v>
      </c>
      <c r="E20" s="62" t="s">
        <v>483</v>
      </c>
      <c r="F20" s="62" t="str">
        <f t="shared" si="0"/>
        <v>Boistfort</v>
      </c>
      <c r="H20" s="62" t="s">
        <v>753</v>
      </c>
      <c r="I20" s="62" t="str">
        <f t="shared" si="3"/>
        <v>Richland</v>
      </c>
      <c r="K20" s="62" t="s">
        <v>340</v>
      </c>
      <c r="L20" t="str">
        <f t="shared" si="5"/>
        <v>Everett</v>
      </c>
      <c r="N20" s="70" t="s">
        <v>547</v>
      </c>
      <c r="O20" t="str">
        <f t="shared" si="4"/>
        <v>Impact Puget Sound Charter</v>
      </c>
    </row>
    <row r="21" spans="2:15" x14ac:dyDescent="0.3">
      <c r="B21" s="62" t="s">
        <v>745</v>
      </c>
      <c r="C21" s="62" t="s">
        <v>744</v>
      </c>
      <c r="E21" s="62" t="s">
        <v>541</v>
      </c>
      <c r="F21" s="62" t="str">
        <f t="shared" si="0"/>
        <v>Bremerton</v>
      </c>
      <c r="H21" s="65"/>
      <c r="I21" s="64" t="s">
        <v>892</v>
      </c>
      <c r="K21" s="62" t="s">
        <v>579</v>
      </c>
      <c r="L21" t="str">
        <f t="shared" si="5"/>
        <v>Bellevue</v>
      </c>
      <c r="N21" s="70" t="s">
        <v>545</v>
      </c>
      <c r="O21" t="str">
        <f t="shared" si="4"/>
        <v>Impact Salish Sea Charter</v>
      </c>
    </row>
    <row r="22" spans="2:15" x14ac:dyDescent="0.3">
      <c r="B22" s="62" t="s">
        <v>743</v>
      </c>
      <c r="C22" s="62" t="s">
        <v>742</v>
      </c>
      <c r="E22" s="62" t="s">
        <v>433</v>
      </c>
      <c r="F22" s="62" t="str">
        <f t="shared" si="0"/>
        <v>Brewster</v>
      </c>
      <c r="H22" s="62" t="s">
        <v>751</v>
      </c>
      <c r="I22" s="62" t="str">
        <f t="shared" ref="I22:I29" si="6">VLOOKUP(H22,$B$5:$C$322,2,0)</f>
        <v>Manson</v>
      </c>
      <c r="K22" s="72" t="s">
        <v>763</v>
      </c>
      <c r="L22" t="str">
        <f t="shared" si="5"/>
        <v>Kennewick</v>
      </c>
      <c r="N22" s="70" t="s">
        <v>282</v>
      </c>
      <c r="O22" t="str">
        <f t="shared" si="4"/>
        <v>Lumen Charter</v>
      </c>
    </row>
    <row r="23" spans="2:15" x14ac:dyDescent="0.3">
      <c r="B23" s="62" t="s">
        <v>741</v>
      </c>
      <c r="C23" s="62" t="s">
        <v>740</v>
      </c>
      <c r="E23" s="62" t="s">
        <v>687</v>
      </c>
      <c r="F23" s="62" t="str">
        <f t="shared" si="0"/>
        <v>Bridgeport</v>
      </c>
      <c r="H23" s="62" t="s">
        <v>749</v>
      </c>
      <c r="I23" s="62" t="str">
        <f t="shared" si="6"/>
        <v>Stehekin</v>
      </c>
      <c r="K23" s="62" t="s">
        <v>587</v>
      </c>
      <c r="L23" t="str">
        <f t="shared" si="5"/>
        <v>Highline</v>
      </c>
      <c r="N23" s="70" t="s">
        <v>737</v>
      </c>
      <c r="O23" t="str">
        <f t="shared" si="4"/>
        <v>Pinnacle Prep Charter</v>
      </c>
    </row>
    <row r="24" spans="2:15" x14ac:dyDescent="0.3">
      <c r="B24" s="62" t="s">
        <v>739</v>
      </c>
      <c r="C24" s="62" t="s">
        <v>738</v>
      </c>
      <c r="E24" s="62" t="s">
        <v>603</v>
      </c>
      <c r="F24" s="62" t="str">
        <f t="shared" si="0"/>
        <v>Brinnon</v>
      </c>
      <c r="H24" s="62" t="s">
        <v>747</v>
      </c>
      <c r="I24" s="62" t="str">
        <f t="shared" si="6"/>
        <v>Entiat</v>
      </c>
      <c r="K24" s="62" t="s">
        <v>667</v>
      </c>
      <c r="L24" t="str">
        <f t="shared" si="5"/>
        <v>Pasco</v>
      </c>
      <c r="N24" s="70" t="s">
        <v>280</v>
      </c>
      <c r="O24" t="str">
        <f t="shared" si="4"/>
        <v>Pride Prep Charter</v>
      </c>
    </row>
    <row r="25" spans="2:15" x14ac:dyDescent="0.3">
      <c r="B25" s="66" t="s">
        <v>737</v>
      </c>
      <c r="C25" s="62" t="s">
        <v>736</v>
      </c>
      <c r="E25" s="66" t="s">
        <v>360</v>
      </c>
      <c r="F25" s="62" t="str">
        <f t="shared" si="0"/>
        <v>Burlington Edison</v>
      </c>
      <c r="H25" s="62" t="s">
        <v>745</v>
      </c>
      <c r="I25" s="62" t="str">
        <f t="shared" si="6"/>
        <v>Lake Chelan</v>
      </c>
      <c r="K25" s="62" t="s">
        <v>573</v>
      </c>
      <c r="L25" t="str">
        <f t="shared" si="5"/>
        <v>Auburn</v>
      </c>
      <c r="N25" s="70" t="s">
        <v>177</v>
      </c>
      <c r="O25" t="str">
        <f t="shared" si="4"/>
        <v>Pullman Mont Charter</v>
      </c>
    </row>
    <row r="26" spans="2:15" x14ac:dyDescent="0.3">
      <c r="B26" s="62" t="s">
        <v>735</v>
      </c>
      <c r="C26" s="62" t="s">
        <v>734</v>
      </c>
      <c r="E26" s="62" t="s">
        <v>711</v>
      </c>
      <c r="F26" s="62" t="str">
        <f t="shared" si="0"/>
        <v>Camas</v>
      </c>
      <c r="H26" s="62" t="s">
        <v>743</v>
      </c>
      <c r="I26" s="62" t="str">
        <f t="shared" si="6"/>
        <v>Cashmere</v>
      </c>
      <c r="K26" s="62" t="s">
        <v>171</v>
      </c>
      <c r="L26" t="str">
        <f t="shared" si="5"/>
        <v>Yakima</v>
      </c>
      <c r="N26" s="77" t="s">
        <v>551</v>
      </c>
      <c r="O26" t="str">
        <f t="shared" si="4"/>
        <v>Rainier Prep Charter</v>
      </c>
    </row>
    <row r="27" spans="2:15" x14ac:dyDescent="0.3">
      <c r="B27" s="62" t="s">
        <v>733</v>
      </c>
      <c r="C27" s="62" t="s">
        <v>732</v>
      </c>
      <c r="E27" s="62" t="s">
        <v>729</v>
      </c>
      <c r="F27" s="62" t="str">
        <f t="shared" si="0"/>
        <v>Cape Flattery</v>
      </c>
      <c r="H27" s="62" t="s">
        <v>741</v>
      </c>
      <c r="I27" s="62" t="str">
        <f t="shared" si="6"/>
        <v>Cascade</v>
      </c>
      <c r="K27" s="62" t="s">
        <v>336</v>
      </c>
      <c r="L27" t="str">
        <f t="shared" si="5"/>
        <v>Mukilteo</v>
      </c>
      <c r="N27" s="70" t="s">
        <v>549</v>
      </c>
      <c r="O27" t="str">
        <f t="shared" si="4"/>
        <v>RVLA Charter</v>
      </c>
    </row>
    <row r="28" spans="2:15" x14ac:dyDescent="0.3">
      <c r="B28" s="62" t="s">
        <v>731</v>
      </c>
      <c r="C28" s="62" t="s">
        <v>730</v>
      </c>
      <c r="E28" s="62" t="s">
        <v>400</v>
      </c>
      <c r="F28" s="62" t="str">
        <f t="shared" si="0"/>
        <v>Carbonado</v>
      </c>
      <c r="H28" s="62" t="s">
        <v>739</v>
      </c>
      <c r="I28" s="62" t="str">
        <f t="shared" si="6"/>
        <v>Wenatchee</v>
      </c>
      <c r="K28" s="63" t="s">
        <v>583</v>
      </c>
      <c r="L28" t="str">
        <f t="shared" si="5"/>
        <v>Renton</v>
      </c>
      <c r="N28" s="70" t="s">
        <v>284</v>
      </c>
      <c r="O28" t="str">
        <f t="shared" si="4"/>
        <v>Spokane Int'l Charter</v>
      </c>
    </row>
    <row r="29" spans="2:15" x14ac:dyDescent="0.3">
      <c r="B29" s="62" t="s">
        <v>729</v>
      </c>
      <c r="C29" s="62" t="s">
        <v>728</v>
      </c>
      <c r="E29" s="62" t="s">
        <v>741</v>
      </c>
      <c r="F29" s="62" t="str">
        <f t="shared" si="0"/>
        <v>Cascade</v>
      </c>
      <c r="H29" s="66" t="s">
        <v>737</v>
      </c>
      <c r="I29" s="62" t="str">
        <f t="shared" si="6"/>
        <v>Pinnacle Prep Charter</v>
      </c>
      <c r="K29" s="62" t="s">
        <v>253</v>
      </c>
      <c r="L29" t="str">
        <f t="shared" si="5"/>
        <v>North Thurston</v>
      </c>
      <c r="N29" s="70" t="s">
        <v>553</v>
      </c>
      <c r="O29" t="str">
        <f t="shared" si="4"/>
        <v>Summit Atlas Charter</v>
      </c>
    </row>
    <row r="30" spans="2:15" x14ac:dyDescent="0.3">
      <c r="B30" s="62" t="s">
        <v>727</v>
      </c>
      <c r="C30" s="62" t="s">
        <v>726</v>
      </c>
      <c r="E30" s="62" t="s">
        <v>743</v>
      </c>
      <c r="F30" s="62" t="str">
        <f t="shared" si="0"/>
        <v>Cashmere</v>
      </c>
      <c r="H30" s="69"/>
      <c r="I30" s="64" t="s">
        <v>891</v>
      </c>
      <c r="K30" s="62" t="s">
        <v>300</v>
      </c>
      <c r="L30" t="str">
        <f t="shared" si="5"/>
        <v>Central Valley</v>
      </c>
      <c r="N30" s="70" t="s">
        <v>372</v>
      </c>
      <c r="O30" t="str">
        <f t="shared" si="4"/>
        <v>Summit Olympus Charter</v>
      </c>
    </row>
    <row r="31" spans="2:15" x14ac:dyDescent="0.3">
      <c r="B31" s="62" t="s">
        <v>725</v>
      </c>
      <c r="C31" s="62" t="s">
        <v>724</v>
      </c>
      <c r="E31" s="62" t="s">
        <v>697</v>
      </c>
      <c r="F31" s="62" t="str">
        <f t="shared" si="0"/>
        <v>Castle Rock</v>
      </c>
      <c r="H31" s="62" t="s">
        <v>735</v>
      </c>
      <c r="I31" s="62" t="str">
        <f t="shared" ref="I31:I36" si="7">VLOOKUP(H31,$B$5:$C$322,2,0)</f>
        <v>Port Angeles</v>
      </c>
      <c r="K31" s="62" t="s">
        <v>753</v>
      </c>
      <c r="L31" t="str">
        <f t="shared" si="5"/>
        <v>Richland</v>
      </c>
      <c r="N31" s="70" t="s">
        <v>557</v>
      </c>
      <c r="O31" t="str">
        <f t="shared" si="4"/>
        <v>Summit Sierra Charter</v>
      </c>
    </row>
    <row r="32" spans="2:15" x14ac:dyDescent="0.3">
      <c r="B32" s="62" t="s">
        <v>723</v>
      </c>
      <c r="C32" s="62" t="s">
        <v>722</v>
      </c>
      <c r="E32" s="62" t="s">
        <v>531</v>
      </c>
      <c r="F32" s="62" t="str">
        <f t="shared" si="0"/>
        <v>Catalyst Charter</v>
      </c>
      <c r="H32" s="62" t="s">
        <v>733</v>
      </c>
      <c r="I32" s="62" t="str">
        <f t="shared" si="7"/>
        <v>Crescent</v>
      </c>
      <c r="K32" s="62" t="s">
        <v>390</v>
      </c>
      <c r="L32" t="str">
        <f t="shared" si="5"/>
        <v>Clover Park</v>
      </c>
      <c r="N32" s="70" t="s">
        <v>207</v>
      </c>
      <c r="O32" t="str">
        <f t="shared" si="4"/>
        <v>Whatcom Int'g Charter</v>
      </c>
    </row>
    <row r="33" spans="2:15" x14ac:dyDescent="0.3">
      <c r="B33" s="62" t="s">
        <v>721</v>
      </c>
      <c r="C33" s="62" t="s">
        <v>720</v>
      </c>
      <c r="E33" s="62" t="s">
        <v>511</v>
      </c>
      <c r="F33" s="62" t="str">
        <f t="shared" si="0"/>
        <v>Centerville</v>
      </c>
      <c r="H33" s="62" t="s">
        <v>731</v>
      </c>
      <c r="I33" s="62" t="str">
        <f t="shared" si="7"/>
        <v>Sequim</v>
      </c>
      <c r="K33" s="62" t="s">
        <v>709</v>
      </c>
      <c r="L33" t="str">
        <f t="shared" si="5"/>
        <v>Battle Ground</v>
      </c>
      <c r="N33" s="70" t="s">
        <v>543</v>
      </c>
      <c r="O33" t="str">
        <f t="shared" si="4"/>
        <v>Why Not You Charter</v>
      </c>
    </row>
    <row r="34" spans="2:15" x14ac:dyDescent="0.3">
      <c r="B34" s="68" t="s">
        <v>719</v>
      </c>
      <c r="C34" s="62" t="s">
        <v>718</v>
      </c>
      <c r="E34" s="68" t="s">
        <v>535</v>
      </c>
      <c r="F34" s="62" t="str">
        <f t="shared" si="0"/>
        <v>Central Kitsap</v>
      </c>
      <c r="H34" s="62" t="s">
        <v>729</v>
      </c>
      <c r="I34" s="62" t="str">
        <f t="shared" si="7"/>
        <v>Cape Flattery</v>
      </c>
      <c r="K34" s="62" t="s">
        <v>221</v>
      </c>
      <c r="L34" t="str">
        <f t="shared" si="5"/>
        <v>Bellingham</v>
      </c>
      <c r="N34" s="70"/>
    </row>
    <row r="35" spans="2:15" x14ac:dyDescent="0.3">
      <c r="B35" s="62" t="s">
        <v>717</v>
      </c>
      <c r="C35" s="62" t="s">
        <v>716</v>
      </c>
      <c r="E35" s="62" t="s">
        <v>300</v>
      </c>
      <c r="F35" s="62" t="str">
        <f t="shared" si="0"/>
        <v>Central Valley</v>
      </c>
      <c r="H35" s="62" t="s">
        <v>727</v>
      </c>
      <c r="I35" s="62" t="str">
        <f t="shared" si="7"/>
        <v>Quillayute Valley</v>
      </c>
      <c r="K35" s="62" t="s">
        <v>535</v>
      </c>
      <c r="L35" t="str">
        <f t="shared" si="5"/>
        <v>Central Kitsap</v>
      </c>
      <c r="N35" s="76"/>
    </row>
    <row r="36" spans="2:15" x14ac:dyDescent="0.3">
      <c r="B36" s="62" t="s">
        <v>715</v>
      </c>
      <c r="C36" s="62" t="s">
        <v>714</v>
      </c>
      <c r="E36" s="62" t="s">
        <v>471</v>
      </c>
      <c r="F36" s="62" t="str">
        <f t="shared" si="0"/>
        <v>Centralia</v>
      </c>
      <c r="H36" s="62" t="s">
        <v>725</v>
      </c>
      <c r="I36" s="62" t="str">
        <f t="shared" si="7"/>
        <v>Quileute Tribal</v>
      </c>
      <c r="K36" s="62" t="s">
        <v>302</v>
      </c>
      <c r="L36" t="str">
        <f t="shared" si="5"/>
        <v>Mead</v>
      </c>
      <c r="N36" s="70"/>
    </row>
    <row r="37" spans="2:15" x14ac:dyDescent="0.3">
      <c r="B37" s="62" t="s">
        <v>713</v>
      </c>
      <c r="C37" s="62" t="s">
        <v>712</v>
      </c>
      <c r="E37" s="62" t="s">
        <v>475</v>
      </c>
      <c r="F37" s="62" t="str">
        <f t="shared" si="0"/>
        <v>Chehalis</v>
      </c>
      <c r="H37" s="65"/>
      <c r="I37" s="64" t="s">
        <v>890</v>
      </c>
      <c r="K37" s="62" t="s">
        <v>330</v>
      </c>
      <c r="L37" t="str">
        <f t="shared" si="5"/>
        <v>Marysville</v>
      </c>
      <c r="N37" s="70"/>
    </row>
    <row r="38" spans="2:15" x14ac:dyDescent="0.3">
      <c r="B38" s="62" t="s">
        <v>711</v>
      </c>
      <c r="C38" s="62" t="s">
        <v>710</v>
      </c>
      <c r="E38" s="62" t="s">
        <v>296</v>
      </c>
      <c r="F38" s="62" t="str">
        <f t="shared" si="0"/>
        <v>Cheney</v>
      </c>
      <c r="H38" s="62" t="s">
        <v>723</v>
      </c>
      <c r="I38" s="62" t="str">
        <f t="shared" ref="I38:I46" si="8">VLOOKUP(H38,$B$5:$C$322,2,0)</f>
        <v>Vancouver</v>
      </c>
      <c r="K38" s="71" t="s">
        <v>889</v>
      </c>
      <c r="N38" s="70"/>
    </row>
    <row r="39" spans="2:15" x14ac:dyDescent="0.3">
      <c r="B39" s="62" t="s">
        <v>709</v>
      </c>
      <c r="C39" s="62" t="s">
        <v>708</v>
      </c>
      <c r="E39" s="62" t="s">
        <v>277</v>
      </c>
      <c r="F39" s="62" t="str">
        <f t="shared" si="0"/>
        <v>Chewelah</v>
      </c>
      <c r="H39" s="62" t="s">
        <v>721</v>
      </c>
      <c r="I39" s="62" t="str">
        <f t="shared" si="8"/>
        <v>Hockinson</v>
      </c>
      <c r="K39" s="62" t="s">
        <v>533</v>
      </c>
      <c r="L39" t="str">
        <f t="shared" ref="L39:L66" si="9">VLOOKUP(K39,$B$5:$C$322,2,0)</f>
        <v>South Kitsap</v>
      </c>
      <c r="N39" s="70"/>
    </row>
    <row r="40" spans="2:15" x14ac:dyDescent="0.3">
      <c r="B40" s="62" t="s">
        <v>707</v>
      </c>
      <c r="C40" s="62" t="s">
        <v>706</v>
      </c>
      <c r="E40" s="62" t="s">
        <v>376</v>
      </c>
      <c r="F40" s="62" t="str">
        <f t="shared" si="0"/>
        <v>Chief Leschi Tribal</v>
      </c>
      <c r="H40" s="68" t="s">
        <v>719</v>
      </c>
      <c r="I40" s="62" t="str">
        <f t="shared" si="8"/>
        <v>Lacenter</v>
      </c>
      <c r="K40" s="62" t="s">
        <v>249</v>
      </c>
      <c r="L40" t="str">
        <f t="shared" si="9"/>
        <v>Olympia</v>
      </c>
      <c r="N40" s="70"/>
    </row>
    <row r="41" spans="2:15" x14ac:dyDescent="0.3">
      <c r="B41" s="63" t="s">
        <v>705</v>
      </c>
      <c r="C41" s="62" t="s">
        <v>704</v>
      </c>
      <c r="E41" s="63" t="s">
        <v>599</v>
      </c>
      <c r="F41" s="62" t="str">
        <f t="shared" si="0"/>
        <v>Chimacum</v>
      </c>
      <c r="H41" s="62" t="s">
        <v>717</v>
      </c>
      <c r="I41" s="62" t="str">
        <f t="shared" si="8"/>
        <v>Green Mountain</v>
      </c>
      <c r="K41" s="62" t="s">
        <v>396</v>
      </c>
      <c r="L41" t="str">
        <f t="shared" si="9"/>
        <v>Sumner</v>
      </c>
      <c r="N41" s="75"/>
    </row>
    <row r="42" spans="2:15" x14ac:dyDescent="0.3">
      <c r="B42" s="62" t="s">
        <v>703</v>
      </c>
      <c r="C42" s="62" t="s">
        <v>702</v>
      </c>
      <c r="E42" s="62" t="s">
        <v>767</v>
      </c>
      <c r="F42" s="62" t="str">
        <f t="shared" si="0"/>
        <v>Clarkston</v>
      </c>
      <c r="H42" s="62" t="s">
        <v>715</v>
      </c>
      <c r="I42" s="62" t="str">
        <f t="shared" si="8"/>
        <v>Washougal</v>
      </c>
      <c r="K42" s="62" t="s">
        <v>565</v>
      </c>
      <c r="L42" t="str">
        <f t="shared" si="9"/>
        <v>Shoreline</v>
      </c>
      <c r="N42" s="70"/>
    </row>
    <row r="43" spans="2:15" x14ac:dyDescent="0.3">
      <c r="B43" s="62" t="s">
        <v>701</v>
      </c>
      <c r="C43" s="62" t="s">
        <v>700</v>
      </c>
      <c r="E43" s="62" t="s">
        <v>517</v>
      </c>
      <c r="F43" s="62" t="str">
        <f t="shared" si="0"/>
        <v>Cle Elum-Roslyn</v>
      </c>
      <c r="H43" s="62" t="s">
        <v>713</v>
      </c>
      <c r="I43" s="62" t="str">
        <f t="shared" si="8"/>
        <v>Evergreen (Clark)</v>
      </c>
      <c r="K43" s="62" t="s">
        <v>324</v>
      </c>
      <c r="L43" t="str">
        <f t="shared" si="9"/>
        <v>Snohomish</v>
      </c>
      <c r="N43" s="70"/>
    </row>
    <row r="44" spans="2:15" x14ac:dyDescent="0.3">
      <c r="B44" s="62" t="s">
        <v>699</v>
      </c>
      <c r="C44" s="62" t="s">
        <v>698</v>
      </c>
      <c r="E44" s="62" t="s">
        <v>390</v>
      </c>
      <c r="F44" s="62" t="str">
        <f t="shared" si="0"/>
        <v>Clover Park</v>
      </c>
      <c r="H44" s="62" t="s">
        <v>711</v>
      </c>
      <c r="I44" s="62" t="str">
        <f t="shared" si="8"/>
        <v>Camas</v>
      </c>
      <c r="K44" s="63" t="s">
        <v>338</v>
      </c>
      <c r="L44" t="str">
        <f t="shared" si="9"/>
        <v>Lake Stevens</v>
      </c>
      <c r="N44" s="70"/>
    </row>
    <row r="45" spans="2:15" x14ac:dyDescent="0.3">
      <c r="B45" s="62" t="s">
        <v>697</v>
      </c>
      <c r="C45" s="62" t="s">
        <v>696</v>
      </c>
      <c r="E45" s="62" t="s">
        <v>195</v>
      </c>
      <c r="F45" s="62" t="str">
        <f t="shared" si="0"/>
        <v>Colfax</v>
      </c>
      <c r="H45" s="62" t="s">
        <v>709</v>
      </c>
      <c r="I45" s="62" t="str">
        <f t="shared" si="8"/>
        <v>Battle Ground</v>
      </c>
      <c r="K45" s="62" t="s">
        <v>571</v>
      </c>
      <c r="L45" t="str">
        <f t="shared" si="9"/>
        <v>Tahoma</v>
      </c>
      <c r="N45" s="70"/>
    </row>
    <row r="46" spans="2:15" x14ac:dyDescent="0.3">
      <c r="B46" s="62" t="s">
        <v>695</v>
      </c>
      <c r="C46" s="62" t="s">
        <v>694</v>
      </c>
      <c r="E46" s="62" t="s">
        <v>231</v>
      </c>
      <c r="F46" s="62" t="str">
        <f t="shared" si="0"/>
        <v>College Place</v>
      </c>
      <c r="H46" s="62" t="s">
        <v>707</v>
      </c>
      <c r="I46" s="62" t="str">
        <f t="shared" si="8"/>
        <v>Ridgefield</v>
      </c>
      <c r="K46" s="62" t="s">
        <v>388</v>
      </c>
      <c r="L46" t="str">
        <f t="shared" si="9"/>
        <v>Peninsula</v>
      </c>
      <c r="N46" s="70"/>
    </row>
    <row r="47" spans="2:15" x14ac:dyDescent="0.3">
      <c r="B47" s="70" t="s">
        <v>693</v>
      </c>
      <c r="C47" s="62" t="s">
        <v>692</v>
      </c>
      <c r="E47" s="70" t="s">
        <v>187</v>
      </c>
      <c r="F47" s="62" t="str">
        <f t="shared" si="0"/>
        <v>Colton</v>
      </c>
      <c r="H47" s="65"/>
      <c r="I47" s="64" t="s">
        <v>888</v>
      </c>
      <c r="K47" s="62" t="s">
        <v>645</v>
      </c>
      <c r="L47" t="str">
        <f t="shared" si="9"/>
        <v>Moses Lake</v>
      </c>
      <c r="N47" s="70"/>
    </row>
    <row r="48" spans="2:15" x14ac:dyDescent="0.3">
      <c r="B48" s="62" t="s">
        <v>691</v>
      </c>
      <c r="C48" s="62" t="s">
        <v>690</v>
      </c>
      <c r="E48" s="62" t="s">
        <v>263</v>
      </c>
      <c r="F48" s="62" t="str">
        <f t="shared" si="0"/>
        <v>Columbia (Stevenson)</v>
      </c>
      <c r="H48" s="63" t="s">
        <v>705</v>
      </c>
      <c r="I48" s="62" t="str">
        <f>VLOOKUP(H48,$B$5:$C$322,2,0)</f>
        <v>Dayton</v>
      </c>
      <c r="K48" s="62" t="s">
        <v>437</v>
      </c>
      <c r="L48" t="str">
        <f t="shared" si="9"/>
        <v>Omak</v>
      </c>
      <c r="N48" s="70"/>
    </row>
    <row r="49" spans="2:14" x14ac:dyDescent="0.3">
      <c r="B49" s="62" t="s">
        <v>689</v>
      </c>
      <c r="C49" s="62" t="s">
        <v>688</v>
      </c>
      <c r="E49" s="62" t="s">
        <v>227</v>
      </c>
      <c r="F49" s="62" t="str">
        <f t="shared" si="0"/>
        <v>Columbia (Walla)</v>
      </c>
      <c r="H49" s="62" t="s">
        <v>703</v>
      </c>
      <c r="I49" s="62" t="str">
        <f>VLOOKUP(H49,$B$5:$C$322,2,0)</f>
        <v>Starbuck</v>
      </c>
      <c r="K49" s="62" t="s">
        <v>386</v>
      </c>
      <c r="L49" t="str">
        <f t="shared" si="9"/>
        <v>Franklin Pierce</v>
      </c>
      <c r="N49" s="70"/>
    </row>
    <row r="50" spans="2:14" x14ac:dyDescent="0.3">
      <c r="B50" s="62" t="s">
        <v>687</v>
      </c>
      <c r="C50" s="62" t="s">
        <v>686</v>
      </c>
      <c r="E50" s="62" t="s">
        <v>271</v>
      </c>
      <c r="F50" s="62" t="str">
        <f t="shared" si="0"/>
        <v>Colville</v>
      </c>
      <c r="H50" s="69"/>
      <c r="I50" s="64" t="s">
        <v>887</v>
      </c>
      <c r="K50" s="62" t="s">
        <v>739</v>
      </c>
      <c r="L50" t="str">
        <f t="shared" si="9"/>
        <v>Wenatchee</v>
      </c>
      <c r="N50" s="70"/>
    </row>
    <row r="51" spans="2:14" x14ac:dyDescent="0.3">
      <c r="B51" s="62" t="s">
        <v>685</v>
      </c>
      <c r="C51" s="62" t="s">
        <v>684</v>
      </c>
      <c r="E51" s="62" t="s">
        <v>362</v>
      </c>
      <c r="F51" s="62" t="str">
        <f t="shared" si="0"/>
        <v>Concrete</v>
      </c>
      <c r="H51" s="62" t="s">
        <v>701</v>
      </c>
      <c r="I51" s="62" t="str">
        <f t="shared" ref="I51:I56" si="10">VLOOKUP(H51,$B$5:$C$322,2,0)</f>
        <v>Longview</v>
      </c>
      <c r="K51" s="62" t="s">
        <v>711</v>
      </c>
      <c r="L51" t="str">
        <f t="shared" si="9"/>
        <v>Camas</v>
      </c>
      <c r="N51" s="70"/>
    </row>
    <row r="52" spans="2:14" x14ac:dyDescent="0.3">
      <c r="B52" s="62" t="s">
        <v>683</v>
      </c>
      <c r="C52" s="62" t="s">
        <v>682</v>
      </c>
      <c r="E52" s="62" t="s">
        <v>352</v>
      </c>
      <c r="F52" s="62" t="str">
        <f t="shared" si="0"/>
        <v>Conway</v>
      </c>
      <c r="H52" s="62" t="s">
        <v>699</v>
      </c>
      <c r="I52" s="62" t="str">
        <f t="shared" si="10"/>
        <v>Toutle Lake</v>
      </c>
      <c r="K52" s="62" t="s">
        <v>569</v>
      </c>
      <c r="L52" t="str">
        <f t="shared" si="9"/>
        <v>Snoqualmie Valley</v>
      </c>
      <c r="N52" s="69"/>
    </row>
    <row r="53" spans="2:14" x14ac:dyDescent="0.3">
      <c r="B53" s="62" t="s">
        <v>681</v>
      </c>
      <c r="C53" s="62" t="s">
        <v>680</v>
      </c>
      <c r="E53" s="62" t="s">
        <v>621</v>
      </c>
      <c r="F53" s="62" t="str">
        <f t="shared" si="0"/>
        <v>Cosmopolis</v>
      </c>
      <c r="H53" s="62" t="s">
        <v>697</v>
      </c>
      <c r="I53" s="62" t="str">
        <f t="shared" si="10"/>
        <v>Castle Rock</v>
      </c>
      <c r="K53" s="62" t="s">
        <v>350</v>
      </c>
      <c r="L53" t="str">
        <f t="shared" si="9"/>
        <v>Mt Vernon</v>
      </c>
      <c r="N53" s="70"/>
    </row>
    <row r="54" spans="2:14" x14ac:dyDescent="0.3">
      <c r="B54" s="62" t="s">
        <v>679</v>
      </c>
      <c r="C54" s="62" t="s">
        <v>678</v>
      </c>
      <c r="E54" s="62" t="s">
        <v>651</v>
      </c>
      <c r="F54" s="62" t="str">
        <f t="shared" si="0"/>
        <v>Coulee/Hartline</v>
      </c>
      <c r="H54" s="62" t="s">
        <v>695</v>
      </c>
      <c r="I54" s="62" t="str">
        <f t="shared" si="10"/>
        <v>Kalama</v>
      </c>
      <c r="K54" s="62" t="s">
        <v>161</v>
      </c>
      <c r="L54" t="str">
        <f t="shared" si="9"/>
        <v>Sunnyside</v>
      </c>
      <c r="N54" s="70"/>
    </row>
    <row r="55" spans="2:14" x14ac:dyDescent="0.3">
      <c r="B55" s="68" t="s">
        <v>677</v>
      </c>
      <c r="C55" s="62" t="s">
        <v>676</v>
      </c>
      <c r="E55" s="68" t="s">
        <v>609</v>
      </c>
      <c r="F55" s="62" t="str">
        <f t="shared" si="0"/>
        <v>Coupeville</v>
      </c>
      <c r="H55" s="70" t="s">
        <v>693</v>
      </c>
      <c r="I55" s="62" t="str">
        <f t="shared" si="10"/>
        <v>Woodland</v>
      </c>
      <c r="K55" s="62" t="s">
        <v>251</v>
      </c>
      <c r="L55" t="str">
        <f t="shared" si="9"/>
        <v>Tumwater</v>
      </c>
      <c r="N55" s="70"/>
    </row>
    <row r="56" spans="2:14" x14ac:dyDescent="0.3">
      <c r="B56" s="62" t="s">
        <v>675</v>
      </c>
      <c r="C56" s="62" t="s">
        <v>674</v>
      </c>
      <c r="E56" s="62" t="s">
        <v>733</v>
      </c>
      <c r="F56" s="62" t="str">
        <f t="shared" si="0"/>
        <v>Crescent</v>
      </c>
      <c r="H56" s="62" t="s">
        <v>691</v>
      </c>
      <c r="I56" s="62" t="str">
        <f t="shared" si="10"/>
        <v>Kelso</v>
      </c>
      <c r="K56" s="62" t="s">
        <v>701</v>
      </c>
      <c r="L56" t="str">
        <f t="shared" si="9"/>
        <v>Longview</v>
      </c>
      <c r="N56" s="70"/>
    </row>
    <row r="57" spans="2:14" x14ac:dyDescent="0.3">
      <c r="B57" s="62" t="s">
        <v>673</v>
      </c>
      <c r="C57" s="62" t="s">
        <v>672</v>
      </c>
      <c r="E57" s="62" t="s">
        <v>463</v>
      </c>
      <c r="F57" s="62" t="str">
        <f t="shared" si="0"/>
        <v>Creston</v>
      </c>
      <c r="H57" s="65"/>
      <c r="I57" s="64" t="s">
        <v>886</v>
      </c>
      <c r="K57" s="62" t="s">
        <v>326</v>
      </c>
      <c r="L57" t="str">
        <f t="shared" si="9"/>
        <v>Monroe</v>
      </c>
      <c r="N57" s="70"/>
    </row>
    <row r="58" spans="2:14" x14ac:dyDescent="0.3">
      <c r="B58" s="62" t="s">
        <v>671</v>
      </c>
      <c r="C58" s="62" t="s">
        <v>670</v>
      </c>
      <c r="E58" s="62" t="s">
        <v>675</v>
      </c>
      <c r="F58" s="62" t="str">
        <f t="shared" si="0"/>
        <v>Curlew</v>
      </c>
      <c r="H58" s="62" t="s">
        <v>689</v>
      </c>
      <c r="I58" s="62" t="str">
        <f t="shared" ref="I58:I63" si="11">VLOOKUP(H58,$B$5:$C$322,2,0)</f>
        <v>Orondo</v>
      </c>
      <c r="K58" s="62" t="s">
        <v>683</v>
      </c>
      <c r="L58" t="str">
        <f t="shared" si="9"/>
        <v>Eastmont</v>
      </c>
      <c r="N58" s="75"/>
    </row>
    <row r="59" spans="2:14" x14ac:dyDescent="0.3">
      <c r="B59" s="62" t="s">
        <v>669</v>
      </c>
      <c r="C59" s="62" t="s">
        <v>668</v>
      </c>
      <c r="E59" s="62" t="s">
        <v>409</v>
      </c>
      <c r="F59" s="62" t="str">
        <f t="shared" si="0"/>
        <v>Cusick</v>
      </c>
      <c r="H59" s="62" t="s">
        <v>687</v>
      </c>
      <c r="I59" s="62" t="str">
        <f t="shared" si="11"/>
        <v>Bridgeport</v>
      </c>
      <c r="K59" s="62" t="s">
        <v>398</v>
      </c>
      <c r="L59" t="str">
        <f t="shared" si="9"/>
        <v>University Place</v>
      </c>
      <c r="N59" s="70"/>
    </row>
    <row r="60" spans="2:14" x14ac:dyDescent="0.3">
      <c r="B60" s="62" t="s">
        <v>667</v>
      </c>
      <c r="C60" s="62" t="s">
        <v>666</v>
      </c>
      <c r="E60" s="62" t="s">
        <v>527</v>
      </c>
      <c r="F60" s="62" t="str">
        <f t="shared" si="0"/>
        <v>Damman</v>
      </c>
      <c r="H60" s="62" t="s">
        <v>685</v>
      </c>
      <c r="I60" s="62" t="str">
        <f t="shared" si="11"/>
        <v>Palisades</v>
      </c>
      <c r="K60" s="62" t="s">
        <v>611</v>
      </c>
      <c r="L60" t="str">
        <f t="shared" si="9"/>
        <v>Oak Harbor</v>
      </c>
      <c r="N60" s="70"/>
    </row>
    <row r="61" spans="2:14" x14ac:dyDescent="0.3">
      <c r="B61" s="62" t="s">
        <v>665</v>
      </c>
      <c r="C61" s="62" t="s">
        <v>664</v>
      </c>
      <c r="E61" s="62" t="s">
        <v>318</v>
      </c>
      <c r="F61" s="62" t="str">
        <f t="shared" si="0"/>
        <v>Darrington</v>
      </c>
      <c r="H61" s="62" t="s">
        <v>683</v>
      </c>
      <c r="I61" s="62" t="str">
        <f t="shared" si="11"/>
        <v>Eastmont</v>
      </c>
      <c r="K61" s="62" t="s">
        <v>233</v>
      </c>
      <c r="L61" t="str">
        <f t="shared" si="9"/>
        <v>Walla Walla</v>
      </c>
      <c r="N61" s="70"/>
    </row>
    <row r="62" spans="2:14" x14ac:dyDescent="0.3">
      <c r="B62" s="62" t="s">
        <v>663</v>
      </c>
      <c r="C62" s="62" t="s">
        <v>662</v>
      </c>
      <c r="E62" s="62" t="s">
        <v>455</v>
      </c>
      <c r="F62" s="62" t="str">
        <f t="shared" si="0"/>
        <v>Davenport</v>
      </c>
      <c r="H62" s="62" t="s">
        <v>681</v>
      </c>
      <c r="I62" s="62" t="str">
        <f t="shared" si="11"/>
        <v>Mansfield</v>
      </c>
      <c r="K62" s="62" t="s">
        <v>255</v>
      </c>
      <c r="L62" t="str">
        <f t="shared" si="9"/>
        <v>Yelm</v>
      </c>
      <c r="N62" s="62"/>
    </row>
    <row r="63" spans="2:14" x14ac:dyDescent="0.3">
      <c r="B63" s="62" t="s">
        <v>661</v>
      </c>
      <c r="C63" s="62" t="s">
        <v>660</v>
      </c>
      <c r="E63" s="62" t="s">
        <v>705</v>
      </c>
      <c r="F63" s="62" t="str">
        <f t="shared" si="0"/>
        <v>Dayton</v>
      </c>
      <c r="H63" s="62" t="s">
        <v>679</v>
      </c>
      <c r="I63" s="62" t="str">
        <f t="shared" si="11"/>
        <v>Waterville</v>
      </c>
      <c r="K63" s="62" t="s">
        <v>537</v>
      </c>
      <c r="L63" t="str">
        <f t="shared" si="9"/>
        <v>North Kitsap</v>
      </c>
      <c r="N63" s="62"/>
    </row>
    <row r="64" spans="2:14" x14ac:dyDescent="0.3">
      <c r="B64" s="62" t="s">
        <v>659</v>
      </c>
      <c r="C64" s="62" t="s">
        <v>658</v>
      </c>
      <c r="E64" s="62" t="s">
        <v>288</v>
      </c>
      <c r="F64" s="62" t="str">
        <f t="shared" si="0"/>
        <v>Deer Park</v>
      </c>
      <c r="H64" s="65"/>
      <c r="I64" s="64" t="s">
        <v>885</v>
      </c>
      <c r="K64" s="62" t="s">
        <v>332</v>
      </c>
      <c r="L64" t="str">
        <f t="shared" si="9"/>
        <v>Arlington</v>
      </c>
      <c r="N64" s="62"/>
    </row>
    <row r="65" spans="2:14" x14ac:dyDescent="0.3">
      <c r="B65" s="62" t="s">
        <v>657</v>
      </c>
      <c r="C65" s="62" t="s">
        <v>656</v>
      </c>
      <c r="E65" s="62" t="s">
        <v>394</v>
      </c>
      <c r="F65" s="62" t="str">
        <f t="shared" si="0"/>
        <v>Dieringer</v>
      </c>
      <c r="H65" s="68" t="s">
        <v>677</v>
      </c>
      <c r="I65" s="62" t="str">
        <f>VLOOKUP(H65,$B$5:$C$322,2,0)</f>
        <v>Keller</v>
      </c>
      <c r="K65" s="62" t="s">
        <v>149</v>
      </c>
      <c r="L65" t="str">
        <f t="shared" si="9"/>
        <v>West Valley (Yakima)</v>
      </c>
      <c r="N65" s="62"/>
    </row>
    <row r="66" spans="2:14" x14ac:dyDescent="0.3">
      <c r="B66" s="62" t="s">
        <v>655</v>
      </c>
      <c r="C66" s="62" t="s">
        <v>654</v>
      </c>
      <c r="E66" s="62" t="s">
        <v>235</v>
      </c>
      <c r="F66" s="62" t="str">
        <f t="shared" si="0"/>
        <v>Dixie</v>
      </c>
      <c r="H66" s="62" t="s">
        <v>675</v>
      </c>
      <c r="I66" s="62" t="str">
        <f>VLOOKUP(H66,$B$5:$C$322,2,0)</f>
        <v>Curlew</v>
      </c>
      <c r="K66" s="62" t="s">
        <v>296</v>
      </c>
      <c r="L66" t="str">
        <f t="shared" si="9"/>
        <v>Cheney</v>
      </c>
      <c r="N66" s="62"/>
    </row>
    <row r="67" spans="2:14" x14ac:dyDescent="0.3">
      <c r="B67" s="62" t="s">
        <v>653</v>
      </c>
      <c r="C67" s="62" t="s">
        <v>652</v>
      </c>
      <c r="E67" s="62" t="s">
        <v>294</v>
      </c>
      <c r="F67" s="62" t="str">
        <f t="shared" si="0"/>
        <v>East Valley (Spokane)</v>
      </c>
      <c r="H67" s="62" t="s">
        <v>673</v>
      </c>
      <c r="I67" s="62" t="str">
        <f>VLOOKUP(H67,$B$5:$C$322,2,0)</f>
        <v>Orient</v>
      </c>
      <c r="K67" s="71" t="s">
        <v>884</v>
      </c>
      <c r="N67" s="62"/>
    </row>
    <row r="68" spans="2:14" x14ac:dyDescent="0.3">
      <c r="B68" s="62" t="s">
        <v>651</v>
      </c>
      <c r="C68" s="62" t="s">
        <v>650</v>
      </c>
      <c r="E68" s="62" t="s">
        <v>169</v>
      </c>
      <c r="F68" s="62" t="str">
        <f t="shared" si="0"/>
        <v>East Valley (Yakima)</v>
      </c>
      <c r="H68" s="62" t="s">
        <v>671</v>
      </c>
      <c r="I68" s="62" t="str">
        <f>VLOOKUP(H68,$B$5:$C$322,2,0)</f>
        <v>Inchelium</v>
      </c>
      <c r="K68" s="62" t="s">
        <v>691</v>
      </c>
      <c r="L68" t="str">
        <f t="shared" ref="L68:L98" si="12">VLOOKUP(K68,$B$5:$C$322,2,0)</f>
        <v>Kelso</v>
      </c>
      <c r="N68" s="62"/>
    </row>
    <row r="69" spans="2:14" x14ac:dyDescent="0.3">
      <c r="B69" s="62" t="s">
        <v>649</v>
      </c>
      <c r="C69" s="62" t="s">
        <v>648</v>
      </c>
      <c r="E69" s="62" t="s">
        <v>683</v>
      </c>
      <c r="F69" s="62" t="str">
        <f t="shared" ref="F69:F132" si="13">VLOOKUP(E69,$B$5:$C$322,2,0)</f>
        <v>Eastmont</v>
      </c>
      <c r="H69" s="62" t="s">
        <v>669</v>
      </c>
      <c r="I69" s="62" t="str">
        <f>VLOOKUP(H69,$B$5:$C$322,2,0)</f>
        <v>Republic</v>
      </c>
      <c r="K69" s="62" t="s">
        <v>541</v>
      </c>
      <c r="L69" t="str">
        <f t="shared" si="12"/>
        <v>Bremerton</v>
      </c>
      <c r="N69" s="62"/>
    </row>
    <row r="70" spans="2:14" x14ac:dyDescent="0.3">
      <c r="B70" s="62" t="s">
        <v>647</v>
      </c>
      <c r="C70" s="62" t="s">
        <v>646</v>
      </c>
      <c r="E70" s="62" t="s">
        <v>525</v>
      </c>
      <c r="F70" s="62" t="str">
        <f t="shared" si="13"/>
        <v>Easton</v>
      </c>
      <c r="H70" s="69"/>
      <c r="I70" s="64" t="s">
        <v>883</v>
      </c>
      <c r="K70" s="62" t="s">
        <v>314</v>
      </c>
      <c r="L70" t="str">
        <f t="shared" si="12"/>
        <v>Stanwood</v>
      </c>
      <c r="N70" s="62"/>
    </row>
    <row r="71" spans="2:14" x14ac:dyDescent="0.3">
      <c r="B71" s="62" t="s">
        <v>645</v>
      </c>
      <c r="C71" s="62" t="s">
        <v>644</v>
      </c>
      <c r="E71" s="62" t="s">
        <v>382</v>
      </c>
      <c r="F71" s="62" t="str">
        <f t="shared" si="13"/>
        <v>Eatonville</v>
      </c>
      <c r="H71" s="62" t="s">
        <v>667</v>
      </c>
      <c r="I71" s="62" t="str">
        <f>VLOOKUP(H71,$B$5:$C$322,2,0)</f>
        <v>Pasco</v>
      </c>
      <c r="K71" s="62" t="s">
        <v>773</v>
      </c>
      <c r="L71" t="str">
        <f t="shared" si="12"/>
        <v>Othello</v>
      </c>
      <c r="N71" s="62"/>
    </row>
    <row r="72" spans="2:14" x14ac:dyDescent="0.3">
      <c r="B72" s="62" t="s">
        <v>643</v>
      </c>
      <c r="C72" s="62" t="s">
        <v>642</v>
      </c>
      <c r="E72" s="62" t="s">
        <v>334</v>
      </c>
      <c r="F72" s="62" t="str">
        <f t="shared" si="13"/>
        <v>Edmonds</v>
      </c>
      <c r="H72" s="62" t="s">
        <v>665</v>
      </c>
      <c r="I72" s="62" t="str">
        <f>VLOOKUP(H72,$B$5:$C$322,2,0)</f>
        <v>North Franklin</v>
      </c>
      <c r="K72" s="62" t="s">
        <v>159</v>
      </c>
      <c r="L72" t="str">
        <f t="shared" si="12"/>
        <v>Toppenish</v>
      </c>
      <c r="N72" s="62"/>
    </row>
    <row r="73" spans="2:14" x14ac:dyDescent="0.3">
      <c r="B73" s="62" t="s">
        <v>641</v>
      </c>
      <c r="C73" s="62" t="s">
        <v>640</v>
      </c>
      <c r="E73" s="62" t="s">
        <v>521</v>
      </c>
      <c r="F73" s="62" t="str">
        <f t="shared" si="13"/>
        <v>Ellensburg</v>
      </c>
      <c r="H73" s="62" t="s">
        <v>663</v>
      </c>
      <c r="I73" s="62" t="str">
        <f>VLOOKUP(H73,$B$5:$C$322,2,0)</f>
        <v>Star</v>
      </c>
      <c r="K73" s="62" t="s">
        <v>449</v>
      </c>
      <c r="L73" t="str">
        <f t="shared" si="12"/>
        <v>Shelton</v>
      </c>
      <c r="N73" s="62"/>
    </row>
    <row r="74" spans="2:14" x14ac:dyDescent="0.3">
      <c r="B74" s="62" t="s">
        <v>639</v>
      </c>
      <c r="C74" s="62" t="s">
        <v>638</v>
      </c>
      <c r="E74" s="62" t="s">
        <v>627</v>
      </c>
      <c r="F74" s="62" t="str">
        <f t="shared" si="13"/>
        <v>Elma</v>
      </c>
      <c r="H74" s="62" t="s">
        <v>661</v>
      </c>
      <c r="I74" s="62" t="str">
        <f>VLOOKUP(H74,$B$5:$C$322,2,0)</f>
        <v>Kahlotus</v>
      </c>
      <c r="K74" s="62" t="s">
        <v>219</v>
      </c>
      <c r="L74" t="str">
        <f t="shared" si="12"/>
        <v>Ferndale</v>
      </c>
      <c r="N74" s="62"/>
    </row>
    <row r="75" spans="2:14" x14ac:dyDescent="0.3">
      <c r="B75" s="62" t="s">
        <v>637</v>
      </c>
      <c r="C75" s="62" t="s">
        <v>636</v>
      </c>
      <c r="E75" s="62" t="s">
        <v>185</v>
      </c>
      <c r="F75" s="62" t="str">
        <f t="shared" si="13"/>
        <v>Endicott</v>
      </c>
      <c r="H75" s="65"/>
      <c r="I75" s="64" t="s">
        <v>190</v>
      </c>
      <c r="K75" s="62" t="s">
        <v>358</v>
      </c>
      <c r="L75" t="str">
        <f t="shared" si="12"/>
        <v>Sedro Woolley</v>
      </c>
      <c r="N75" s="62"/>
    </row>
    <row r="76" spans="2:14" x14ac:dyDescent="0.3">
      <c r="B76" s="62" t="s">
        <v>635</v>
      </c>
      <c r="C76" s="62" t="s">
        <v>634</v>
      </c>
      <c r="E76" s="62" t="s">
        <v>747</v>
      </c>
      <c r="F76" s="62" t="str">
        <f t="shared" si="13"/>
        <v>Entiat</v>
      </c>
      <c r="H76" s="62" t="s">
        <v>659</v>
      </c>
      <c r="I76" s="62" t="str">
        <f>VLOOKUP(H76,$B$5:$C$322,2,0)</f>
        <v>Pomeroy</v>
      </c>
      <c r="K76" s="62" t="s">
        <v>589</v>
      </c>
      <c r="L76" t="str">
        <f t="shared" si="12"/>
        <v>Mercer Island</v>
      </c>
      <c r="N76" s="62"/>
    </row>
    <row r="77" spans="2:14" x14ac:dyDescent="0.3">
      <c r="B77" s="62" t="s">
        <v>633</v>
      </c>
      <c r="C77" s="62" t="s">
        <v>632</v>
      </c>
      <c r="E77" s="62" t="s">
        <v>591</v>
      </c>
      <c r="F77" s="62" t="str">
        <f t="shared" si="13"/>
        <v>Enumclaw</v>
      </c>
      <c r="H77" s="65"/>
      <c r="I77" s="64" t="s">
        <v>882</v>
      </c>
      <c r="K77" s="62" t="s">
        <v>591</v>
      </c>
      <c r="L77" t="str">
        <f t="shared" si="12"/>
        <v>Enumclaw</v>
      </c>
      <c r="N77" s="62"/>
    </row>
    <row r="78" spans="2:14" x14ac:dyDescent="0.3">
      <c r="B78" s="62" t="s">
        <v>631</v>
      </c>
      <c r="C78" s="62" t="s">
        <v>630</v>
      </c>
      <c r="E78" s="62" t="s">
        <v>643</v>
      </c>
      <c r="F78" s="62" t="str">
        <f t="shared" si="13"/>
        <v>Ephrata</v>
      </c>
      <c r="H78" s="62" t="s">
        <v>657</v>
      </c>
      <c r="I78" s="62" t="str">
        <f t="shared" ref="I78:I87" si="14">VLOOKUP(H78,$B$5:$C$322,2,0)</f>
        <v>Wahluke</v>
      </c>
      <c r="K78" s="62" t="s">
        <v>380</v>
      </c>
      <c r="L78" t="str">
        <f t="shared" si="12"/>
        <v>White River</v>
      </c>
      <c r="N78" s="62"/>
    </row>
    <row r="79" spans="2:14" x14ac:dyDescent="0.3">
      <c r="B79" s="62" t="s">
        <v>629</v>
      </c>
      <c r="C79" s="62" t="s">
        <v>628</v>
      </c>
      <c r="E79" s="62" t="s">
        <v>493</v>
      </c>
      <c r="F79" s="62" t="str">
        <f t="shared" si="13"/>
        <v>Evaline</v>
      </c>
      <c r="H79" s="62" t="s">
        <v>655</v>
      </c>
      <c r="I79" s="62" t="str">
        <f t="shared" si="14"/>
        <v>Quincy</v>
      </c>
      <c r="K79" s="62" t="s">
        <v>378</v>
      </c>
      <c r="L79" t="str">
        <f t="shared" si="12"/>
        <v>Fife</v>
      </c>
      <c r="N79" s="62"/>
    </row>
    <row r="80" spans="2:14" x14ac:dyDescent="0.3">
      <c r="B80" s="62" t="s">
        <v>627</v>
      </c>
      <c r="C80" s="62" t="s">
        <v>626</v>
      </c>
      <c r="E80" s="62" t="s">
        <v>340</v>
      </c>
      <c r="F80" s="62" t="str">
        <f t="shared" si="13"/>
        <v>Everett</v>
      </c>
      <c r="H80" s="62" t="s">
        <v>653</v>
      </c>
      <c r="I80" s="62" t="str">
        <f t="shared" si="14"/>
        <v>Warden</v>
      </c>
      <c r="K80" s="62" t="s">
        <v>294</v>
      </c>
      <c r="L80" t="str">
        <f t="shared" si="12"/>
        <v>East Valley (Spokane)</v>
      </c>
      <c r="N80" s="62"/>
    </row>
    <row r="81" spans="2:14" x14ac:dyDescent="0.3">
      <c r="B81" s="62" t="s">
        <v>625</v>
      </c>
      <c r="C81" s="62" t="s">
        <v>624</v>
      </c>
      <c r="E81" s="62" t="s">
        <v>713</v>
      </c>
      <c r="F81" s="62" t="str">
        <f t="shared" si="13"/>
        <v>Evergreen (Clark)</v>
      </c>
      <c r="H81" s="62" t="s">
        <v>651</v>
      </c>
      <c r="I81" s="62" t="str">
        <f t="shared" si="14"/>
        <v>Coulee/Hartline</v>
      </c>
      <c r="K81" s="62" t="s">
        <v>167</v>
      </c>
      <c r="L81" t="str">
        <f t="shared" si="12"/>
        <v>Selah</v>
      </c>
      <c r="N81" s="62"/>
    </row>
    <row r="82" spans="2:14" x14ac:dyDescent="0.3">
      <c r="B82" s="62" t="s">
        <v>623</v>
      </c>
      <c r="C82" s="62" t="s">
        <v>622</v>
      </c>
      <c r="E82" s="62" t="s">
        <v>265</v>
      </c>
      <c r="F82" s="62" t="str">
        <f t="shared" si="13"/>
        <v>Evergreen (Stevevenson)</v>
      </c>
      <c r="H82" s="62" t="s">
        <v>649</v>
      </c>
      <c r="I82" s="62" t="str">
        <f t="shared" si="14"/>
        <v>Soap Lake</v>
      </c>
      <c r="K82" s="62" t="s">
        <v>539</v>
      </c>
      <c r="L82" t="str">
        <f t="shared" si="12"/>
        <v>Bainbridge</v>
      </c>
      <c r="N82" s="71"/>
    </row>
    <row r="83" spans="2:14" x14ac:dyDescent="0.3">
      <c r="B83" s="62" t="s">
        <v>621</v>
      </c>
      <c r="C83" s="62" t="s">
        <v>620</v>
      </c>
      <c r="E83" s="62" t="s">
        <v>593</v>
      </c>
      <c r="F83" s="62" t="str">
        <f t="shared" si="13"/>
        <v>Federal Way</v>
      </c>
      <c r="H83" s="62" t="s">
        <v>647</v>
      </c>
      <c r="I83" s="62" t="str">
        <f t="shared" si="14"/>
        <v>Royal</v>
      </c>
      <c r="K83" s="62" t="s">
        <v>163</v>
      </c>
      <c r="L83" t="str">
        <f t="shared" si="12"/>
        <v>Grandview</v>
      </c>
      <c r="N83" s="62"/>
    </row>
    <row r="84" spans="2:14" x14ac:dyDescent="0.3">
      <c r="B84" s="62" t="s">
        <v>619</v>
      </c>
      <c r="C84" s="62" t="s">
        <v>618</v>
      </c>
      <c r="E84" s="62" t="s">
        <v>219</v>
      </c>
      <c r="F84" s="62" t="str">
        <f t="shared" si="13"/>
        <v>Ferndale</v>
      </c>
      <c r="H84" s="62" t="s">
        <v>645</v>
      </c>
      <c r="I84" s="62" t="str">
        <f t="shared" si="14"/>
        <v>Moses Lake</v>
      </c>
      <c r="K84" s="62" t="s">
        <v>727</v>
      </c>
      <c r="L84" t="str">
        <f t="shared" si="12"/>
        <v>Quillayute Valley</v>
      </c>
      <c r="N84" s="62"/>
    </row>
    <row r="85" spans="2:14" x14ac:dyDescent="0.3">
      <c r="B85" s="70" t="s">
        <v>617</v>
      </c>
      <c r="C85" s="62" t="s">
        <v>616</v>
      </c>
      <c r="E85" s="70" t="s">
        <v>378</v>
      </c>
      <c r="F85" s="62" t="str">
        <f t="shared" si="13"/>
        <v>Fife</v>
      </c>
      <c r="H85" s="62" t="s">
        <v>643</v>
      </c>
      <c r="I85" s="62" t="str">
        <f t="shared" si="14"/>
        <v>Ephrata</v>
      </c>
      <c r="K85" s="62" t="s">
        <v>735</v>
      </c>
      <c r="L85" t="str">
        <f t="shared" si="12"/>
        <v>Port Angeles</v>
      </c>
      <c r="N85" s="62"/>
    </row>
    <row r="86" spans="2:14" x14ac:dyDescent="0.3">
      <c r="B86" s="62" t="s">
        <v>615</v>
      </c>
      <c r="C86" s="62" t="s">
        <v>614</v>
      </c>
      <c r="E86" s="62" t="s">
        <v>757</v>
      </c>
      <c r="F86" s="62" t="str">
        <f t="shared" si="13"/>
        <v>Finley</v>
      </c>
      <c r="H86" s="62" t="s">
        <v>641</v>
      </c>
      <c r="I86" s="62" t="str">
        <f t="shared" si="14"/>
        <v>Wilson Creek</v>
      </c>
      <c r="K86" s="62" t="s">
        <v>290</v>
      </c>
      <c r="L86" t="str">
        <f t="shared" si="12"/>
        <v>West Valley (Spokane)</v>
      </c>
      <c r="N86" s="62"/>
    </row>
    <row r="87" spans="2:14" x14ac:dyDescent="0.3">
      <c r="B87" s="62" t="s">
        <v>613</v>
      </c>
      <c r="C87" s="62" t="s">
        <v>612</v>
      </c>
      <c r="E87" s="62" t="s">
        <v>386</v>
      </c>
      <c r="F87" s="62" t="str">
        <f t="shared" si="13"/>
        <v>Franklin Pierce</v>
      </c>
      <c r="H87" s="62" t="s">
        <v>639</v>
      </c>
      <c r="I87" s="62" t="str">
        <f t="shared" si="14"/>
        <v>Grand Coulee Dam</v>
      </c>
      <c r="K87" s="62" t="s">
        <v>471</v>
      </c>
      <c r="L87" t="str">
        <f t="shared" si="12"/>
        <v>Centralia</v>
      </c>
      <c r="N87" s="62"/>
    </row>
    <row r="88" spans="2:14" x14ac:dyDescent="0.3">
      <c r="B88" s="62" t="s">
        <v>611</v>
      </c>
      <c r="C88" s="62" t="s">
        <v>610</v>
      </c>
      <c r="E88" s="62" t="s">
        <v>298</v>
      </c>
      <c r="F88" s="62" t="str">
        <f t="shared" si="13"/>
        <v>Freeman</v>
      </c>
      <c r="H88" s="69"/>
      <c r="I88" s="64" t="s">
        <v>881</v>
      </c>
      <c r="K88" s="62" t="s">
        <v>215</v>
      </c>
      <c r="L88" t="str">
        <f t="shared" si="12"/>
        <v>Lynden</v>
      </c>
      <c r="N88" s="62"/>
    </row>
    <row r="89" spans="2:14" x14ac:dyDescent="0.3">
      <c r="B89" s="62" t="s">
        <v>609</v>
      </c>
      <c r="C89" s="62" t="s">
        <v>608</v>
      </c>
      <c r="E89" s="62" t="s">
        <v>191</v>
      </c>
      <c r="F89" s="62" t="str">
        <f t="shared" si="13"/>
        <v>Garfield</v>
      </c>
      <c r="H89" s="62" t="s">
        <v>637</v>
      </c>
      <c r="I89" s="62" t="str">
        <f t="shared" ref="I89:I101" si="15">VLOOKUP(H89,$B$5:$C$322,2,0)</f>
        <v>Aberdeen</v>
      </c>
      <c r="K89" s="62" t="s">
        <v>360</v>
      </c>
      <c r="L89" t="str">
        <f t="shared" si="12"/>
        <v>Burlington Edison</v>
      </c>
      <c r="N89" s="62"/>
    </row>
    <row r="90" spans="2:14" x14ac:dyDescent="0.3">
      <c r="B90" s="62" t="s">
        <v>607</v>
      </c>
      <c r="C90" s="62" t="s">
        <v>606</v>
      </c>
      <c r="E90" s="62" t="s">
        <v>507</v>
      </c>
      <c r="F90" s="62" t="str">
        <f t="shared" si="13"/>
        <v>Glenwood</v>
      </c>
      <c r="H90" s="62" t="s">
        <v>635</v>
      </c>
      <c r="I90" s="62" t="str">
        <f t="shared" si="15"/>
        <v>Hoquiam</v>
      </c>
      <c r="K90" s="62" t="s">
        <v>707</v>
      </c>
      <c r="L90" t="str">
        <f t="shared" si="12"/>
        <v>Ridgefield</v>
      </c>
      <c r="N90" s="62"/>
    </row>
    <row r="91" spans="2:14" x14ac:dyDescent="0.3">
      <c r="B91" s="62" t="s">
        <v>605</v>
      </c>
      <c r="C91" s="62" t="s">
        <v>604</v>
      </c>
      <c r="E91" s="62" t="s">
        <v>501</v>
      </c>
      <c r="F91" s="62" t="str">
        <f t="shared" si="13"/>
        <v>Goldendale</v>
      </c>
      <c r="H91" s="62" t="s">
        <v>633</v>
      </c>
      <c r="I91" s="62" t="str">
        <f t="shared" si="15"/>
        <v>North Beach</v>
      </c>
      <c r="K91" s="62" t="s">
        <v>151</v>
      </c>
      <c r="L91" t="str">
        <f t="shared" si="12"/>
        <v>Wapato</v>
      </c>
      <c r="N91" s="62"/>
    </row>
    <row r="92" spans="2:14" x14ac:dyDescent="0.3">
      <c r="B92" s="62" t="s">
        <v>603</v>
      </c>
      <c r="C92" s="62" t="s">
        <v>602</v>
      </c>
      <c r="E92" s="62" t="s">
        <v>639</v>
      </c>
      <c r="F92" s="62" t="str">
        <f t="shared" si="13"/>
        <v>Grand Coulee Dam</v>
      </c>
      <c r="H92" s="62" t="s">
        <v>631</v>
      </c>
      <c r="I92" s="62" t="str">
        <f t="shared" si="15"/>
        <v>Mc Cleary</v>
      </c>
      <c r="K92" s="62" t="s">
        <v>169</v>
      </c>
      <c r="L92" t="str">
        <f t="shared" si="12"/>
        <v>East Valley (Yakima)</v>
      </c>
      <c r="N92" s="62"/>
    </row>
    <row r="93" spans="2:14" x14ac:dyDescent="0.3">
      <c r="B93" s="62" t="s">
        <v>601</v>
      </c>
      <c r="C93" s="62" t="s">
        <v>600</v>
      </c>
      <c r="E93" s="62" t="s">
        <v>163</v>
      </c>
      <c r="F93" s="62" t="str">
        <f t="shared" si="13"/>
        <v>Grandview</v>
      </c>
      <c r="H93" s="62" t="s">
        <v>629</v>
      </c>
      <c r="I93" s="62" t="str">
        <f t="shared" si="15"/>
        <v>Montesano</v>
      </c>
      <c r="K93" s="62" t="s">
        <v>521</v>
      </c>
      <c r="L93" t="str">
        <f t="shared" si="12"/>
        <v>Ellensburg</v>
      </c>
      <c r="N93" s="62"/>
    </row>
    <row r="94" spans="2:14" x14ac:dyDescent="0.3">
      <c r="B94" s="63" t="s">
        <v>599</v>
      </c>
      <c r="C94" s="62" t="s">
        <v>598</v>
      </c>
      <c r="E94" s="63" t="s">
        <v>155</v>
      </c>
      <c r="F94" s="62" t="str">
        <f t="shared" si="13"/>
        <v>Granger</v>
      </c>
      <c r="H94" s="62" t="s">
        <v>627</v>
      </c>
      <c r="I94" s="62" t="str">
        <f t="shared" si="15"/>
        <v>Elma</v>
      </c>
      <c r="K94" s="62" t="s">
        <v>637</v>
      </c>
      <c r="L94" t="str">
        <f t="shared" si="12"/>
        <v>Aberdeen</v>
      </c>
      <c r="N94" s="62"/>
    </row>
    <row r="95" spans="2:14" x14ac:dyDescent="0.3">
      <c r="B95" s="62" t="s">
        <v>597</v>
      </c>
      <c r="C95" s="62" t="s">
        <v>596</v>
      </c>
      <c r="E95" s="62" t="s">
        <v>316</v>
      </c>
      <c r="F95" s="62" t="str">
        <f t="shared" si="13"/>
        <v>Granite Falls</v>
      </c>
      <c r="H95" s="62" t="s">
        <v>625</v>
      </c>
      <c r="I95" s="62" t="str">
        <f t="shared" si="15"/>
        <v>Taholah</v>
      </c>
      <c r="K95" s="62" t="s">
        <v>405</v>
      </c>
      <c r="L95" t="str">
        <f t="shared" si="12"/>
        <v>Steilacoom Hist.</v>
      </c>
      <c r="N95" s="62"/>
    </row>
    <row r="96" spans="2:14" x14ac:dyDescent="0.3">
      <c r="B96" s="62" t="s">
        <v>595</v>
      </c>
      <c r="C96" s="62" t="s">
        <v>594</v>
      </c>
      <c r="E96" s="62" t="s">
        <v>451</v>
      </c>
      <c r="F96" s="62" t="str">
        <f t="shared" si="13"/>
        <v>Grapeview</v>
      </c>
      <c r="H96" s="62" t="s">
        <v>623</v>
      </c>
      <c r="I96" s="62" t="str">
        <f t="shared" si="15"/>
        <v>Quinault</v>
      </c>
      <c r="K96" s="62" t="s">
        <v>575</v>
      </c>
      <c r="L96" t="str">
        <f t="shared" si="12"/>
        <v>Riverview</v>
      </c>
      <c r="N96" s="62"/>
    </row>
    <row r="97" spans="2:14" x14ac:dyDescent="0.3">
      <c r="B97" s="62" t="s">
        <v>593</v>
      </c>
      <c r="C97" s="62" t="s">
        <v>592</v>
      </c>
      <c r="E97" s="62" t="s">
        <v>308</v>
      </c>
      <c r="F97" s="62" t="str">
        <f t="shared" si="13"/>
        <v>Great Northern</v>
      </c>
      <c r="H97" s="62" t="s">
        <v>621</v>
      </c>
      <c r="I97" s="62" t="str">
        <f t="shared" si="15"/>
        <v>Cosmopolis</v>
      </c>
      <c r="K97" s="62" t="s">
        <v>655</v>
      </c>
      <c r="L97" t="str">
        <f t="shared" si="12"/>
        <v>Quincy</v>
      </c>
      <c r="N97" s="62"/>
    </row>
    <row r="98" spans="2:14" x14ac:dyDescent="0.3">
      <c r="B98" s="62" t="s">
        <v>591</v>
      </c>
      <c r="C98" s="62" t="s">
        <v>590</v>
      </c>
      <c r="E98" s="62" t="s">
        <v>717</v>
      </c>
      <c r="F98" s="62" t="str">
        <f t="shared" si="13"/>
        <v>Green Mountain</v>
      </c>
      <c r="H98" s="62" t="s">
        <v>619</v>
      </c>
      <c r="I98" s="62" t="str">
        <f t="shared" si="15"/>
        <v>Satsop</v>
      </c>
      <c r="K98" s="62" t="s">
        <v>475</v>
      </c>
      <c r="L98" t="str">
        <f t="shared" si="12"/>
        <v>Chehalis</v>
      </c>
      <c r="N98" s="62"/>
    </row>
    <row r="99" spans="2:14" x14ac:dyDescent="0.3">
      <c r="B99" s="62" t="s">
        <v>589</v>
      </c>
      <c r="C99" s="62" t="s">
        <v>588</v>
      </c>
      <c r="E99" s="62" t="s">
        <v>245</v>
      </c>
      <c r="F99" s="62" t="str">
        <f t="shared" si="13"/>
        <v>Griffin</v>
      </c>
      <c r="H99" s="70" t="s">
        <v>617</v>
      </c>
      <c r="I99" s="62" t="str">
        <f t="shared" si="15"/>
        <v>Wishkah Valley</v>
      </c>
      <c r="K99" s="71" t="s">
        <v>880</v>
      </c>
      <c r="N99" s="62"/>
    </row>
    <row r="100" spans="2:14" x14ac:dyDescent="0.3">
      <c r="B100" s="62" t="s">
        <v>587</v>
      </c>
      <c r="C100" s="62" t="s">
        <v>586</v>
      </c>
      <c r="E100" s="62" t="s">
        <v>457</v>
      </c>
      <c r="F100" s="62" t="str">
        <f t="shared" si="13"/>
        <v>Harrington</v>
      </c>
      <c r="H100" s="62" t="s">
        <v>615</v>
      </c>
      <c r="I100" s="62" t="str">
        <f t="shared" si="15"/>
        <v>Ocosta</v>
      </c>
      <c r="K100" s="62" t="s">
        <v>715</v>
      </c>
      <c r="L100" t="str">
        <f t="shared" ref="L100:L119" si="16">VLOOKUP(K100,$B$5:$C$322,2,0)</f>
        <v>Washougal</v>
      </c>
      <c r="N100" s="62"/>
    </row>
    <row r="101" spans="2:14" x14ac:dyDescent="0.3">
      <c r="B101" s="62" t="s">
        <v>585</v>
      </c>
      <c r="C101" s="62" t="s">
        <v>584</v>
      </c>
      <c r="E101" s="62" t="s">
        <v>157</v>
      </c>
      <c r="F101" s="62" t="str">
        <f t="shared" si="13"/>
        <v>Highland</v>
      </c>
      <c r="H101" s="62" t="s">
        <v>613</v>
      </c>
      <c r="I101" s="62" t="str">
        <f t="shared" si="15"/>
        <v>Oakville</v>
      </c>
      <c r="K101" s="62" t="s">
        <v>577</v>
      </c>
      <c r="L101" t="str">
        <f t="shared" si="16"/>
        <v>Tukwila</v>
      </c>
      <c r="N101" s="62"/>
    </row>
    <row r="102" spans="2:14" x14ac:dyDescent="0.3">
      <c r="B102" s="63" t="s">
        <v>583</v>
      </c>
      <c r="C102" s="62" t="s">
        <v>582</v>
      </c>
      <c r="E102" s="63" t="s">
        <v>587</v>
      </c>
      <c r="F102" s="62" t="str">
        <f t="shared" si="13"/>
        <v>Highline</v>
      </c>
      <c r="H102" s="65"/>
      <c r="I102" s="64" t="s">
        <v>879</v>
      </c>
      <c r="K102" s="62" t="s">
        <v>197</v>
      </c>
      <c r="L102" t="str">
        <f t="shared" si="16"/>
        <v>Pullman</v>
      </c>
      <c r="N102" s="62"/>
    </row>
    <row r="103" spans="2:14" x14ac:dyDescent="0.3">
      <c r="B103" s="62" t="s">
        <v>581</v>
      </c>
      <c r="C103" s="62" t="s">
        <v>580</v>
      </c>
      <c r="E103" s="62" t="s">
        <v>721</v>
      </c>
      <c r="F103" s="62" t="str">
        <f t="shared" si="13"/>
        <v>Hockinson</v>
      </c>
      <c r="H103" s="62" t="s">
        <v>611</v>
      </c>
      <c r="I103" s="62" t="str">
        <f>VLOOKUP(H103,$B$5:$C$322,2,0)</f>
        <v>Oak Harbor</v>
      </c>
      <c r="K103" s="62" t="s">
        <v>643</v>
      </c>
      <c r="L103" t="str">
        <f t="shared" si="16"/>
        <v>Ephrata</v>
      </c>
      <c r="N103" s="62"/>
    </row>
    <row r="104" spans="2:14" x14ac:dyDescent="0.3">
      <c r="B104" s="62" t="s">
        <v>579</v>
      </c>
      <c r="C104" s="62" t="s">
        <v>578</v>
      </c>
      <c r="E104" s="62" t="s">
        <v>441</v>
      </c>
      <c r="F104" s="62" t="str">
        <f t="shared" si="13"/>
        <v>Hood Canal</v>
      </c>
      <c r="H104" s="62" t="s">
        <v>609</v>
      </c>
      <c r="I104" s="62" t="str">
        <f>VLOOKUP(H104,$B$5:$C$322,2,0)</f>
        <v>Coupeville</v>
      </c>
      <c r="K104" s="62" t="s">
        <v>392</v>
      </c>
      <c r="L104" t="str">
        <f t="shared" si="16"/>
        <v>Orting</v>
      </c>
      <c r="N104" s="62"/>
    </row>
    <row r="105" spans="2:14" x14ac:dyDescent="0.3">
      <c r="B105" s="62" t="s">
        <v>577</v>
      </c>
      <c r="C105" s="62" t="s">
        <v>576</v>
      </c>
      <c r="E105" s="62" t="s">
        <v>635</v>
      </c>
      <c r="F105" s="62" t="str">
        <f t="shared" si="13"/>
        <v>Hoquiam</v>
      </c>
      <c r="H105" s="62" t="s">
        <v>607</v>
      </c>
      <c r="I105" s="62" t="str">
        <f>VLOOKUP(H105,$B$5:$C$322,2,0)</f>
        <v>South Whidbey</v>
      </c>
      <c r="K105" s="62" t="s">
        <v>356</v>
      </c>
      <c r="L105" t="str">
        <f t="shared" si="16"/>
        <v>Anacortes</v>
      </c>
      <c r="N105" s="62"/>
    </row>
    <row r="106" spans="2:14" x14ac:dyDescent="0.3">
      <c r="B106" s="62" t="s">
        <v>575</v>
      </c>
      <c r="C106" s="62" t="s">
        <v>574</v>
      </c>
      <c r="E106" s="62" t="s">
        <v>547</v>
      </c>
      <c r="F106" s="62" t="str">
        <f t="shared" si="13"/>
        <v>Impact Puget Sound Charter</v>
      </c>
      <c r="H106" s="65"/>
      <c r="I106" s="64" t="s">
        <v>878</v>
      </c>
      <c r="K106" s="62" t="s">
        <v>731</v>
      </c>
      <c r="L106" t="str">
        <f t="shared" si="16"/>
        <v>Sequim</v>
      </c>
      <c r="N106" s="62"/>
    </row>
    <row r="107" spans="2:14" x14ac:dyDescent="0.3">
      <c r="B107" s="62" t="s">
        <v>573</v>
      </c>
      <c r="C107" s="62" t="s">
        <v>572</v>
      </c>
      <c r="E107" s="62" t="s">
        <v>374</v>
      </c>
      <c r="F107" s="62" t="str">
        <f t="shared" si="13"/>
        <v>Impact Comm Bay Charter</v>
      </c>
      <c r="H107" s="62" t="s">
        <v>605</v>
      </c>
      <c r="I107" s="62" t="str">
        <f>VLOOKUP(H107,$B$5:$C$322,2,0)</f>
        <v>Queets-Clearwater</v>
      </c>
      <c r="K107" s="62" t="s">
        <v>755</v>
      </c>
      <c r="L107" t="str">
        <f t="shared" si="16"/>
        <v>Prosser</v>
      </c>
      <c r="N107" s="62"/>
    </row>
    <row r="108" spans="2:14" x14ac:dyDescent="0.3">
      <c r="B108" s="62" t="s">
        <v>571</v>
      </c>
      <c r="C108" s="62" t="s">
        <v>570</v>
      </c>
      <c r="E108" s="62" t="s">
        <v>545</v>
      </c>
      <c r="F108" s="62" t="str">
        <f t="shared" si="13"/>
        <v>Impact Salish Sea Charter</v>
      </c>
      <c r="H108" s="62" t="s">
        <v>603</v>
      </c>
      <c r="I108" s="62" t="str">
        <f>VLOOKUP(H108,$B$5:$C$322,2,0)</f>
        <v>Brinnon</v>
      </c>
      <c r="K108" s="73" t="s">
        <v>288</v>
      </c>
      <c r="L108" t="str">
        <f t="shared" si="16"/>
        <v>Deer Park</v>
      </c>
      <c r="N108" s="62"/>
    </row>
    <row r="109" spans="2:14" x14ac:dyDescent="0.3">
      <c r="B109" s="62" t="s">
        <v>569</v>
      </c>
      <c r="C109" s="62" t="s">
        <v>568</v>
      </c>
      <c r="E109" s="62" t="s">
        <v>671</v>
      </c>
      <c r="F109" s="62" t="str">
        <f t="shared" si="13"/>
        <v>Inchelium</v>
      </c>
      <c r="H109" s="62" t="s">
        <v>601</v>
      </c>
      <c r="I109" s="62" t="str">
        <f>VLOOKUP(H109,$B$5:$C$322,2,0)</f>
        <v>Quilcene</v>
      </c>
      <c r="K109" s="62" t="s">
        <v>767</v>
      </c>
      <c r="L109" t="str">
        <f t="shared" si="16"/>
        <v>Clarkston</v>
      </c>
      <c r="N109" s="62"/>
    </row>
    <row r="110" spans="2:14" x14ac:dyDescent="0.3">
      <c r="B110" s="62" t="s">
        <v>567</v>
      </c>
      <c r="C110" s="62" t="s">
        <v>566</v>
      </c>
      <c r="E110" s="62" t="s">
        <v>328</v>
      </c>
      <c r="F110" s="62" t="str">
        <f t="shared" si="13"/>
        <v>Index</v>
      </c>
      <c r="H110" s="63" t="s">
        <v>599</v>
      </c>
      <c r="I110" s="62" t="str">
        <f>VLOOKUP(H110,$B$5:$C$322,2,0)</f>
        <v>Chimacum</v>
      </c>
      <c r="K110" s="62" t="s">
        <v>322</v>
      </c>
      <c r="L110" t="str">
        <f t="shared" si="16"/>
        <v>Lakewood</v>
      </c>
      <c r="N110" s="62"/>
    </row>
    <row r="111" spans="2:14" x14ac:dyDescent="0.3">
      <c r="B111" s="62" t="s">
        <v>565</v>
      </c>
      <c r="C111" s="62" t="s">
        <v>564</v>
      </c>
      <c r="E111" s="62" t="s">
        <v>567</v>
      </c>
      <c r="F111" s="62" t="str">
        <f t="shared" si="13"/>
        <v>Issaquah</v>
      </c>
      <c r="H111" s="62" t="s">
        <v>597</v>
      </c>
      <c r="I111" s="62" t="str">
        <f>VLOOKUP(H111,$B$5:$C$322,2,0)</f>
        <v>Port Townsend</v>
      </c>
      <c r="K111" s="62" t="s">
        <v>657</v>
      </c>
      <c r="L111" t="str">
        <f t="shared" si="16"/>
        <v>Wahluke</v>
      </c>
      <c r="N111" s="62"/>
    </row>
    <row r="112" spans="2:14" x14ac:dyDescent="0.3">
      <c r="B112" s="62" t="s">
        <v>563</v>
      </c>
      <c r="C112" s="62" t="s">
        <v>562</v>
      </c>
      <c r="E112" s="62" t="s">
        <v>661</v>
      </c>
      <c r="F112" s="62" t="str">
        <f t="shared" si="13"/>
        <v>Kahlotus</v>
      </c>
      <c r="H112" s="69"/>
      <c r="I112" s="64" t="s">
        <v>877</v>
      </c>
      <c r="K112" s="70" t="s">
        <v>693</v>
      </c>
      <c r="L112" t="str">
        <f t="shared" si="16"/>
        <v>Woodland</v>
      </c>
      <c r="N112" s="62"/>
    </row>
    <row r="113" spans="2:14" x14ac:dyDescent="0.3">
      <c r="B113" s="62" t="s">
        <v>561</v>
      </c>
      <c r="C113" s="62" t="s">
        <v>560</v>
      </c>
      <c r="E113" s="62" t="s">
        <v>695</v>
      </c>
      <c r="F113" s="62" t="str">
        <f t="shared" si="13"/>
        <v>Kalama</v>
      </c>
      <c r="H113" s="62" t="s">
        <v>595</v>
      </c>
      <c r="I113" s="62" t="str">
        <f t="shared" ref="I113:I139" si="17">VLOOKUP(H113,$B$5:$C$322,2,0)</f>
        <v>Seattle</v>
      </c>
      <c r="K113" s="62" t="s">
        <v>443</v>
      </c>
      <c r="L113" t="str">
        <f t="shared" si="16"/>
        <v>North Mason</v>
      </c>
      <c r="N113" s="62"/>
    </row>
    <row r="114" spans="2:14" x14ac:dyDescent="0.3">
      <c r="B114" s="62" t="s">
        <v>559</v>
      </c>
      <c r="C114" s="62" t="s">
        <v>558</v>
      </c>
      <c r="E114" s="62" t="s">
        <v>677</v>
      </c>
      <c r="F114" s="62" t="str">
        <f t="shared" si="13"/>
        <v>Keller</v>
      </c>
      <c r="H114" s="62" t="s">
        <v>593</v>
      </c>
      <c r="I114" s="62" t="str">
        <f t="shared" si="17"/>
        <v>Federal Way</v>
      </c>
      <c r="K114" s="62" t="s">
        <v>501</v>
      </c>
      <c r="L114" t="str">
        <f t="shared" si="16"/>
        <v>Goldendale</v>
      </c>
      <c r="N114" s="62"/>
    </row>
    <row r="115" spans="2:14" x14ac:dyDescent="0.3">
      <c r="B115" s="62" t="s">
        <v>557</v>
      </c>
      <c r="C115" s="62" t="s">
        <v>556</v>
      </c>
      <c r="E115" s="62" t="s">
        <v>691</v>
      </c>
      <c r="F115" s="62" t="str">
        <f t="shared" si="13"/>
        <v>Kelso</v>
      </c>
      <c r="H115" s="62" t="s">
        <v>591</v>
      </c>
      <c r="I115" s="62" t="str">
        <f t="shared" si="17"/>
        <v>Enumclaw</v>
      </c>
      <c r="K115" s="62" t="s">
        <v>217</v>
      </c>
      <c r="L115" t="str">
        <f t="shared" si="16"/>
        <v>Blaine</v>
      </c>
      <c r="N115" s="71"/>
    </row>
    <row r="116" spans="2:14" x14ac:dyDescent="0.3">
      <c r="B116" s="62" t="s">
        <v>555</v>
      </c>
      <c r="C116" s="62" t="s">
        <v>554</v>
      </c>
      <c r="E116" s="62" t="s">
        <v>763</v>
      </c>
      <c r="F116" s="62" t="str">
        <f t="shared" si="13"/>
        <v>Kennewick</v>
      </c>
      <c r="H116" s="62" t="s">
        <v>589</v>
      </c>
      <c r="I116" s="62" t="str">
        <f t="shared" si="17"/>
        <v>Mercer Island</v>
      </c>
      <c r="K116" s="62" t="s">
        <v>243</v>
      </c>
      <c r="L116" t="str">
        <f t="shared" si="16"/>
        <v>Rochester</v>
      </c>
      <c r="N116" s="62"/>
    </row>
    <row r="117" spans="2:14" x14ac:dyDescent="0.3">
      <c r="B117" s="62" t="s">
        <v>553</v>
      </c>
      <c r="C117" s="62" t="s">
        <v>552</v>
      </c>
      <c r="E117" s="62" t="s">
        <v>561</v>
      </c>
      <c r="F117" s="62" t="str">
        <f t="shared" si="13"/>
        <v>Kent</v>
      </c>
      <c r="H117" s="62" t="s">
        <v>587</v>
      </c>
      <c r="I117" s="62" t="str">
        <f t="shared" si="17"/>
        <v>Highline</v>
      </c>
      <c r="K117" s="62" t="s">
        <v>316</v>
      </c>
      <c r="L117" t="str">
        <f t="shared" si="16"/>
        <v>Granite Falls</v>
      </c>
      <c r="N117" s="62"/>
    </row>
    <row r="118" spans="2:14" x14ac:dyDescent="0.3">
      <c r="B118" s="62" t="s">
        <v>551</v>
      </c>
      <c r="C118" s="62" t="s">
        <v>550</v>
      </c>
      <c r="E118" s="62" t="s">
        <v>257</v>
      </c>
      <c r="F118" s="62" t="str">
        <f t="shared" si="13"/>
        <v>Kettle Falls</v>
      </c>
      <c r="H118" s="62" t="s">
        <v>585</v>
      </c>
      <c r="I118" s="62" t="str">
        <f t="shared" si="17"/>
        <v>Vashon Island</v>
      </c>
      <c r="K118" s="62" t="s">
        <v>447</v>
      </c>
      <c r="L118" t="str">
        <f t="shared" si="16"/>
        <v>Mary M Knight</v>
      </c>
      <c r="N118" s="62"/>
    </row>
    <row r="119" spans="2:14" x14ac:dyDescent="0.3">
      <c r="B119" s="62" t="s">
        <v>549</v>
      </c>
      <c r="C119" s="62" t="s">
        <v>548</v>
      </c>
      <c r="E119" s="62" t="s">
        <v>759</v>
      </c>
      <c r="F119" s="62" t="str">
        <f t="shared" si="13"/>
        <v>Kiona Benton</v>
      </c>
      <c r="H119" s="63" t="s">
        <v>583</v>
      </c>
      <c r="I119" s="62" t="str">
        <f t="shared" si="17"/>
        <v>Renton</v>
      </c>
      <c r="K119" s="62" t="s">
        <v>665</v>
      </c>
      <c r="L119" t="str">
        <f t="shared" si="16"/>
        <v>North Franklin</v>
      </c>
      <c r="N119" s="62"/>
    </row>
    <row r="120" spans="2:14" x14ac:dyDescent="0.3">
      <c r="B120" s="62" t="s">
        <v>547</v>
      </c>
      <c r="C120" s="62" t="s">
        <v>546</v>
      </c>
      <c r="E120" s="62" t="s">
        <v>519</v>
      </c>
      <c r="F120" s="62" t="str">
        <f t="shared" si="13"/>
        <v>Kittitas</v>
      </c>
      <c r="H120" s="62" t="s">
        <v>581</v>
      </c>
      <c r="I120" s="62" t="str">
        <f t="shared" si="17"/>
        <v>Skykomish</v>
      </c>
      <c r="K120" s="71" t="s">
        <v>876</v>
      </c>
      <c r="N120" s="62"/>
    </row>
    <row r="121" spans="2:14" x14ac:dyDescent="0.3">
      <c r="B121" s="72" t="s">
        <v>545</v>
      </c>
      <c r="C121" s="74" t="s">
        <v>544</v>
      </c>
      <c r="E121" s="72" t="s">
        <v>505</v>
      </c>
      <c r="F121" s="74" t="str">
        <f t="shared" si="13"/>
        <v>Klickitat</v>
      </c>
      <c r="H121" s="62" t="s">
        <v>579</v>
      </c>
      <c r="I121" s="62" t="str">
        <f t="shared" si="17"/>
        <v>Bellevue</v>
      </c>
      <c r="K121" s="62" t="s">
        <v>320</v>
      </c>
      <c r="L121" t="str">
        <f t="shared" ref="L121:L157" si="18">VLOOKUP(K121,$B$5:$C$322,2,0)</f>
        <v>Sultan</v>
      </c>
      <c r="N121" s="62"/>
    </row>
    <row r="122" spans="2:14" x14ac:dyDescent="0.3">
      <c r="B122" s="66" t="s">
        <v>543</v>
      </c>
      <c r="C122" s="62" t="s">
        <v>542</v>
      </c>
      <c r="E122" s="66" t="s">
        <v>354</v>
      </c>
      <c r="F122" s="62" t="str">
        <f t="shared" si="13"/>
        <v>La Conner</v>
      </c>
      <c r="H122" s="62" t="s">
        <v>577</v>
      </c>
      <c r="I122" s="62" t="str">
        <f t="shared" si="17"/>
        <v>Tukwila</v>
      </c>
      <c r="K122" s="62" t="s">
        <v>211</v>
      </c>
      <c r="L122" t="str">
        <f t="shared" si="18"/>
        <v>Nooksack Valley</v>
      </c>
      <c r="N122" s="62"/>
    </row>
    <row r="123" spans="2:14" x14ac:dyDescent="0.3">
      <c r="B123" s="62" t="s">
        <v>541</v>
      </c>
      <c r="C123" s="62" t="s">
        <v>540</v>
      </c>
      <c r="E123" s="62" t="s">
        <v>719</v>
      </c>
      <c r="F123" s="62" t="str">
        <f t="shared" si="13"/>
        <v>Lacenter</v>
      </c>
      <c r="H123" s="62" t="s">
        <v>575</v>
      </c>
      <c r="I123" s="62" t="str">
        <f t="shared" si="17"/>
        <v>Riverview</v>
      </c>
      <c r="K123" s="62" t="s">
        <v>382</v>
      </c>
      <c r="L123" t="str">
        <f t="shared" si="18"/>
        <v>Eatonville</v>
      </c>
      <c r="N123" s="62"/>
    </row>
    <row r="124" spans="2:14" x14ac:dyDescent="0.3">
      <c r="B124" s="62" t="s">
        <v>539</v>
      </c>
      <c r="C124" s="62" t="s">
        <v>538</v>
      </c>
      <c r="E124" s="62" t="s">
        <v>203</v>
      </c>
      <c r="F124" s="62" t="str">
        <f t="shared" si="13"/>
        <v>Lacrosse Joint</v>
      </c>
      <c r="H124" s="62" t="s">
        <v>573</v>
      </c>
      <c r="I124" s="62" t="str">
        <f t="shared" si="17"/>
        <v>Auburn</v>
      </c>
      <c r="K124" s="62" t="s">
        <v>213</v>
      </c>
      <c r="L124" t="str">
        <f t="shared" si="18"/>
        <v>Meridian</v>
      </c>
      <c r="N124" s="73"/>
    </row>
    <row r="125" spans="2:14" x14ac:dyDescent="0.3">
      <c r="B125" s="62" t="s">
        <v>537</v>
      </c>
      <c r="C125" s="62" t="s">
        <v>536</v>
      </c>
      <c r="E125" s="62" t="s">
        <v>745</v>
      </c>
      <c r="F125" s="62" t="str">
        <f t="shared" si="13"/>
        <v>Lake Chelan</v>
      </c>
      <c r="H125" s="62" t="s">
        <v>571</v>
      </c>
      <c r="I125" s="62" t="str">
        <f t="shared" si="17"/>
        <v>Tahoma</v>
      </c>
      <c r="K125" s="62" t="s">
        <v>721</v>
      </c>
      <c r="L125" t="str">
        <f t="shared" si="18"/>
        <v>Hockinson</v>
      </c>
      <c r="N125" s="62"/>
    </row>
    <row r="126" spans="2:14" x14ac:dyDescent="0.3">
      <c r="B126" s="62" t="s">
        <v>535</v>
      </c>
      <c r="C126" s="62" t="s">
        <v>534</v>
      </c>
      <c r="E126" s="62" t="s">
        <v>338</v>
      </c>
      <c r="F126" s="62" t="str">
        <f t="shared" si="13"/>
        <v>Lake Stevens</v>
      </c>
      <c r="H126" s="62" t="s">
        <v>569</v>
      </c>
      <c r="I126" s="62" t="str">
        <f t="shared" si="17"/>
        <v>Snoqualmie Valley</v>
      </c>
      <c r="K126" s="62" t="s">
        <v>304</v>
      </c>
      <c r="L126" t="str">
        <f t="shared" si="18"/>
        <v>Medical Lake</v>
      </c>
      <c r="N126" s="62"/>
    </row>
    <row r="127" spans="2:14" x14ac:dyDescent="0.3">
      <c r="B127" s="62" t="s">
        <v>533</v>
      </c>
      <c r="C127" s="62" t="s">
        <v>532</v>
      </c>
      <c r="E127" s="62" t="s">
        <v>563</v>
      </c>
      <c r="F127" s="62" t="str">
        <f t="shared" si="13"/>
        <v>Lake Washington</v>
      </c>
      <c r="H127" s="62" t="s">
        <v>567</v>
      </c>
      <c r="I127" s="62" t="str">
        <f t="shared" si="17"/>
        <v>Issaquah</v>
      </c>
      <c r="K127" s="62" t="s">
        <v>647</v>
      </c>
      <c r="L127" t="str">
        <f t="shared" si="18"/>
        <v>Royal</v>
      </c>
      <c r="N127" s="62"/>
    </row>
    <row r="128" spans="2:14" x14ac:dyDescent="0.3">
      <c r="B128" s="67" t="s">
        <v>531</v>
      </c>
      <c r="C128" s="67" t="s">
        <v>530</v>
      </c>
      <c r="E128" s="67" t="s">
        <v>322</v>
      </c>
      <c r="F128" s="67" t="str">
        <f t="shared" si="13"/>
        <v>Lakewood</v>
      </c>
      <c r="H128" s="62" t="s">
        <v>565</v>
      </c>
      <c r="I128" s="62" t="str">
        <f t="shared" si="17"/>
        <v>Shoreline</v>
      </c>
      <c r="K128" s="62" t="s">
        <v>209</v>
      </c>
      <c r="L128" t="str">
        <f t="shared" si="18"/>
        <v>Mount Baker</v>
      </c>
      <c r="N128" s="70"/>
    </row>
    <row r="129" spans="2:14" x14ac:dyDescent="0.3">
      <c r="B129" s="63" t="s">
        <v>529</v>
      </c>
      <c r="C129" s="62" t="s">
        <v>875</v>
      </c>
      <c r="E129" s="63" t="s">
        <v>201</v>
      </c>
      <c r="F129" s="62" t="str">
        <f t="shared" si="13"/>
        <v>Lamont</v>
      </c>
      <c r="H129" s="62" t="s">
        <v>563</v>
      </c>
      <c r="I129" s="62" t="str">
        <f t="shared" si="17"/>
        <v>Lake Washington</v>
      </c>
      <c r="K129" s="62" t="s">
        <v>231</v>
      </c>
      <c r="L129" t="str">
        <f t="shared" si="18"/>
        <v>College Place</v>
      </c>
      <c r="N129" s="62"/>
    </row>
    <row r="130" spans="2:14" x14ac:dyDescent="0.3">
      <c r="B130" s="62" t="s">
        <v>527</v>
      </c>
      <c r="C130" s="62" t="s">
        <v>526</v>
      </c>
      <c r="E130" s="62" t="s">
        <v>292</v>
      </c>
      <c r="F130" s="62" t="str">
        <f t="shared" si="13"/>
        <v>Liberty</v>
      </c>
      <c r="H130" s="62" t="s">
        <v>561</v>
      </c>
      <c r="I130" s="62" t="str">
        <f t="shared" si="17"/>
        <v>Kent</v>
      </c>
      <c r="K130" s="62" t="s">
        <v>635</v>
      </c>
      <c r="L130" t="str">
        <f t="shared" si="18"/>
        <v>Hoquiam</v>
      </c>
      <c r="N130" s="62"/>
    </row>
    <row r="131" spans="2:14" x14ac:dyDescent="0.3">
      <c r="B131" s="62" t="s">
        <v>525</v>
      </c>
      <c r="C131" s="62" t="s">
        <v>524</v>
      </c>
      <c r="E131" s="62" t="s">
        <v>771</v>
      </c>
      <c r="F131" s="62" t="str">
        <f t="shared" si="13"/>
        <v>Lind</v>
      </c>
      <c r="H131" s="62" t="s">
        <v>559</v>
      </c>
      <c r="I131" s="62" t="str">
        <f t="shared" si="17"/>
        <v>Northshore</v>
      </c>
      <c r="K131" s="62" t="s">
        <v>271</v>
      </c>
      <c r="L131" t="str">
        <f t="shared" si="18"/>
        <v>Colville</v>
      </c>
      <c r="N131" s="62"/>
    </row>
    <row r="132" spans="2:14" x14ac:dyDescent="0.3">
      <c r="B132" s="63" t="s">
        <v>523</v>
      </c>
      <c r="C132" s="62" t="s">
        <v>522</v>
      </c>
      <c r="E132" s="63" t="s">
        <v>701</v>
      </c>
      <c r="F132" s="62" t="str">
        <f t="shared" si="13"/>
        <v>Longview</v>
      </c>
      <c r="H132" s="62" t="s">
        <v>557</v>
      </c>
      <c r="I132" s="62" t="str">
        <f t="shared" si="17"/>
        <v>Summit Sierra Charter</v>
      </c>
      <c r="K132" s="62" t="s">
        <v>743</v>
      </c>
      <c r="L132" t="str">
        <f t="shared" si="18"/>
        <v>Cashmere</v>
      </c>
      <c r="N132" s="62"/>
    </row>
    <row r="133" spans="2:14" x14ac:dyDescent="0.3">
      <c r="B133" s="62" t="s">
        <v>521</v>
      </c>
      <c r="C133" s="62" t="s">
        <v>520</v>
      </c>
      <c r="E133" s="62" t="s">
        <v>269</v>
      </c>
      <c r="F133" s="62" t="str">
        <f t="shared" ref="F133:F196" si="19">VLOOKUP(E133,$B$5:$C$322,2,0)</f>
        <v>Loon Lake</v>
      </c>
      <c r="H133" s="62" t="s">
        <v>555</v>
      </c>
      <c r="I133" s="62" t="str">
        <f t="shared" si="17"/>
        <v>Muckleshoot Tribal</v>
      </c>
      <c r="K133" s="68" t="s">
        <v>719</v>
      </c>
      <c r="L133" t="str">
        <f t="shared" si="18"/>
        <v>Lacenter</v>
      </c>
      <c r="N133" s="62"/>
    </row>
    <row r="134" spans="2:14" x14ac:dyDescent="0.3">
      <c r="B134" s="62" t="s">
        <v>519</v>
      </c>
      <c r="C134" s="62" t="s">
        <v>518</v>
      </c>
      <c r="E134" s="62" t="s">
        <v>366</v>
      </c>
      <c r="F134" s="62" t="str">
        <f t="shared" si="19"/>
        <v>Lopez</v>
      </c>
      <c r="H134" s="62" t="s">
        <v>553</v>
      </c>
      <c r="I134" s="62" t="str">
        <f t="shared" si="17"/>
        <v>Summit Atlas Charter</v>
      </c>
      <c r="K134" s="62" t="s">
        <v>627</v>
      </c>
      <c r="L134" t="str">
        <f t="shared" si="18"/>
        <v>Elma</v>
      </c>
      <c r="N134" s="62"/>
    </row>
    <row r="135" spans="2:14" x14ac:dyDescent="0.3">
      <c r="B135" s="62" t="s">
        <v>517</v>
      </c>
      <c r="C135" s="62" t="s">
        <v>516</v>
      </c>
      <c r="E135" s="62" t="s">
        <v>282</v>
      </c>
      <c r="F135" s="62" t="str">
        <f t="shared" si="19"/>
        <v>Lumen Charter</v>
      </c>
      <c r="H135" s="62" t="s">
        <v>551</v>
      </c>
      <c r="I135" s="62" t="str">
        <f t="shared" si="17"/>
        <v>Rainier Prep Charter</v>
      </c>
      <c r="K135" s="62" t="s">
        <v>585</v>
      </c>
      <c r="L135" t="str">
        <f t="shared" si="18"/>
        <v>Vashon Island</v>
      </c>
      <c r="N135" s="62"/>
    </row>
    <row r="136" spans="2:14" x14ac:dyDescent="0.3">
      <c r="B136" s="70" t="s">
        <v>515</v>
      </c>
      <c r="C136" s="62" t="s">
        <v>514</v>
      </c>
      <c r="E136" s="70" t="s">
        <v>205</v>
      </c>
      <c r="F136" s="62" t="str">
        <f t="shared" si="19"/>
        <v>Lummi Tribal</v>
      </c>
      <c r="H136" s="62" t="s">
        <v>549</v>
      </c>
      <c r="I136" s="62" t="str">
        <f t="shared" si="17"/>
        <v>RVLA Charter</v>
      </c>
      <c r="K136" s="62" t="s">
        <v>155</v>
      </c>
      <c r="L136" t="str">
        <f t="shared" si="18"/>
        <v>Granger</v>
      </c>
      <c r="N136" s="62"/>
    </row>
    <row r="137" spans="2:14" x14ac:dyDescent="0.3">
      <c r="B137" s="62" t="s">
        <v>513</v>
      </c>
      <c r="C137" s="62" t="s">
        <v>512</v>
      </c>
      <c r="E137" s="62" t="s">
        <v>497</v>
      </c>
      <c r="F137" s="62" t="str">
        <f t="shared" si="19"/>
        <v>Lyle</v>
      </c>
      <c r="H137" s="62" t="s">
        <v>547</v>
      </c>
      <c r="I137" s="62" t="str">
        <f t="shared" si="17"/>
        <v>Impact Puget Sound Charter</v>
      </c>
      <c r="K137" s="62" t="s">
        <v>286</v>
      </c>
      <c r="L137" t="str">
        <f t="shared" si="18"/>
        <v>Riverside</v>
      </c>
      <c r="N137" s="71"/>
    </row>
    <row r="138" spans="2:14" x14ac:dyDescent="0.3">
      <c r="B138" s="62" t="s">
        <v>511</v>
      </c>
      <c r="C138" s="62" t="s">
        <v>510</v>
      </c>
      <c r="E138" s="62" t="s">
        <v>215</v>
      </c>
      <c r="F138" s="62" t="str">
        <f t="shared" si="19"/>
        <v>Lynden</v>
      </c>
      <c r="H138" s="72" t="s">
        <v>545</v>
      </c>
      <c r="I138" s="62" t="str">
        <f t="shared" si="17"/>
        <v>Impact Salish Sea Charter</v>
      </c>
      <c r="K138" s="62" t="s">
        <v>629</v>
      </c>
      <c r="L138" t="str">
        <f t="shared" si="18"/>
        <v>Montesano</v>
      </c>
      <c r="N138" s="62"/>
    </row>
    <row r="139" spans="2:14" x14ac:dyDescent="0.3">
      <c r="B139" s="62" t="s">
        <v>509</v>
      </c>
      <c r="C139" s="62" t="s">
        <v>508</v>
      </c>
      <c r="E139" s="62" t="s">
        <v>165</v>
      </c>
      <c r="F139" s="62" t="str">
        <f t="shared" si="19"/>
        <v>Mabton</v>
      </c>
      <c r="H139" s="66" t="s">
        <v>543</v>
      </c>
      <c r="I139" s="62" t="str">
        <f t="shared" si="17"/>
        <v>Why Not You Charter</v>
      </c>
      <c r="K139" s="62" t="s">
        <v>697</v>
      </c>
      <c r="L139" t="str">
        <f t="shared" si="18"/>
        <v>Castle Rock</v>
      </c>
      <c r="N139" s="62"/>
    </row>
    <row r="140" spans="2:14" x14ac:dyDescent="0.3">
      <c r="B140" s="62" t="s">
        <v>507</v>
      </c>
      <c r="C140" s="62" t="s">
        <v>506</v>
      </c>
      <c r="E140" s="62" t="s">
        <v>681</v>
      </c>
      <c r="F140" s="62" t="str">
        <f t="shared" si="19"/>
        <v>Mansfield</v>
      </c>
      <c r="H140" s="65"/>
      <c r="I140" s="64" t="s">
        <v>874</v>
      </c>
      <c r="K140" s="62" t="s">
        <v>394</v>
      </c>
      <c r="L140" t="str">
        <f t="shared" si="18"/>
        <v>Dieringer</v>
      </c>
      <c r="N140" s="62"/>
    </row>
    <row r="141" spans="2:14" x14ac:dyDescent="0.3">
      <c r="B141" s="62" t="s">
        <v>505</v>
      </c>
      <c r="C141" s="62" t="s">
        <v>504</v>
      </c>
      <c r="E141" s="62" t="s">
        <v>751</v>
      </c>
      <c r="F141" s="62" t="str">
        <f t="shared" si="19"/>
        <v>Manson</v>
      </c>
      <c r="H141" s="62" t="s">
        <v>541</v>
      </c>
      <c r="I141" s="62" t="str">
        <f t="shared" ref="I141:I147" si="20">VLOOKUP(H141,$B$5:$C$322,2,0)</f>
        <v>Bremerton</v>
      </c>
      <c r="K141" s="63" t="s">
        <v>759</v>
      </c>
      <c r="L141" t="str">
        <f t="shared" si="18"/>
        <v>Kiona Benton</v>
      </c>
      <c r="N141" s="62"/>
    </row>
    <row r="142" spans="2:14" x14ac:dyDescent="0.3">
      <c r="B142" s="62" t="s">
        <v>503</v>
      </c>
      <c r="C142" s="62" t="s">
        <v>502</v>
      </c>
      <c r="E142" s="62" t="s">
        <v>447</v>
      </c>
      <c r="F142" s="62" t="str">
        <f t="shared" si="19"/>
        <v>Mary M Knight</v>
      </c>
      <c r="H142" s="62" t="s">
        <v>539</v>
      </c>
      <c r="I142" s="62" t="str">
        <f t="shared" si="20"/>
        <v>Bainbridge</v>
      </c>
      <c r="K142" s="62" t="s">
        <v>306</v>
      </c>
      <c r="L142" t="str">
        <f t="shared" si="18"/>
        <v>Nine Mile Falls</v>
      </c>
      <c r="N142" s="62"/>
    </row>
    <row r="143" spans="2:14" x14ac:dyDescent="0.3">
      <c r="B143" s="62" t="s">
        <v>501</v>
      </c>
      <c r="C143" s="62" t="s">
        <v>500</v>
      </c>
      <c r="E143" s="62" t="s">
        <v>261</v>
      </c>
      <c r="F143" s="62" t="str">
        <f t="shared" si="19"/>
        <v>Mary Walker</v>
      </c>
      <c r="H143" s="62" t="s">
        <v>537</v>
      </c>
      <c r="I143" s="62" t="str">
        <f t="shared" si="20"/>
        <v>North Kitsap</v>
      </c>
      <c r="K143" s="62" t="s">
        <v>745</v>
      </c>
      <c r="L143" t="str">
        <f t="shared" si="18"/>
        <v>Lake Chelan</v>
      </c>
      <c r="N143" s="62"/>
    </row>
    <row r="144" spans="2:14" x14ac:dyDescent="0.3">
      <c r="B144" s="62" t="s">
        <v>499</v>
      </c>
      <c r="C144" s="62" t="s">
        <v>498</v>
      </c>
      <c r="E144" s="62" t="s">
        <v>330</v>
      </c>
      <c r="F144" s="62" t="str">
        <f t="shared" si="19"/>
        <v>Marysville</v>
      </c>
      <c r="H144" s="62" t="s">
        <v>535</v>
      </c>
      <c r="I144" s="62" t="str">
        <f t="shared" si="20"/>
        <v>Central Kitsap</v>
      </c>
      <c r="K144" s="62" t="s">
        <v>241</v>
      </c>
      <c r="L144" t="str">
        <f t="shared" si="18"/>
        <v>Tenino</v>
      </c>
      <c r="N144" s="62"/>
    </row>
    <row r="145" spans="2:14" x14ac:dyDescent="0.3">
      <c r="B145" s="62" t="s">
        <v>497</v>
      </c>
      <c r="C145" s="62" t="s">
        <v>496</v>
      </c>
      <c r="E145" s="62" t="s">
        <v>631</v>
      </c>
      <c r="F145" s="62" t="str">
        <f t="shared" si="19"/>
        <v>Mc Cleary</v>
      </c>
      <c r="H145" s="62" t="s">
        <v>533</v>
      </c>
      <c r="I145" s="62" t="str">
        <f t="shared" si="20"/>
        <v>South Kitsap</v>
      </c>
      <c r="K145" s="68" t="s">
        <v>273</v>
      </c>
      <c r="L145" t="str">
        <f t="shared" si="18"/>
        <v>Valley</v>
      </c>
      <c r="N145" s="62"/>
    </row>
    <row r="146" spans="2:14" x14ac:dyDescent="0.3">
      <c r="B146" s="62" t="s">
        <v>495</v>
      </c>
      <c r="C146" s="62" t="s">
        <v>494</v>
      </c>
      <c r="E146" s="62" t="s">
        <v>302</v>
      </c>
      <c r="F146" s="62" t="str">
        <f t="shared" si="19"/>
        <v>Mead</v>
      </c>
      <c r="H146" s="67" t="s">
        <v>531</v>
      </c>
      <c r="I146" s="62" t="str">
        <f t="shared" si="20"/>
        <v>Catalyst Charter</v>
      </c>
      <c r="K146" s="62" t="s">
        <v>153</v>
      </c>
      <c r="L146" t="str">
        <f t="shared" si="18"/>
        <v>Zillah</v>
      </c>
      <c r="N146" s="62"/>
    </row>
    <row r="147" spans="2:14" x14ac:dyDescent="0.3">
      <c r="B147" s="62" t="s">
        <v>493</v>
      </c>
      <c r="C147" s="62" t="s">
        <v>492</v>
      </c>
      <c r="E147" s="62" t="s">
        <v>304</v>
      </c>
      <c r="F147" s="62" t="str">
        <f t="shared" si="19"/>
        <v>Medical Lake</v>
      </c>
      <c r="H147" s="63" t="s">
        <v>529</v>
      </c>
      <c r="I147" s="62" t="str">
        <f t="shared" si="20"/>
        <v>Suquamish (Chef Kitsap) Tribal</v>
      </c>
      <c r="K147" s="62" t="s">
        <v>173</v>
      </c>
      <c r="L147" t="str">
        <f t="shared" si="18"/>
        <v>Naches Valley</v>
      </c>
      <c r="N147" s="62"/>
    </row>
    <row r="148" spans="2:14" x14ac:dyDescent="0.3">
      <c r="B148" s="62" t="s">
        <v>491</v>
      </c>
      <c r="C148" s="62" t="s">
        <v>490</v>
      </c>
      <c r="E148" s="62" t="s">
        <v>589</v>
      </c>
      <c r="F148" s="62" t="str">
        <f t="shared" si="19"/>
        <v>Mercer Island</v>
      </c>
      <c r="H148" s="65"/>
      <c r="I148" s="64" t="s">
        <v>518</v>
      </c>
      <c r="K148" s="62" t="s">
        <v>741</v>
      </c>
      <c r="L148" t="str">
        <f t="shared" si="18"/>
        <v>Cascade</v>
      </c>
      <c r="N148" s="62"/>
    </row>
    <row r="149" spans="2:14" x14ac:dyDescent="0.3">
      <c r="B149" s="62" t="s">
        <v>489</v>
      </c>
      <c r="C149" s="62" t="s">
        <v>488</v>
      </c>
      <c r="E149" s="62" t="s">
        <v>213</v>
      </c>
      <c r="F149" s="62" t="str">
        <f t="shared" si="19"/>
        <v>Meridian</v>
      </c>
      <c r="H149" s="62" t="s">
        <v>527</v>
      </c>
      <c r="I149" s="62" t="str">
        <f t="shared" ref="I149:I154" si="21">VLOOKUP(H149,$B$5:$C$322,2,0)</f>
        <v>Damman</v>
      </c>
      <c r="K149" s="62" t="s">
        <v>607</v>
      </c>
      <c r="L149" t="str">
        <f t="shared" si="18"/>
        <v>South Whidbey</v>
      </c>
      <c r="N149" s="62"/>
    </row>
    <row r="150" spans="2:14" x14ac:dyDescent="0.3">
      <c r="B150" s="62" t="s">
        <v>487</v>
      </c>
      <c r="C150" s="62" t="s">
        <v>486</v>
      </c>
      <c r="E150" s="62" t="s">
        <v>429</v>
      </c>
      <c r="F150" s="62" t="str">
        <f t="shared" si="19"/>
        <v>Methow Valley</v>
      </c>
      <c r="H150" s="62" t="s">
        <v>525</v>
      </c>
      <c r="I150" s="62" t="str">
        <f t="shared" si="21"/>
        <v>Easton</v>
      </c>
      <c r="K150" s="62" t="s">
        <v>499</v>
      </c>
      <c r="L150" t="str">
        <f t="shared" si="18"/>
        <v>White Salmon</v>
      </c>
      <c r="N150" s="68"/>
    </row>
    <row r="151" spans="2:14" x14ac:dyDescent="0.3">
      <c r="B151" s="62" t="s">
        <v>485</v>
      </c>
      <c r="C151" s="62" t="s">
        <v>484</v>
      </c>
      <c r="E151" s="62" t="s">
        <v>344</v>
      </c>
      <c r="F151" s="62" t="str">
        <f t="shared" si="19"/>
        <v>Mill A</v>
      </c>
      <c r="H151" s="63" t="s">
        <v>523</v>
      </c>
      <c r="I151" s="62" t="str">
        <f t="shared" si="21"/>
        <v>Thorp</v>
      </c>
      <c r="K151" s="62" t="s">
        <v>427</v>
      </c>
      <c r="L151" t="str">
        <f t="shared" si="18"/>
        <v>Tonasket</v>
      </c>
      <c r="N151" s="62"/>
    </row>
    <row r="152" spans="2:14" x14ac:dyDescent="0.3">
      <c r="B152" s="62" t="s">
        <v>483</v>
      </c>
      <c r="C152" s="62" t="s">
        <v>482</v>
      </c>
      <c r="E152" s="62" t="s">
        <v>326</v>
      </c>
      <c r="F152" s="62" t="str">
        <f t="shared" si="19"/>
        <v>Monroe</v>
      </c>
      <c r="H152" s="62" t="s">
        <v>521</v>
      </c>
      <c r="I152" s="62" t="str">
        <f t="shared" si="21"/>
        <v>Ellensburg</v>
      </c>
      <c r="K152" s="62" t="s">
        <v>597</v>
      </c>
      <c r="L152" t="str">
        <f t="shared" si="18"/>
        <v>Port Townsend</v>
      </c>
      <c r="N152" s="62"/>
    </row>
    <row r="153" spans="2:14" x14ac:dyDescent="0.3">
      <c r="B153" s="62" t="s">
        <v>481</v>
      </c>
      <c r="C153" s="62" t="s">
        <v>480</v>
      </c>
      <c r="E153" s="62" t="s">
        <v>629</v>
      </c>
      <c r="F153" s="62" t="str">
        <f t="shared" si="19"/>
        <v>Montesano</v>
      </c>
      <c r="H153" s="62" t="s">
        <v>519</v>
      </c>
      <c r="I153" s="62" t="str">
        <f t="shared" si="21"/>
        <v>Kittitas</v>
      </c>
      <c r="K153" s="62" t="s">
        <v>435</v>
      </c>
      <c r="L153" t="str">
        <f t="shared" si="18"/>
        <v>Okanogan</v>
      </c>
      <c r="N153" s="62"/>
    </row>
    <row r="154" spans="2:14" x14ac:dyDescent="0.3">
      <c r="B154" s="62" t="s">
        <v>479</v>
      </c>
      <c r="C154" s="62" t="s">
        <v>478</v>
      </c>
      <c r="E154" s="62" t="s">
        <v>489</v>
      </c>
      <c r="F154" s="62" t="str">
        <f t="shared" si="19"/>
        <v>Morton</v>
      </c>
      <c r="H154" s="62" t="s">
        <v>517</v>
      </c>
      <c r="I154" s="62" t="str">
        <f t="shared" si="21"/>
        <v>Cle Elum-Roslyn</v>
      </c>
      <c r="K154" s="62" t="s">
        <v>157</v>
      </c>
      <c r="L154" t="str">
        <f t="shared" si="18"/>
        <v>Highland</v>
      </c>
      <c r="N154" s="62"/>
    </row>
    <row r="155" spans="2:14" x14ac:dyDescent="0.3">
      <c r="B155" s="62" t="s">
        <v>477</v>
      </c>
      <c r="C155" s="62" t="s">
        <v>476</v>
      </c>
      <c r="E155" s="62" t="s">
        <v>645</v>
      </c>
      <c r="F155" s="62" t="str">
        <f t="shared" si="19"/>
        <v>Moses Lake</v>
      </c>
      <c r="H155" s="69"/>
      <c r="I155" s="64" t="s">
        <v>504</v>
      </c>
      <c r="K155" s="62" t="s">
        <v>257</v>
      </c>
      <c r="L155" t="str">
        <f t="shared" si="18"/>
        <v>Kettle Falls</v>
      </c>
      <c r="N155" s="62"/>
    </row>
    <row r="156" spans="2:14" x14ac:dyDescent="0.3">
      <c r="B156" s="62" t="s">
        <v>475</v>
      </c>
      <c r="C156" s="62" t="s">
        <v>474</v>
      </c>
      <c r="E156" s="62" t="s">
        <v>491</v>
      </c>
      <c r="F156" s="62" t="str">
        <f t="shared" si="19"/>
        <v>Mossyrock</v>
      </c>
      <c r="H156" s="70" t="s">
        <v>515</v>
      </c>
      <c r="I156" s="62" t="str">
        <f t="shared" ref="I156:I165" si="22">VLOOKUP(H156,$B$5:$C$322,2,0)</f>
        <v>Wishram</v>
      </c>
      <c r="K156" s="62" t="s">
        <v>695</v>
      </c>
      <c r="L156" t="str">
        <f t="shared" si="18"/>
        <v>Kalama</v>
      </c>
      <c r="N156" s="62"/>
    </row>
    <row r="157" spans="2:14" x14ac:dyDescent="0.3">
      <c r="B157" s="62" t="s">
        <v>473</v>
      </c>
      <c r="C157" s="62" t="s">
        <v>472</v>
      </c>
      <c r="E157" s="62" t="s">
        <v>147</v>
      </c>
      <c r="F157" s="62" t="str">
        <f t="shared" si="19"/>
        <v>Mount Adams</v>
      </c>
      <c r="H157" s="62" t="s">
        <v>513</v>
      </c>
      <c r="I157" s="62" t="str">
        <f t="shared" si="22"/>
        <v>Bickleton</v>
      </c>
      <c r="K157" s="62" t="s">
        <v>423</v>
      </c>
      <c r="L157" t="str">
        <f t="shared" si="18"/>
        <v>Ocean Beach</v>
      </c>
      <c r="N157" s="62"/>
    </row>
    <row r="158" spans="2:14" x14ac:dyDescent="0.3">
      <c r="B158" s="62" t="s">
        <v>471</v>
      </c>
      <c r="C158" s="62" t="s">
        <v>470</v>
      </c>
      <c r="E158" s="62" t="s">
        <v>209</v>
      </c>
      <c r="F158" s="62" t="str">
        <f t="shared" si="19"/>
        <v>Mount Baker</v>
      </c>
      <c r="H158" s="62" t="s">
        <v>511</v>
      </c>
      <c r="I158" s="62" t="str">
        <f t="shared" si="22"/>
        <v>Centerville</v>
      </c>
      <c r="K158" s="71" t="s">
        <v>873</v>
      </c>
      <c r="N158" s="63"/>
    </row>
    <row r="159" spans="2:14" x14ac:dyDescent="0.3">
      <c r="B159" s="62" t="s">
        <v>469</v>
      </c>
      <c r="C159" s="62" t="s">
        <v>468</v>
      </c>
      <c r="E159" s="62" t="s">
        <v>346</v>
      </c>
      <c r="F159" s="62" t="str">
        <f t="shared" si="19"/>
        <v>Mount Pleasant</v>
      </c>
      <c r="H159" s="62" t="s">
        <v>509</v>
      </c>
      <c r="I159" s="62" t="str">
        <f t="shared" si="22"/>
        <v>Trout Lake</v>
      </c>
      <c r="K159" s="62" t="s">
        <v>609</v>
      </c>
      <c r="L159" t="str">
        <f t="shared" ref="L159:L190" si="23">VLOOKUP(K159,$B$5:$C$322,2,0)</f>
        <v>Coupeville</v>
      </c>
      <c r="N159" s="62"/>
    </row>
    <row r="160" spans="2:14" x14ac:dyDescent="0.3">
      <c r="B160" s="62" t="s">
        <v>467</v>
      </c>
      <c r="C160" s="62" t="s">
        <v>466</v>
      </c>
      <c r="E160" s="62" t="s">
        <v>350</v>
      </c>
      <c r="F160" s="62" t="str">
        <f t="shared" si="19"/>
        <v>Mt Vernon</v>
      </c>
      <c r="H160" s="62" t="s">
        <v>507</v>
      </c>
      <c r="I160" s="62" t="str">
        <f t="shared" si="22"/>
        <v>Glenwood</v>
      </c>
      <c r="K160" s="62" t="s">
        <v>411</v>
      </c>
      <c r="L160" t="str">
        <f t="shared" si="23"/>
        <v>Newport</v>
      </c>
      <c r="N160" s="62"/>
    </row>
    <row r="161" spans="2:14" x14ac:dyDescent="0.3">
      <c r="B161" s="62" t="s">
        <v>465</v>
      </c>
      <c r="C161" s="62" t="s">
        <v>464</v>
      </c>
      <c r="E161" s="62" t="s">
        <v>555</v>
      </c>
      <c r="F161" s="62" t="str">
        <f t="shared" si="19"/>
        <v>Muckleshoot Tribal</v>
      </c>
      <c r="H161" s="62" t="s">
        <v>505</v>
      </c>
      <c r="I161" s="62" t="str">
        <f t="shared" si="22"/>
        <v>Klickitat</v>
      </c>
      <c r="K161" s="62" t="s">
        <v>433</v>
      </c>
      <c r="L161" t="str">
        <f t="shared" si="23"/>
        <v>Brewster</v>
      </c>
      <c r="N161" s="62"/>
    </row>
    <row r="162" spans="2:14" x14ac:dyDescent="0.3">
      <c r="B162" s="62" t="s">
        <v>463</v>
      </c>
      <c r="C162" s="62" t="s">
        <v>462</v>
      </c>
      <c r="E162" s="62" t="s">
        <v>336</v>
      </c>
      <c r="F162" s="62" t="str">
        <f t="shared" si="19"/>
        <v>Mukilteo</v>
      </c>
      <c r="H162" s="62" t="s">
        <v>503</v>
      </c>
      <c r="I162" s="62" t="str">
        <f t="shared" si="22"/>
        <v>Roosevelt</v>
      </c>
      <c r="K162" s="62" t="s">
        <v>247</v>
      </c>
      <c r="L162" t="str">
        <f t="shared" si="23"/>
        <v>Rainier</v>
      </c>
      <c r="N162" s="68"/>
    </row>
    <row r="163" spans="2:14" x14ac:dyDescent="0.3">
      <c r="B163" s="62" t="s">
        <v>461</v>
      </c>
      <c r="C163" s="62" t="s">
        <v>460</v>
      </c>
      <c r="E163" s="62" t="s">
        <v>173</v>
      </c>
      <c r="F163" s="62" t="str">
        <f t="shared" si="19"/>
        <v>Naches Valley</v>
      </c>
      <c r="H163" s="62" t="s">
        <v>501</v>
      </c>
      <c r="I163" s="62" t="str">
        <f t="shared" si="22"/>
        <v>Goldendale</v>
      </c>
      <c r="K163" s="62" t="s">
        <v>757</v>
      </c>
      <c r="L163" t="str">
        <f t="shared" si="23"/>
        <v>Finley</v>
      </c>
      <c r="N163" s="62"/>
    </row>
    <row r="164" spans="2:14" x14ac:dyDescent="0.3">
      <c r="B164" s="62" t="s">
        <v>459</v>
      </c>
      <c r="C164" s="62" t="s">
        <v>458</v>
      </c>
      <c r="E164" s="62" t="s">
        <v>495</v>
      </c>
      <c r="F164" s="62" t="str">
        <f t="shared" si="19"/>
        <v>Napavine</v>
      </c>
      <c r="H164" s="62" t="s">
        <v>499</v>
      </c>
      <c r="I164" s="62" t="str">
        <f t="shared" si="22"/>
        <v>White Salmon</v>
      </c>
      <c r="K164" s="62" t="s">
        <v>653</v>
      </c>
      <c r="L164" t="str">
        <f t="shared" si="23"/>
        <v>Warden</v>
      </c>
      <c r="N164" s="62"/>
    </row>
    <row r="165" spans="2:14" x14ac:dyDescent="0.3">
      <c r="B165" s="62" t="s">
        <v>457</v>
      </c>
      <c r="C165" s="62" t="s">
        <v>456</v>
      </c>
      <c r="E165" s="62" t="s">
        <v>417</v>
      </c>
      <c r="F165" s="62" t="str">
        <f t="shared" si="19"/>
        <v>Naselle Grays Riv</v>
      </c>
      <c r="H165" s="62" t="s">
        <v>497</v>
      </c>
      <c r="I165" s="62" t="str">
        <f t="shared" si="22"/>
        <v>Lyle</v>
      </c>
      <c r="K165" s="62" t="s">
        <v>147</v>
      </c>
      <c r="L165" t="str">
        <f t="shared" si="23"/>
        <v>Mount Adams</v>
      </c>
      <c r="N165" s="62"/>
    </row>
    <row r="166" spans="2:14" x14ac:dyDescent="0.3">
      <c r="B166" s="62" t="s">
        <v>455</v>
      </c>
      <c r="C166" s="62" t="s">
        <v>454</v>
      </c>
      <c r="E166" s="62" t="s">
        <v>439</v>
      </c>
      <c r="F166" s="62" t="str">
        <f t="shared" si="19"/>
        <v>Nespelem</v>
      </c>
      <c r="H166" s="65"/>
      <c r="I166" s="64" t="s">
        <v>872</v>
      </c>
      <c r="K166" s="62" t="s">
        <v>298</v>
      </c>
      <c r="L166" t="str">
        <f t="shared" si="23"/>
        <v>Freeman</v>
      </c>
      <c r="N166" s="62"/>
    </row>
    <row r="167" spans="2:14" x14ac:dyDescent="0.3">
      <c r="B167" s="62" t="s">
        <v>453</v>
      </c>
      <c r="C167" s="62" t="s">
        <v>452</v>
      </c>
      <c r="E167" s="62" t="s">
        <v>411</v>
      </c>
      <c r="F167" s="62" t="str">
        <f t="shared" si="19"/>
        <v>Newport</v>
      </c>
      <c r="H167" s="62" t="s">
        <v>495</v>
      </c>
      <c r="I167" s="62" t="str">
        <f t="shared" ref="I167:I179" si="24">VLOOKUP(H167,$B$5:$C$322,2,0)</f>
        <v>Napavine</v>
      </c>
      <c r="K167" s="62" t="s">
        <v>517</v>
      </c>
      <c r="L167" t="str">
        <f t="shared" si="23"/>
        <v>Cle Elum-Roslyn</v>
      </c>
      <c r="N167" s="62"/>
    </row>
    <row r="168" spans="2:14" x14ac:dyDescent="0.3">
      <c r="B168" s="62" t="s">
        <v>451</v>
      </c>
      <c r="C168" s="62" t="s">
        <v>450</v>
      </c>
      <c r="E168" s="62" t="s">
        <v>306</v>
      </c>
      <c r="F168" s="62" t="str">
        <f t="shared" si="19"/>
        <v>Nine Mile Falls</v>
      </c>
      <c r="H168" s="62" t="s">
        <v>493</v>
      </c>
      <c r="I168" s="62" t="str">
        <f t="shared" si="24"/>
        <v>Evaline</v>
      </c>
      <c r="K168" s="62" t="s">
        <v>165</v>
      </c>
      <c r="L168" t="str">
        <f t="shared" si="23"/>
        <v>Mabton</v>
      </c>
      <c r="N168" s="62"/>
    </row>
    <row r="169" spans="2:14" x14ac:dyDescent="0.3">
      <c r="B169" s="62" t="s">
        <v>449</v>
      </c>
      <c r="C169" s="62" t="s">
        <v>448</v>
      </c>
      <c r="E169" s="62" t="s">
        <v>211</v>
      </c>
      <c r="F169" s="62" t="str">
        <f t="shared" si="19"/>
        <v>Nooksack Valley</v>
      </c>
      <c r="H169" s="62" t="s">
        <v>491</v>
      </c>
      <c r="I169" s="62" t="str">
        <f t="shared" si="24"/>
        <v>Mossyrock</v>
      </c>
      <c r="K169" s="62" t="s">
        <v>479</v>
      </c>
      <c r="L169" t="str">
        <f t="shared" si="23"/>
        <v>Onalaska</v>
      </c>
      <c r="N169" s="62"/>
    </row>
    <row r="170" spans="2:14" x14ac:dyDescent="0.3">
      <c r="B170" s="62" t="s">
        <v>447</v>
      </c>
      <c r="C170" s="62" t="s">
        <v>446</v>
      </c>
      <c r="E170" s="62" t="s">
        <v>633</v>
      </c>
      <c r="F170" s="62" t="str">
        <f t="shared" si="19"/>
        <v>North Beach</v>
      </c>
      <c r="H170" s="62" t="s">
        <v>489</v>
      </c>
      <c r="I170" s="62" t="str">
        <f t="shared" si="24"/>
        <v>Morton</v>
      </c>
      <c r="K170" s="62" t="s">
        <v>342</v>
      </c>
      <c r="L170" t="str">
        <f t="shared" si="23"/>
        <v>Stevenson-Carson</v>
      </c>
      <c r="N170" s="62"/>
    </row>
    <row r="171" spans="2:14" x14ac:dyDescent="0.3">
      <c r="B171" s="62" t="s">
        <v>445</v>
      </c>
      <c r="C171" s="62" t="s">
        <v>444</v>
      </c>
      <c r="E171" s="62" t="s">
        <v>665</v>
      </c>
      <c r="F171" s="62" t="str">
        <f t="shared" si="19"/>
        <v>North Franklin</v>
      </c>
      <c r="H171" s="62" t="s">
        <v>487</v>
      </c>
      <c r="I171" s="62" t="str">
        <f t="shared" si="24"/>
        <v>Adna</v>
      </c>
      <c r="K171" s="62" t="s">
        <v>481</v>
      </c>
      <c r="L171" t="str">
        <f t="shared" si="23"/>
        <v>Toledo</v>
      </c>
      <c r="N171" s="62"/>
    </row>
    <row r="172" spans="2:14" x14ac:dyDescent="0.3">
      <c r="B172" s="62" t="s">
        <v>443</v>
      </c>
      <c r="C172" s="62" t="s">
        <v>442</v>
      </c>
      <c r="E172" s="62" t="s">
        <v>537</v>
      </c>
      <c r="F172" s="62" t="str">
        <f t="shared" si="19"/>
        <v>North Kitsap</v>
      </c>
      <c r="H172" s="62" t="s">
        <v>485</v>
      </c>
      <c r="I172" s="62" t="str">
        <f t="shared" si="24"/>
        <v>Winlock</v>
      </c>
      <c r="K172" s="62" t="s">
        <v>495</v>
      </c>
      <c r="L172" t="str">
        <f t="shared" si="23"/>
        <v>Napavine</v>
      </c>
      <c r="N172" s="62"/>
    </row>
    <row r="173" spans="2:14" x14ac:dyDescent="0.3">
      <c r="B173" s="62" t="s">
        <v>441</v>
      </c>
      <c r="C173" s="62" t="s">
        <v>440</v>
      </c>
      <c r="E173" s="62" t="s">
        <v>443</v>
      </c>
      <c r="F173" s="62" t="str">
        <f t="shared" si="19"/>
        <v>North Mason</v>
      </c>
      <c r="H173" s="62" t="s">
        <v>483</v>
      </c>
      <c r="I173" s="62" t="str">
        <f t="shared" si="24"/>
        <v>Boistfort</v>
      </c>
      <c r="K173" s="62" t="s">
        <v>368</v>
      </c>
      <c r="L173" t="str">
        <f t="shared" si="23"/>
        <v>Orcas</v>
      </c>
      <c r="N173" s="62"/>
    </row>
    <row r="174" spans="2:14" x14ac:dyDescent="0.3">
      <c r="B174" s="62" t="s">
        <v>439</v>
      </c>
      <c r="C174" s="62" t="s">
        <v>438</v>
      </c>
      <c r="E174" s="62" t="s">
        <v>413</v>
      </c>
      <c r="F174" s="62" t="str">
        <f t="shared" si="19"/>
        <v>North River</v>
      </c>
      <c r="H174" s="62" t="s">
        <v>481</v>
      </c>
      <c r="I174" s="62" t="str">
        <f t="shared" si="24"/>
        <v>Toledo</v>
      </c>
      <c r="K174" s="62" t="s">
        <v>364</v>
      </c>
      <c r="L174" t="str">
        <f t="shared" si="23"/>
        <v>San Juan</v>
      </c>
      <c r="N174" s="62"/>
    </row>
    <row r="175" spans="2:14" x14ac:dyDescent="0.3">
      <c r="B175" s="62" t="s">
        <v>437</v>
      </c>
      <c r="C175" s="62" t="s">
        <v>436</v>
      </c>
      <c r="E175" s="62" t="s">
        <v>253</v>
      </c>
      <c r="F175" s="62" t="str">
        <f t="shared" si="19"/>
        <v>North Thurston</v>
      </c>
      <c r="H175" s="62" t="s">
        <v>479</v>
      </c>
      <c r="I175" s="62" t="str">
        <f t="shared" si="24"/>
        <v>Onalaska</v>
      </c>
      <c r="K175" s="62" t="s">
        <v>687</v>
      </c>
      <c r="L175" t="str">
        <f t="shared" si="23"/>
        <v>Bridgeport</v>
      </c>
      <c r="N175" s="62"/>
    </row>
    <row r="176" spans="2:14" x14ac:dyDescent="0.3">
      <c r="B176" s="62" t="s">
        <v>435</v>
      </c>
      <c r="C176" s="62" t="s">
        <v>434</v>
      </c>
      <c r="E176" s="62" t="s">
        <v>259</v>
      </c>
      <c r="F176" s="62" t="str">
        <f t="shared" si="19"/>
        <v>Northport</v>
      </c>
      <c r="H176" s="62" t="s">
        <v>477</v>
      </c>
      <c r="I176" s="62" t="str">
        <f t="shared" si="24"/>
        <v>Pe Ell</v>
      </c>
      <c r="K176" s="62" t="s">
        <v>633</v>
      </c>
      <c r="L176" t="str">
        <f t="shared" si="23"/>
        <v>North Beach</v>
      </c>
      <c r="N176" s="71"/>
    </row>
    <row r="177" spans="2:14" x14ac:dyDescent="0.3">
      <c r="B177" s="62" t="s">
        <v>433</v>
      </c>
      <c r="C177" s="62" t="s">
        <v>432</v>
      </c>
      <c r="E177" s="62" t="s">
        <v>559</v>
      </c>
      <c r="F177" s="62" t="str">
        <f t="shared" si="19"/>
        <v>Northshore</v>
      </c>
      <c r="H177" s="62" t="s">
        <v>475</v>
      </c>
      <c r="I177" s="62" t="str">
        <f t="shared" si="24"/>
        <v>Chehalis</v>
      </c>
      <c r="K177" s="63" t="s">
        <v>599</v>
      </c>
      <c r="L177" t="str">
        <f t="shared" si="23"/>
        <v>Chimacum</v>
      </c>
      <c r="N177" s="62"/>
    </row>
    <row r="178" spans="2:14" x14ac:dyDescent="0.3">
      <c r="B178" s="62" t="s">
        <v>431</v>
      </c>
      <c r="C178" s="62" t="s">
        <v>430</v>
      </c>
      <c r="E178" s="62" t="s">
        <v>611</v>
      </c>
      <c r="F178" s="62" t="str">
        <f t="shared" si="19"/>
        <v>Oak Harbor</v>
      </c>
      <c r="H178" s="62" t="s">
        <v>473</v>
      </c>
      <c r="I178" s="62" t="str">
        <f t="shared" si="24"/>
        <v>White Pass</v>
      </c>
      <c r="K178" s="62" t="s">
        <v>280</v>
      </c>
      <c r="L178" t="str">
        <f t="shared" si="23"/>
        <v>Pride Prep Charter</v>
      </c>
      <c r="N178" s="62"/>
    </row>
    <row r="179" spans="2:14" x14ac:dyDescent="0.3">
      <c r="B179" s="62" t="s">
        <v>429</v>
      </c>
      <c r="C179" s="62" t="s">
        <v>428</v>
      </c>
      <c r="E179" s="62" t="s">
        <v>179</v>
      </c>
      <c r="F179" s="62" t="str">
        <f t="shared" si="19"/>
        <v>Oakesdale</v>
      </c>
      <c r="H179" s="62" t="s">
        <v>471</v>
      </c>
      <c r="I179" s="62" t="str">
        <f t="shared" si="24"/>
        <v>Centralia</v>
      </c>
      <c r="K179" s="62" t="s">
        <v>639</v>
      </c>
      <c r="L179" t="str">
        <f t="shared" si="23"/>
        <v>Grand Coulee Dam</v>
      </c>
      <c r="N179" s="62"/>
    </row>
    <row r="180" spans="2:14" x14ac:dyDescent="0.3">
      <c r="B180" s="62" t="s">
        <v>427</v>
      </c>
      <c r="C180" s="62" t="s">
        <v>426</v>
      </c>
      <c r="E180" s="62" t="s">
        <v>613</v>
      </c>
      <c r="F180" s="62" t="str">
        <f t="shared" si="19"/>
        <v>Oakville</v>
      </c>
      <c r="H180" s="65"/>
      <c r="I180" s="64" t="s">
        <v>871</v>
      </c>
      <c r="K180" s="62" t="s">
        <v>227</v>
      </c>
      <c r="L180" t="str">
        <f t="shared" si="23"/>
        <v>Columbia (Walla)</v>
      </c>
      <c r="N180" s="62"/>
    </row>
    <row r="181" spans="2:14" x14ac:dyDescent="0.3">
      <c r="B181" s="62" t="s">
        <v>425</v>
      </c>
      <c r="C181" s="62" t="s">
        <v>424</v>
      </c>
      <c r="E181" s="62" t="s">
        <v>423</v>
      </c>
      <c r="F181" s="62" t="str">
        <f t="shared" si="19"/>
        <v>Ocean Beach</v>
      </c>
      <c r="H181" s="62" t="s">
        <v>469</v>
      </c>
      <c r="I181" s="62" t="str">
        <f t="shared" ref="I181:I188" si="25">VLOOKUP(H181,$B$5:$C$322,2,0)</f>
        <v>Sprague</v>
      </c>
      <c r="K181" s="63" t="s">
        <v>277</v>
      </c>
      <c r="L181" t="str">
        <f t="shared" si="23"/>
        <v>Chewelah</v>
      </c>
      <c r="N181" s="62"/>
    </row>
    <row r="182" spans="2:14" x14ac:dyDescent="0.3">
      <c r="B182" s="62" t="s">
        <v>423</v>
      </c>
      <c r="C182" s="62" t="s">
        <v>422</v>
      </c>
      <c r="E182" s="62" t="s">
        <v>615</v>
      </c>
      <c r="F182" s="62" t="str">
        <f t="shared" si="19"/>
        <v>Ocosta</v>
      </c>
      <c r="H182" s="62" t="s">
        <v>467</v>
      </c>
      <c r="I182" s="62" t="str">
        <f t="shared" si="25"/>
        <v>Reardan</v>
      </c>
      <c r="K182" s="62" t="s">
        <v>485</v>
      </c>
      <c r="L182" t="str">
        <f t="shared" si="23"/>
        <v>Winlock</v>
      </c>
      <c r="N182" s="62"/>
    </row>
    <row r="183" spans="2:14" x14ac:dyDescent="0.3">
      <c r="B183" s="73" t="s">
        <v>421</v>
      </c>
      <c r="C183" s="67" t="s">
        <v>420</v>
      </c>
      <c r="E183" s="73" t="s">
        <v>461</v>
      </c>
      <c r="F183" s="67" t="str">
        <f t="shared" si="19"/>
        <v>Odessa</v>
      </c>
      <c r="H183" s="62" t="s">
        <v>465</v>
      </c>
      <c r="I183" s="62" t="str">
        <f t="shared" si="25"/>
        <v>Almira</v>
      </c>
      <c r="K183" s="62" t="s">
        <v>467</v>
      </c>
      <c r="L183" t="str">
        <f t="shared" si="23"/>
        <v>Reardan</v>
      </c>
      <c r="N183" s="62"/>
    </row>
    <row r="184" spans="2:14" x14ac:dyDescent="0.3">
      <c r="B184" s="62" t="s">
        <v>419</v>
      </c>
      <c r="C184" s="62" t="s">
        <v>418</v>
      </c>
      <c r="E184" s="62" t="s">
        <v>435</v>
      </c>
      <c r="F184" s="62" t="str">
        <f t="shared" si="19"/>
        <v>Okanogan</v>
      </c>
      <c r="H184" s="62" t="s">
        <v>463</v>
      </c>
      <c r="I184" s="62" t="str">
        <f t="shared" si="25"/>
        <v>Creston</v>
      </c>
      <c r="K184" s="62" t="s">
        <v>429</v>
      </c>
      <c r="L184" t="str">
        <f t="shared" si="23"/>
        <v>Methow Valley</v>
      </c>
      <c r="N184" s="62"/>
    </row>
    <row r="185" spans="2:14" x14ac:dyDescent="0.3">
      <c r="B185" s="62" t="s">
        <v>417</v>
      </c>
      <c r="C185" s="62" t="s">
        <v>416</v>
      </c>
      <c r="E185" s="62" t="s">
        <v>249</v>
      </c>
      <c r="F185" s="62" t="str">
        <f t="shared" si="19"/>
        <v>Olympia</v>
      </c>
      <c r="H185" s="62" t="s">
        <v>461</v>
      </c>
      <c r="I185" s="62" t="str">
        <f t="shared" si="25"/>
        <v>Odessa</v>
      </c>
      <c r="K185" s="62" t="s">
        <v>445</v>
      </c>
      <c r="L185" t="str">
        <f t="shared" si="23"/>
        <v>Pioneer</v>
      </c>
      <c r="N185" s="62"/>
    </row>
    <row r="186" spans="2:14" x14ac:dyDescent="0.3">
      <c r="B186" s="62" t="s">
        <v>415</v>
      </c>
      <c r="C186" s="62" t="s">
        <v>414</v>
      </c>
      <c r="E186" s="62" t="s">
        <v>437</v>
      </c>
      <c r="F186" s="62" t="str">
        <f t="shared" si="19"/>
        <v>Omak</v>
      </c>
      <c r="H186" s="62" t="s">
        <v>459</v>
      </c>
      <c r="I186" s="62" t="str">
        <f t="shared" si="25"/>
        <v>Wilbur</v>
      </c>
      <c r="K186" s="62" t="s">
        <v>699</v>
      </c>
      <c r="L186" t="str">
        <f t="shared" si="23"/>
        <v>Toutle Lake</v>
      </c>
      <c r="N186" s="62"/>
    </row>
    <row r="187" spans="2:14" x14ac:dyDescent="0.3">
      <c r="B187" s="62" t="s">
        <v>413</v>
      </c>
      <c r="C187" s="62" t="s">
        <v>412</v>
      </c>
      <c r="E187" s="62" t="s">
        <v>479</v>
      </c>
      <c r="F187" s="62" t="str">
        <f t="shared" si="19"/>
        <v>Onalaska</v>
      </c>
      <c r="H187" s="62" t="s">
        <v>457</v>
      </c>
      <c r="I187" s="62" t="str">
        <f t="shared" si="25"/>
        <v>Harrington</v>
      </c>
      <c r="K187" s="62" t="s">
        <v>601</v>
      </c>
      <c r="L187" t="str">
        <f t="shared" si="23"/>
        <v>Quilcene</v>
      </c>
      <c r="N187" s="62"/>
    </row>
    <row r="188" spans="2:14" x14ac:dyDescent="0.3">
      <c r="B188" s="62" t="s">
        <v>411</v>
      </c>
      <c r="C188" s="62" t="s">
        <v>410</v>
      </c>
      <c r="E188" s="62" t="s">
        <v>279</v>
      </c>
      <c r="F188" s="62" t="str">
        <f t="shared" si="19"/>
        <v>Onion Creek</v>
      </c>
      <c r="H188" s="62" t="s">
        <v>455</v>
      </c>
      <c r="I188" s="62" t="str">
        <f t="shared" si="25"/>
        <v>Davenport</v>
      </c>
      <c r="K188" s="62" t="s">
        <v>751</v>
      </c>
      <c r="L188" t="str">
        <f t="shared" si="23"/>
        <v>Manson</v>
      </c>
      <c r="N188" s="62"/>
    </row>
    <row r="189" spans="2:14" x14ac:dyDescent="0.3">
      <c r="B189" s="62" t="s">
        <v>409</v>
      </c>
      <c r="C189" s="62" t="s">
        <v>408</v>
      </c>
      <c r="E189" s="62" t="s">
        <v>368</v>
      </c>
      <c r="F189" s="62" t="str">
        <f t="shared" si="19"/>
        <v>Orcas</v>
      </c>
      <c r="H189" s="69"/>
      <c r="I189" s="64" t="s">
        <v>870</v>
      </c>
      <c r="K189" s="62" t="s">
        <v>765</v>
      </c>
      <c r="L189" t="str">
        <f t="shared" si="23"/>
        <v>Asotin-Anatone</v>
      </c>
      <c r="N189" s="62"/>
    </row>
    <row r="190" spans="2:14" x14ac:dyDescent="0.3">
      <c r="B190" s="62" t="s">
        <v>407</v>
      </c>
      <c r="C190" s="62" t="s">
        <v>406</v>
      </c>
      <c r="E190" s="62" t="s">
        <v>310</v>
      </c>
      <c r="F190" s="62" t="str">
        <f t="shared" si="19"/>
        <v>Orchard Prairie</v>
      </c>
      <c r="H190" s="62" t="s">
        <v>453</v>
      </c>
      <c r="I190" s="62" t="str">
        <f t="shared" ref="I190:I196" si="26">VLOOKUP(H190,$B$5:$C$322,2,0)</f>
        <v>Southside</v>
      </c>
      <c r="K190" s="62" t="s">
        <v>519</v>
      </c>
      <c r="L190" t="str">
        <f t="shared" si="23"/>
        <v>Kittitas</v>
      </c>
      <c r="N190" s="62"/>
    </row>
    <row r="191" spans="2:14" x14ac:dyDescent="0.3">
      <c r="B191" s="62" t="s">
        <v>405</v>
      </c>
      <c r="C191" s="62" t="s">
        <v>404</v>
      </c>
      <c r="E191" s="62" t="s">
        <v>673</v>
      </c>
      <c r="F191" s="62" t="str">
        <f t="shared" si="19"/>
        <v>Orient</v>
      </c>
      <c r="H191" s="62" t="s">
        <v>451</v>
      </c>
      <c r="I191" s="62" t="str">
        <f t="shared" si="26"/>
        <v>Grapeview</v>
      </c>
      <c r="K191" s="62" t="s">
        <v>245</v>
      </c>
      <c r="L191" t="str">
        <f t="shared" ref="L191:L207" si="27">VLOOKUP(K191,$B$5:$C$322,2,0)</f>
        <v>Griffin</v>
      </c>
      <c r="N191" s="62"/>
    </row>
    <row r="192" spans="2:14" x14ac:dyDescent="0.3">
      <c r="B192" s="62" t="s">
        <v>403</v>
      </c>
      <c r="C192" s="62" t="s">
        <v>142</v>
      </c>
      <c r="E192" s="62" t="s">
        <v>689</v>
      </c>
      <c r="F192" s="62" t="str">
        <f t="shared" si="19"/>
        <v>Orondo</v>
      </c>
      <c r="H192" s="62" t="s">
        <v>449</v>
      </c>
      <c r="I192" s="62" t="str">
        <f t="shared" si="26"/>
        <v>Shelton</v>
      </c>
      <c r="K192" s="62" t="s">
        <v>354</v>
      </c>
      <c r="L192" t="str">
        <f t="shared" si="27"/>
        <v>La Conner</v>
      </c>
      <c r="N192" s="62"/>
    </row>
    <row r="193" spans="2:14" x14ac:dyDescent="0.3">
      <c r="B193" s="62" t="s">
        <v>402</v>
      </c>
      <c r="C193" s="62" t="s">
        <v>401</v>
      </c>
      <c r="E193" s="62" t="s">
        <v>425</v>
      </c>
      <c r="F193" s="62" t="str">
        <f t="shared" si="19"/>
        <v>Oroville</v>
      </c>
      <c r="H193" s="62" t="s">
        <v>447</v>
      </c>
      <c r="I193" s="62" t="str">
        <f t="shared" si="26"/>
        <v>Mary M Knight</v>
      </c>
      <c r="K193" s="62" t="s">
        <v>615</v>
      </c>
      <c r="L193" t="str">
        <f t="shared" si="27"/>
        <v>Ocosta</v>
      </c>
      <c r="N193" s="62"/>
    </row>
    <row r="194" spans="2:14" x14ac:dyDescent="0.3">
      <c r="B194" s="62" t="s">
        <v>400</v>
      </c>
      <c r="C194" s="62" t="s">
        <v>399</v>
      </c>
      <c r="E194" s="62" t="s">
        <v>392</v>
      </c>
      <c r="F194" s="62" t="str">
        <f t="shared" si="19"/>
        <v>Orting</v>
      </c>
      <c r="H194" s="62" t="s">
        <v>445</v>
      </c>
      <c r="I194" s="62" t="str">
        <f t="shared" si="26"/>
        <v>Pioneer</v>
      </c>
      <c r="K194" s="62" t="s">
        <v>284</v>
      </c>
      <c r="L194" t="str">
        <f t="shared" si="27"/>
        <v>Spokane Int'l Charter</v>
      </c>
      <c r="N194" s="62"/>
    </row>
    <row r="195" spans="2:14" x14ac:dyDescent="0.3">
      <c r="B195" s="62" t="s">
        <v>398</v>
      </c>
      <c r="C195" s="62" t="s">
        <v>397</v>
      </c>
      <c r="E195" s="62" t="s">
        <v>773</v>
      </c>
      <c r="F195" s="62" t="str">
        <f t="shared" si="19"/>
        <v>Othello</v>
      </c>
      <c r="H195" s="62" t="s">
        <v>443</v>
      </c>
      <c r="I195" s="62" t="str">
        <f t="shared" si="26"/>
        <v>North Mason</v>
      </c>
      <c r="K195" s="62" t="s">
        <v>487</v>
      </c>
      <c r="L195" t="str">
        <f t="shared" si="27"/>
        <v>Adna</v>
      </c>
      <c r="N195" s="63"/>
    </row>
    <row r="196" spans="2:14" x14ac:dyDescent="0.3">
      <c r="B196" s="62" t="s">
        <v>396</v>
      </c>
      <c r="C196" s="62" t="s">
        <v>395</v>
      </c>
      <c r="E196" s="62" t="s">
        <v>685</v>
      </c>
      <c r="F196" s="62" t="str">
        <f t="shared" si="19"/>
        <v>Palisades</v>
      </c>
      <c r="H196" s="62" t="s">
        <v>441</v>
      </c>
      <c r="I196" s="62" t="str">
        <f t="shared" si="26"/>
        <v>Hood Canal</v>
      </c>
      <c r="K196" s="62" t="s">
        <v>419</v>
      </c>
      <c r="L196" t="str">
        <f t="shared" si="27"/>
        <v>South Bend</v>
      </c>
      <c r="N196" s="62"/>
    </row>
    <row r="197" spans="2:14" x14ac:dyDescent="0.3">
      <c r="B197" s="62" t="s">
        <v>394</v>
      </c>
      <c r="C197" s="62" t="s">
        <v>393</v>
      </c>
      <c r="E197" s="62" t="s">
        <v>193</v>
      </c>
      <c r="F197" s="62" t="str">
        <f t="shared" ref="F197:F260" si="28">VLOOKUP(E197,$B$5:$C$322,2,0)</f>
        <v>Palouse</v>
      </c>
      <c r="H197" s="65"/>
      <c r="I197" s="64" t="s">
        <v>434</v>
      </c>
      <c r="K197" s="62" t="s">
        <v>175</v>
      </c>
      <c r="L197" t="str">
        <f t="shared" si="27"/>
        <v>Union Gap</v>
      </c>
      <c r="N197" s="62"/>
    </row>
    <row r="198" spans="2:14" x14ac:dyDescent="0.3">
      <c r="B198" s="62" t="s">
        <v>392</v>
      </c>
      <c r="C198" s="62" t="s">
        <v>391</v>
      </c>
      <c r="E198" s="62" t="s">
        <v>667</v>
      </c>
      <c r="F198" s="62" t="str">
        <f t="shared" si="28"/>
        <v>Pasco</v>
      </c>
      <c r="H198" s="62" t="s">
        <v>439</v>
      </c>
      <c r="I198" s="62" t="str">
        <f t="shared" ref="I198:I205" si="29">VLOOKUP(H198,$B$5:$C$322,2,0)</f>
        <v>Nespelem</v>
      </c>
      <c r="K198" s="62" t="s">
        <v>491</v>
      </c>
      <c r="L198" t="str">
        <f t="shared" si="27"/>
        <v>Mossyrock</v>
      </c>
      <c r="N198" s="62"/>
    </row>
    <row r="199" spans="2:14" x14ac:dyDescent="0.3">
      <c r="B199" s="62" t="s">
        <v>390</v>
      </c>
      <c r="C199" s="62" t="s">
        <v>389</v>
      </c>
      <c r="E199" s="62" t="s">
        <v>431</v>
      </c>
      <c r="F199" s="62" t="str">
        <f t="shared" si="28"/>
        <v>Pateros</v>
      </c>
      <c r="H199" s="62" t="s">
        <v>437</v>
      </c>
      <c r="I199" s="62" t="str">
        <f t="shared" si="29"/>
        <v>Omak</v>
      </c>
      <c r="K199" s="62" t="s">
        <v>555</v>
      </c>
      <c r="L199" t="str">
        <f t="shared" si="27"/>
        <v>Muckleshoot Tribal</v>
      </c>
      <c r="N199" s="63"/>
    </row>
    <row r="200" spans="2:14" x14ac:dyDescent="0.3">
      <c r="B200" s="62" t="s">
        <v>388</v>
      </c>
      <c r="C200" s="62" t="s">
        <v>387</v>
      </c>
      <c r="E200" s="62" t="s">
        <v>761</v>
      </c>
      <c r="F200" s="62" t="str">
        <f t="shared" si="28"/>
        <v>Paterson</v>
      </c>
      <c r="H200" s="62" t="s">
        <v>435</v>
      </c>
      <c r="I200" s="62" t="str">
        <f t="shared" si="29"/>
        <v>Okanogan</v>
      </c>
      <c r="K200" s="62" t="s">
        <v>376</v>
      </c>
      <c r="L200" t="str">
        <f t="shared" si="27"/>
        <v>Chief Leschi Tribal</v>
      </c>
      <c r="N200" s="62"/>
    </row>
    <row r="201" spans="2:14" x14ac:dyDescent="0.3">
      <c r="B201" s="62" t="s">
        <v>386</v>
      </c>
      <c r="C201" s="62" t="s">
        <v>385</v>
      </c>
      <c r="E201" s="62" t="s">
        <v>477</v>
      </c>
      <c r="F201" s="62" t="str">
        <f t="shared" si="28"/>
        <v>Pe Ell</v>
      </c>
      <c r="H201" s="62" t="s">
        <v>433</v>
      </c>
      <c r="I201" s="62" t="str">
        <f t="shared" si="29"/>
        <v>Brewster</v>
      </c>
      <c r="K201" s="62" t="s">
        <v>649</v>
      </c>
      <c r="L201" t="str">
        <f t="shared" si="27"/>
        <v>Soap Lake</v>
      </c>
      <c r="N201" s="62"/>
    </row>
    <row r="202" spans="2:14" x14ac:dyDescent="0.3">
      <c r="B202" s="62" t="s">
        <v>384</v>
      </c>
      <c r="C202" s="62" t="s">
        <v>383</v>
      </c>
      <c r="E202" s="62" t="s">
        <v>388</v>
      </c>
      <c r="F202" s="62" t="str">
        <f t="shared" si="28"/>
        <v>Peninsula</v>
      </c>
      <c r="H202" s="62" t="s">
        <v>431</v>
      </c>
      <c r="I202" s="62" t="str">
        <f t="shared" si="29"/>
        <v>Pateros</v>
      </c>
      <c r="K202" s="62" t="s">
        <v>455</v>
      </c>
      <c r="L202" t="str">
        <f t="shared" si="27"/>
        <v>Davenport</v>
      </c>
      <c r="N202" s="62"/>
    </row>
    <row r="203" spans="2:14" x14ac:dyDescent="0.3">
      <c r="B203" s="62" t="s">
        <v>382</v>
      </c>
      <c r="C203" s="62" t="s">
        <v>381</v>
      </c>
      <c r="E203" s="62" t="s">
        <v>737</v>
      </c>
      <c r="F203" s="62" t="str">
        <f t="shared" si="28"/>
        <v>Pinnacle Prep Charter</v>
      </c>
      <c r="H203" s="62" t="s">
        <v>429</v>
      </c>
      <c r="I203" s="62" t="str">
        <f t="shared" si="29"/>
        <v>Methow Valley</v>
      </c>
      <c r="K203" s="62" t="s">
        <v>292</v>
      </c>
      <c r="L203" t="str">
        <f t="shared" si="27"/>
        <v>Liberty</v>
      </c>
      <c r="N203" s="62"/>
    </row>
    <row r="204" spans="2:14" x14ac:dyDescent="0.3">
      <c r="B204" s="62" t="s">
        <v>380</v>
      </c>
      <c r="C204" s="62" t="s">
        <v>379</v>
      </c>
      <c r="E204" s="62" t="s">
        <v>445</v>
      </c>
      <c r="F204" s="62" t="str">
        <f t="shared" si="28"/>
        <v>Pioneer</v>
      </c>
      <c r="H204" s="62" t="s">
        <v>427</v>
      </c>
      <c r="I204" s="62" t="str">
        <f t="shared" si="29"/>
        <v>Tonasket</v>
      </c>
      <c r="K204" s="73" t="s">
        <v>421</v>
      </c>
      <c r="L204" t="str">
        <f t="shared" si="27"/>
        <v>Raymond</v>
      </c>
      <c r="N204" s="62"/>
    </row>
    <row r="205" spans="2:14" x14ac:dyDescent="0.3">
      <c r="B205" s="62" t="s">
        <v>378</v>
      </c>
      <c r="C205" s="62" t="s">
        <v>377</v>
      </c>
      <c r="E205" s="62" t="s">
        <v>659</v>
      </c>
      <c r="F205" s="62" t="str">
        <f t="shared" si="28"/>
        <v>Pomeroy</v>
      </c>
      <c r="H205" s="62" t="s">
        <v>425</v>
      </c>
      <c r="I205" s="62" t="str">
        <f t="shared" si="29"/>
        <v>Oroville</v>
      </c>
      <c r="K205" s="62" t="s">
        <v>425</v>
      </c>
      <c r="L205" t="str">
        <f t="shared" si="27"/>
        <v>Oroville</v>
      </c>
      <c r="N205" s="62"/>
    </row>
    <row r="206" spans="2:14" x14ac:dyDescent="0.3">
      <c r="B206" s="62" t="s">
        <v>376</v>
      </c>
      <c r="C206" s="62" t="s">
        <v>375</v>
      </c>
      <c r="E206" s="62" t="s">
        <v>735</v>
      </c>
      <c r="F206" s="62" t="str">
        <f t="shared" si="28"/>
        <v>Port Angeles</v>
      </c>
      <c r="H206" s="65"/>
      <c r="I206" s="64" t="s">
        <v>869</v>
      </c>
      <c r="K206" s="62" t="s">
        <v>195</v>
      </c>
      <c r="L206" t="str">
        <f t="shared" si="27"/>
        <v>Colfax</v>
      </c>
      <c r="N206" s="62"/>
    </row>
    <row r="207" spans="2:14" x14ac:dyDescent="0.3">
      <c r="B207" s="66" t="s">
        <v>374</v>
      </c>
      <c r="C207" s="62" t="s">
        <v>373</v>
      </c>
      <c r="E207" s="66" t="s">
        <v>597</v>
      </c>
      <c r="F207" s="62" t="str">
        <f t="shared" si="28"/>
        <v>Port Townsend</v>
      </c>
      <c r="H207" s="62" t="s">
        <v>423</v>
      </c>
      <c r="I207" s="62" t="str">
        <f t="shared" ref="I207:I212" si="30">VLOOKUP(H207,$B$5:$C$322,2,0)</f>
        <v>Ocean Beach</v>
      </c>
      <c r="K207" s="62" t="s">
        <v>729</v>
      </c>
      <c r="L207" t="str">
        <f t="shared" si="27"/>
        <v>Cape Flattery</v>
      </c>
      <c r="N207" s="62"/>
    </row>
    <row r="208" spans="2:14" x14ac:dyDescent="0.3">
      <c r="B208" s="62" t="s">
        <v>372</v>
      </c>
      <c r="C208" s="62" t="s">
        <v>371</v>
      </c>
      <c r="E208" s="62" t="s">
        <v>223</v>
      </c>
      <c r="F208" s="62" t="str">
        <f t="shared" si="28"/>
        <v>Prescott</v>
      </c>
      <c r="H208" s="73" t="s">
        <v>421</v>
      </c>
      <c r="I208" s="62" t="str">
        <f t="shared" si="30"/>
        <v>Raymond</v>
      </c>
      <c r="K208" s="71" t="s">
        <v>868</v>
      </c>
      <c r="N208" s="62"/>
    </row>
    <row r="209" spans="2:14" x14ac:dyDescent="0.3">
      <c r="B209" s="62" t="s">
        <v>370</v>
      </c>
      <c r="C209" s="62" t="s">
        <v>369</v>
      </c>
      <c r="E209" s="62" t="s">
        <v>280</v>
      </c>
      <c r="F209" s="62" t="str">
        <f t="shared" si="28"/>
        <v>Pride Prep Charter</v>
      </c>
      <c r="H209" s="62" t="s">
        <v>419</v>
      </c>
      <c r="I209" s="62" t="str">
        <f t="shared" si="30"/>
        <v>South Bend</v>
      </c>
      <c r="K209" s="62" t="s">
        <v>362</v>
      </c>
      <c r="L209" t="str">
        <f t="shared" ref="L209:L240" si="31">VLOOKUP(K209,$B$5:$C$322,2,0)</f>
        <v>Concrete</v>
      </c>
      <c r="N209" s="62"/>
    </row>
    <row r="210" spans="2:14" x14ac:dyDescent="0.3">
      <c r="B210" s="62" t="s">
        <v>368</v>
      </c>
      <c r="C210" s="62" t="s">
        <v>367</v>
      </c>
      <c r="E210" s="62" t="s">
        <v>755</v>
      </c>
      <c r="F210" s="62" t="str">
        <f t="shared" si="28"/>
        <v>Prosser</v>
      </c>
      <c r="H210" s="62" t="s">
        <v>417</v>
      </c>
      <c r="I210" s="62" t="str">
        <f t="shared" si="30"/>
        <v>Naselle Grays Riv</v>
      </c>
      <c r="K210" s="62" t="s">
        <v>237</v>
      </c>
      <c r="L210" t="str">
        <f t="shared" si="31"/>
        <v>Wahkiakum</v>
      </c>
      <c r="N210" s="62"/>
    </row>
    <row r="211" spans="2:14" x14ac:dyDescent="0.3">
      <c r="B211" s="62" t="s">
        <v>366</v>
      </c>
      <c r="C211" s="62" t="s">
        <v>365</v>
      </c>
      <c r="E211" s="62" t="s">
        <v>197</v>
      </c>
      <c r="F211" s="62" t="str">
        <f t="shared" si="28"/>
        <v>Pullman</v>
      </c>
      <c r="H211" s="62" t="s">
        <v>415</v>
      </c>
      <c r="I211" s="62" t="str">
        <f t="shared" si="30"/>
        <v>Willapa Valley</v>
      </c>
      <c r="K211" s="62" t="s">
        <v>553</v>
      </c>
      <c r="L211" t="str">
        <f t="shared" si="31"/>
        <v>Summit Atlas Charter</v>
      </c>
      <c r="N211" s="62"/>
    </row>
    <row r="212" spans="2:14" x14ac:dyDescent="0.3">
      <c r="B212" s="62" t="s">
        <v>364</v>
      </c>
      <c r="C212" s="62" t="s">
        <v>363</v>
      </c>
      <c r="E212" s="62" t="s">
        <v>177</v>
      </c>
      <c r="F212" s="62" t="str">
        <f t="shared" si="28"/>
        <v>Pullman Mont Charter</v>
      </c>
      <c r="H212" s="62" t="s">
        <v>413</v>
      </c>
      <c r="I212" s="62" t="str">
        <f t="shared" si="30"/>
        <v>North River</v>
      </c>
      <c r="K212" s="62" t="s">
        <v>352</v>
      </c>
      <c r="L212" t="str">
        <f t="shared" si="31"/>
        <v>Conway</v>
      </c>
      <c r="N212" s="62"/>
    </row>
    <row r="213" spans="2:14" x14ac:dyDescent="0.3">
      <c r="B213" s="62" t="s">
        <v>362</v>
      </c>
      <c r="C213" s="62" t="s">
        <v>361</v>
      </c>
      <c r="E213" s="62" t="s">
        <v>403</v>
      </c>
      <c r="F213" s="62" t="str">
        <f t="shared" si="28"/>
        <v>Puyallup</v>
      </c>
      <c r="H213" s="69"/>
      <c r="I213" s="64" t="s">
        <v>867</v>
      </c>
      <c r="K213" s="62" t="s">
        <v>275</v>
      </c>
      <c r="L213" t="str">
        <f t="shared" si="31"/>
        <v>Wellpinit</v>
      </c>
      <c r="N213" s="62"/>
    </row>
    <row r="214" spans="2:14" x14ac:dyDescent="0.3">
      <c r="B214" s="62" t="s">
        <v>360</v>
      </c>
      <c r="C214" s="62" t="s">
        <v>359</v>
      </c>
      <c r="E214" s="62" t="s">
        <v>605</v>
      </c>
      <c r="F214" s="62" t="str">
        <f t="shared" si="28"/>
        <v>Queets-Clearwater</v>
      </c>
      <c r="H214" s="62" t="s">
        <v>411</v>
      </c>
      <c r="I214" s="62" t="str">
        <f>VLOOKUP(H214,$B$5:$C$322,2,0)</f>
        <v>Newport</v>
      </c>
      <c r="K214" s="62" t="s">
        <v>261</v>
      </c>
      <c r="L214" t="str">
        <f t="shared" si="31"/>
        <v>Mary Walker</v>
      </c>
      <c r="N214" s="62"/>
    </row>
    <row r="215" spans="2:14" x14ac:dyDescent="0.3">
      <c r="B215" s="62" t="s">
        <v>358</v>
      </c>
      <c r="C215" s="62" t="s">
        <v>357</v>
      </c>
      <c r="E215" s="62" t="s">
        <v>601</v>
      </c>
      <c r="F215" s="62" t="str">
        <f t="shared" si="28"/>
        <v>Quilcene</v>
      </c>
      <c r="H215" s="62" t="s">
        <v>409</v>
      </c>
      <c r="I215" s="62" t="str">
        <f>VLOOKUP(H215,$B$5:$C$322,2,0)</f>
        <v>Cusick</v>
      </c>
      <c r="K215" s="62" t="s">
        <v>205</v>
      </c>
      <c r="L215" t="str">
        <f t="shared" si="31"/>
        <v>Lummi Tribal</v>
      </c>
      <c r="N215" s="62"/>
    </row>
    <row r="216" spans="2:14" x14ac:dyDescent="0.3">
      <c r="B216" s="62" t="s">
        <v>356</v>
      </c>
      <c r="C216" s="62" t="s">
        <v>355</v>
      </c>
      <c r="E216" s="62" t="s">
        <v>725</v>
      </c>
      <c r="F216" s="62" t="str">
        <f t="shared" si="28"/>
        <v>Quileute Tribal</v>
      </c>
      <c r="H216" s="62" t="s">
        <v>407</v>
      </c>
      <c r="I216" s="62" t="str">
        <f>VLOOKUP(H216,$B$5:$C$322,2,0)</f>
        <v>Selkirk</v>
      </c>
      <c r="K216" s="62" t="s">
        <v>547</v>
      </c>
      <c r="L216" t="str">
        <f t="shared" si="31"/>
        <v>Impact Puget Sound Charter</v>
      </c>
      <c r="N216" s="62"/>
    </row>
    <row r="217" spans="2:14" x14ac:dyDescent="0.3">
      <c r="B217" s="62" t="s">
        <v>354</v>
      </c>
      <c r="C217" s="62" t="s">
        <v>353</v>
      </c>
      <c r="E217" s="62" t="s">
        <v>727</v>
      </c>
      <c r="F217" s="62" t="str">
        <f t="shared" si="28"/>
        <v>Quillayute Valley</v>
      </c>
      <c r="H217" s="65"/>
      <c r="I217" s="64" t="s">
        <v>866</v>
      </c>
      <c r="K217" s="62" t="s">
        <v>318</v>
      </c>
      <c r="L217" t="str">
        <f t="shared" si="31"/>
        <v>Darrington</v>
      </c>
      <c r="N217" s="62"/>
    </row>
    <row r="218" spans="2:14" x14ac:dyDescent="0.3">
      <c r="B218" s="62" t="s">
        <v>352</v>
      </c>
      <c r="C218" s="62" t="s">
        <v>351</v>
      </c>
      <c r="E218" s="62" t="s">
        <v>623</v>
      </c>
      <c r="F218" s="62" t="str">
        <f t="shared" si="28"/>
        <v>Quinault</v>
      </c>
      <c r="H218" s="62" t="s">
        <v>405</v>
      </c>
      <c r="I218" s="62" t="str">
        <f t="shared" ref="I218:I235" si="32">VLOOKUP(H218,$B$5:$C$322,2,0)</f>
        <v>Steilacoom Hist.</v>
      </c>
      <c r="K218" s="63" t="s">
        <v>705</v>
      </c>
      <c r="L218" t="str">
        <f t="shared" si="31"/>
        <v>Dayton</v>
      </c>
      <c r="N218" s="62"/>
    </row>
    <row r="219" spans="2:14" x14ac:dyDescent="0.3">
      <c r="B219" s="62" t="s">
        <v>350</v>
      </c>
      <c r="C219" s="62" t="s">
        <v>349</v>
      </c>
      <c r="E219" s="62" t="s">
        <v>655</v>
      </c>
      <c r="F219" s="62" t="str">
        <f t="shared" si="28"/>
        <v>Quincy</v>
      </c>
      <c r="H219" s="62" t="s">
        <v>403</v>
      </c>
      <c r="I219" s="62" t="str">
        <f t="shared" si="32"/>
        <v>Puyallup</v>
      </c>
      <c r="K219" s="62" t="s">
        <v>557</v>
      </c>
      <c r="L219" t="str">
        <f t="shared" si="31"/>
        <v>Summit Sierra Charter</v>
      </c>
      <c r="N219" s="62"/>
    </row>
    <row r="220" spans="2:14" x14ac:dyDescent="0.3">
      <c r="B220" s="62" t="s">
        <v>348</v>
      </c>
      <c r="C220" s="62" t="s">
        <v>347</v>
      </c>
      <c r="E220" s="62" t="s">
        <v>247</v>
      </c>
      <c r="F220" s="62" t="str">
        <f t="shared" si="28"/>
        <v>Rainier</v>
      </c>
      <c r="H220" s="62" t="s">
        <v>402</v>
      </c>
      <c r="I220" s="62" t="str">
        <f t="shared" si="32"/>
        <v>Tacoma</v>
      </c>
      <c r="K220" s="62" t="s">
        <v>669</v>
      </c>
      <c r="L220" t="str">
        <f t="shared" si="31"/>
        <v>Republic</v>
      </c>
      <c r="N220" s="62"/>
    </row>
    <row r="221" spans="2:14" x14ac:dyDescent="0.3">
      <c r="B221" s="62" t="s">
        <v>346</v>
      </c>
      <c r="C221" s="62" t="s">
        <v>345</v>
      </c>
      <c r="E221" s="62" t="s">
        <v>551</v>
      </c>
      <c r="F221" s="62" t="str">
        <f t="shared" si="28"/>
        <v>Rainier Prep Charter</v>
      </c>
      <c r="H221" s="62" t="s">
        <v>400</v>
      </c>
      <c r="I221" s="62" t="str">
        <f t="shared" si="32"/>
        <v>Carbonado</v>
      </c>
      <c r="K221" s="62" t="s">
        <v>417</v>
      </c>
      <c r="L221" t="str">
        <f t="shared" si="31"/>
        <v>Naselle Grays Riv</v>
      </c>
      <c r="N221" s="62"/>
    </row>
    <row r="222" spans="2:14" x14ac:dyDescent="0.3">
      <c r="B222" s="62" t="s">
        <v>344</v>
      </c>
      <c r="C222" s="62" t="s">
        <v>343</v>
      </c>
      <c r="E222" s="62" t="s">
        <v>421</v>
      </c>
      <c r="F222" s="62" t="str">
        <f t="shared" si="28"/>
        <v>Raymond</v>
      </c>
      <c r="H222" s="62" t="s">
        <v>398</v>
      </c>
      <c r="I222" s="62" t="str">
        <f t="shared" si="32"/>
        <v>University Place</v>
      </c>
      <c r="K222" s="62" t="s">
        <v>415</v>
      </c>
      <c r="L222" t="str">
        <f t="shared" si="31"/>
        <v>Willapa Valley</v>
      </c>
      <c r="N222" s="73"/>
    </row>
    <row r="223" spans="2:14" x14ac:dyDescent="0.3">
      <c r="B223" s="62" t="s">
        <v>342</v>
      </c>
      <c r="C223" s="62" t="s">
        <v>341</v>
      </c>
      <c r="E223" s="62" t="s">
        <v>467</v>
      </c>
      <c r="F223" s="62" t="str">
        <f t="shared" si="28"/>
        <v>Reardan</v>
      </c>
      <c r="H223" s="62" t="s">
        <v>396</v>
      </c>
      <c r="I223" s="62" t="str">
        <f t="shared" si="32"/>
        <v>Sumner</v>
      </c>
      <c r="K223" s="62" t="s">
        <v>551</v>
      </c>
      <c r="L223" t="str">
        <f t="shared" si="31"/>
        <v>Rainier Prep Charter</v>
      </c>
      <c r="N223" s="62"/>
    </row>
    <row r="224" spans="2:14" x14ac:dyDescent="0.3">
      <c r="B224" s="62" t="s">
        <v>340</v>
      </c>
      <c r="C224" s="62" t="s">
        <v>339</v>
      </c>
      <c r="E224" s="62" t="s">
        <v>583</v>
      </c>
      <c r="F224" s="62" t="str">
        <f t="shared" si="28"/>
        <v>Renton</v>
      </c>
      <c r="H224" s="62" t="s">
        <v>394</v>
      </c>
      <c r="I224" s="62" t="str">
        <f t="shared" si="32"/>
        <v>Dieringer</v>
      </c>
      <c r="K224" s="62" t="s">
        <v>473</v>
      </c>
      <c r="L224" t="str">
        <f t="shared" si="31"/>
        <v>White Pass</v>
      </c>
      <c r="N224" s="62"/>
    </row>
    <row r="225" spans="2:14" x14ac:dyDescent="0.3">
      <c r="B225" s="63" t="s">
        <v>338</v>
      </c>
      <c r="C225" s="62" t="s">
        <v>337</v>
      </c>
      <c r="E225" s="63" t="s">
        <v>669</v>
      </c>
      <c r="F225" s="62" t="str">
        <f t="shared" si="28"/>
        <v>Republic</v>
      </c>
      <c r="H225" s="62" t="s">
        <v>392</v>
      </c>
      <c r="I225" s="62" t="str">
        <f t="shared" si="32"/>
        <v>Orting</v>
      </c>
      <c r="K225" s="62" t="s">
        <v>769</v>
      </c>
      <c r="L225" t="str">
        <f t="shared" si="31"/>
        <v>Ritzville</v>
      </c>
      <c r="N225" s="62"/>
    </row>
    <row r="226" spans="2:14" x14ac:dyDescent="0.3">
      <c r="B226" s="62" t="s">
        <v>336</v>
      </c>
      <c r="C226" s="62" t="s">
        <v>335</v>
      </c>
      <c r="E226" s="62" t="s">
        <v>753</v>
      </c>
      <c r="F226" s="62" t="str">
        <f t="shared" si="28"/>
        <v>Richland</v>
      </c>
      <c r="H226" s="62" t="s">
        <v>390</v>
      </c>
      <c r="I226" s="62" t="str">
        <f t="shared" si="32"/>
        <v>Clover Park</v>
      </c>
      <c r="K226" s="62" t="s">
        <v>733</v>
      </c>
      <c r="L226" t="str">
        <f t="shared" si="31"/>
        <v>Crescent</v>
      </c>
      <c r="N226" s="62"/>
    </row>
    <row r="227" spans="2:14" x14ac:dyDescent="0.3">
      <c r="B227" s="62" t="s">
        <v>334</v>
      </c>
      <c r="C227" s="62" t="s">
        <v>333</v>
      </c>
      <c r="E227" s="62" t="s">
        <v>707</v>
      </c>
      <c r="F227" s="62" t="str">
        <f t="shared" si="28"/>
        <v>Ridgefield</v>
      </c>
      <c r="H227" s="62" t="s">
        <v>388</v>
      </c>
      <c r="I227" s="62" t="str">
        <f t="shared" si="32"/>
        <v>Peninsula</v>
      </c>
      <c r="K227" s="62" t="s">
        <v>489</v>
      </c>
      <c r="L227" t="str">
        <f t="shared" si="31"/>
        <v>Morton</v>
      </c>
      <c r="N227" s="71"/>
    </row>
    <row r="228" spans="2:14" x14ac:dyDescent="0.3">
      <c r="B228" s="62" t="s">
        <v>332</v>
      </c>
      <c r="C228" s="62" t="s">
        <v>331</v>
      </c>
      <c r="E228" s="62" t="s">
        <v>769</v>
      </c>
      <c r="F228" s="62" t="str">
        <f t="shared" si="28"/>
        <v>Ritzville</v>
      </c>
      <c r="H228" s="62" t="s">
        <v>386</v>
      </c>
      <c r="I228" s="62" t="str">
        <f t="shared" si="32"/>
        <v>Franklin Pierce</v>
      </c>
      <c r="K228" s="62" t="s">
        <v>659</v>
      </c>
      <c r="L228" t="str">
        <f t="shared" si="31"/>
        <v>Pomeroy</v>
      </c>
      <c r="N228" s="62"/>
    </row>
    <row r="229" spans="2:14" x14ac:dyDescent="0.3">
      <c r="B229" s="62" t="s">
        <v>330</v>
      </c>
      <c r="C229" s="62" t="s">
        <v>329</v>
      </c>
      <c r="E229" s="62" t="s">
        <v>286</v>
      </c>
      <c r="F229" s="62" t="str">
        <f t="shared" si="28"/>
        <v>Riverside</v>
      </c>
      <c r="H229" s="62" t="s">
        <v>384</v>
      </c>
      <c r="I229" s="62" t="str">
        <f t="shared" si="32"/>
        <v>Bethel</v>
      </c>
      <c r="K229" s="62" t="s">
        <v>747</v>
      </c>
      <c r="L229" t="str">
        <f t="shared" si="31"/>
        <v>Entiat</v>
      </c>
      <c r="N229" s="62"/>
    </row>
    <row r="230" spans="2:14" x14ac:dyDescent="0.3">
      <c r="B230" s="62" t="s">
        <v>328</v>
      </c>
      <c r="C230" s="62" t="s">
        <v>327</v>
      </c>
      <c r="E230" s="62" t="s">
        <v>575</v>
      </c>
      <c r="F230" s="62" t="str">
        <f t="shared" si="28"/>
        <v>Riverview</v>
      </c>
      <c r="H230" s="62" t="s">
        <v>382</v>
      </c>
      <c r="I230" s="62" t="str">
        <f t="shared" si="32"/>
        <v>Eatonville</v>
      </c>
      <c r="K230" s="62" t="s">
        <v>431</v>
      </c>
      <c r="L230" t="str">
        <f t="shared" si="31"/>
        <v>Pateros</v>
      </c>
      <c r="N230" s="62"/>
    </row>
    <row r="231" spans="2:14" x14ac:dyDescent="0.3">
      <c r="B231" s="62" t="s">
        <v>326</v>
      </c>
      <c r="C231" s="62" t="s">
        <v>325</v>
      </c>
      <c r="E231" s="62" t="s">
        <v>243</v>
      </c>
      <c r="F231" s="62" t="str">
        <f t="shared" si="28"/>
        <v>Rochester</v>
      </c>
      <c r="H231" s="62" t="s">
        <v>380</v>
      </c>
      <c r="I231" s="62" t="str">
        <f t="shared" si="32"/>
        <v>White River</v>
      </c>
      <c r="K231" s="62" t="s">
        <v>441</v>
      </c>
      <c r="L231" t="str">
        <f t="shared" si="31"/>
        <v>Hood Canal</v>
      </c>
      <c r="N231" s="62"/>
    </row>
    <row r="232" spans="2:14" x14ac:dyDescent="0.3">
      <c r="B232" s="62" t="s">
        <v>324</v>
      </c>
      <c r="C232" s="62" t="s">
        <v>323</v>
      </c>
      <c r="E232" s="62" t="s">
        <v>503</v>
      </c>
      <c r="F232" s="62" t="str">
        <f t="shared" si="28"/>
        <v>Roosevelt</v>
      </c>
      <c r="H232" s="62" t="s">
        <v>378</v>
      </c>
      <c r="I232" s="62" t="str">
        <f t="shared" si="32"/>
        <v>Fife</v>
      </c>
      <c r="K232" s="62" t="s">
        <v>631</v>
      </c>
      <c r="L232" t="str">
        <f t="shared" si="31"/>
        <v>Mc Cleary</v>
      </c>
      <c r="N232" s="62"/>
    </row>
    <row r="233" spans="2:14" x14ac:dyDescent="0.3">
      <c r="B233" s="62" t="s">
        <v>322</v>
      </c>
      <c r="C233" s="62" t="s">
        <v>321</v>
      </c>
      <c r="E233" s="62" t="s">
        <v>183</v>
      </c>
      <c r="F233" s="62" t="str">
        <f t="shared" si="28"/>
        <v>Rosalia</v>
      </c>
      <c r="H233" s="62" t="s">
        <v>376</v>
      </c>
      <c r="I233" s="62" t="str">
        <f t="shared" si="32"/>
        <v>Chief Leschi Tribal</v>
      </c>
      <c r="K233" s="62" t="s">
        <v>613</v>
      </c>
      <c r="L233" t="str">
        <f t="shared" si="31"/>
        <v>Oakville</v>
      </c>
      <c r="N233" s="62"/>
    </row>
    <row r="234" spans="2:14" x14ac:dyDescent="0.3">
      <c r="B234" s="62" t="s">
        <v>320</v>
      </c>
      <c r="C234" s="62" t="s">
        <v>319</v>
      </c>
      <c r="E234" s="62" t="s">
        <v>647</v>
      </c>
      <c r="F234" s="62" t="str">
        <f t="shared" si="28"/>
        <v>Royal</v>
      </c>
      <c r="H234" s="66" t="s">
        <v>374</v>
      </c>
      <c r="I234" s="62" t="str">
        <f t="shared" si="32"/>
        <v>Impact Comm Bay Charter</v>
      </c>
      <c r="K234" s="62" t="s">
        <v>675</v>
      </c>
      <c r="L234" t="str">
        <f t="shared" si="31"/>
        <v>Curlew</v>
      </c>
      <c r="N234" s="62"/>
    </row>
    <row r="235" spans="2:14" x14ac:dyDescent="0.3">
      <c r="B235" s="62" t="s">
        <v>318</v>
      </c>
      <c r="C235" s="62" t="s">
        <v>317</v>
      </c>
      <c r="E235" s="62" t="s">
        <v>549</v>
      </c>
      <c r="F235" s="62" t="str">
        <f t="shared" si="28"/>
        <v>RVLA Charter</v>
      </c>
      <c r="H235" s="62" t="s">
        <v>372</v>
      </c>
      <c r="I235" s="62" t="str">
        <f t="shared" si="32"/>
        <v>Summit Olympus Charter</v>
      </c>
      <c r="K235" s="62" t="s">
        <v>409</v>
      </c>
      <c r="L235" t="str">
        <f t="shared" si="31"/>
        <v>Cusick</v>
      </c>
      <c r="N235" s="62"/>
    </row>
    <row r="236" spans="2:14" x14ac:dyDescent="0.3">
      <c r="B236" s="62" t="s">
        <v>316</v>
      </c>
      <c r="C236" s="62" t="s">
        <v>315</v>
      </c>
      <c r="E236" s="62" t="s">
        <v>364</v>
      </c>
      <c r="F236" s="62" t="str">
        <f t="shared" si="28"/>
        <v>San Juan</v>
      </c>
      <c r="H236" s="65"/>
      <c r="I236" s="64" t="s">
        <v>363</v>
      </c>
      <c r="K236" s="62" t="s">
        <v>679</v>
      </c>
      <c r="L236" t="str">
        <f t="shared" si="31"/>
        <v>Waterville</v>
      </c>
      <c r="N236" s="62"/>
    </row>
    <row r="237" spans="2:14" x14ac:dyDescent="0.3">
      <c r="B237" s="62" t="s">
        <v>314</v>
      </c>
      <c r="C237" s="62" t="s">
        <v>313</v>
      </c>
      <c r="E237" s="62" t="s">
        <v>619</v>
      </c>
      <c r="F237" s="62" t="str">
        <f t="shared" si="28"/>
        <v>Satsop</v>
      </c>
      <c r="H237" s="62" t="s">
        <v>370</v>
      </c>
      <c r="I237" s="62" t="str">
        <f>VLOOKUP(H237,$B$5:$C$322,2,0)</f>
        <v>Shaw</v>
      </c>
      <c r="K237" s="62" t="s">
        <v>259</v>
      </c>
      <c r="L237" t="str">
        <f t="shared" si="31"/>
        <v>Northport</v>
      </c>
      <c r="N237" s="63"/>
    </row>
    <row r="238" spans="2:14" x14ac:dyDescent="0.3">
      <c r="B238" s="73" t="s">
        <v>312</v>
      </c>
      <c r="C238" s="67" t="s">
        <v>311</v>
      </c>
      <c r="E238" s="73" t="s">
        <v>595</v>
      </c>
      <c r="F238" s="67" t="str">
        <f t="shared" si="28"/>
        <v>Seattle</v>
      </c>
      <c r="H238" s="62" t="s">
        <v>368</v>
      </c>
      <c r="I238" s="62" t="str">
        <f>VLOOKUP(H238,$B$5:$C$322,2,0)</f>
        <v>Orcas</v>
      </c>
      <c r="K238" s="62" t="s">
        <v>269</v>
      </c>
      <c r="L238" t="str">
        <f t="shared" si="31"/>
        <v>Loon Lake</v>
      </c>
      <c r="N238" s="62"/>
    </row>
    <row r="239" spans="2:14" x14ac:dyDescent="0.3">
      <c r="B239" s="62" t="s">
        <v>310</v>
      </c>
      <c r="C239" s="62" t="s">
        <v>309</v>
      </c>
      <c r="E239" s="62" t="s">
        <v>358</v>
      </c>
      <c r="F239" s="62" t="str">
        <f t="shared" si="28"/>
        <v>Sedro Woolley</v>
      </c>
      <c r="H239" s="62" t="s">
        <v>366</v>
      </c>
      <c r="I239" s="62" t="str">
        <f>VLOOKUP(H239,$B$5:$C$322,2,0)</f>
        <v>Lopez</v>
      </c>
      <c r="K239" s="62" t="s">
        <v>477</v>
      </c>
      <c r="L239" t="str">
        <f t="shared" si="31"/>
        <v>Pe Ell</v>
      </c>
      <c r="N239" s="62"/>
    </row>
    <row r="240" spans="2:14" x14ac:dyDescent="0.3">
      <c r="B240" s="62" t="s">
        <v>308</v>
      </c>
      <c r="C240" s="62" t="s">
        <v>307</v>
      </c>
      <c r="E240" s="62" t="s">
        <v>167</v>
      </c>
      <c r="F240" s="62" t="str">
        <f t="shared" si="28"/>
        <v>Selah</v>
      </c>
      <c r="H240" s="62" t="s">
        <v>364</v>
      </c>
      <c r="I240" s="62" t="str">
        <f>VLOOKUP(H240,$B$5:$C$322,2,0)</f>
        <v>San Juan</v>
      </c>
      <c r="K240" s="62" t="s">
        <v>223</v>
      </c>
      <c r="L240" t="str">
        <f t="shared" si="31"/>
        <v>Prescott</v>
      </c>
      <c r="N240" s="62"/>
    </row>
    <row r="241" spans="2:14" x14ac:dyDescent="0.3">
      <c r="B241" s="62" t="s">
        <v>306</v>
      </c>
      <c r="C241" s="62" t="s">
        <v>305</v>
      </c>
      <c r="E241" s="62" t="s">
        <v>407</v>
      </c>
      <c r="F241" s="62" t="str">
        <f t="shared" si="28"/>
        <v>Selkirk</v>
      </c>
      <c r="H241" s="69"/>
      <c r="I241" s="64" t="s">
        <v>865</v>
      </c>
      <c r="K241" s="62" t="s">
        <v>225</v>
      </c>
      <c r="L241" t="str">
        <f t="shared" ref="L241:L272" si="33">VLOOKUP(K241,$B$5:$C$322,2,0)</f>
        <v>Waitsburg</v>
      </c>
      <c r="N241" s="62"/>
    </row>
    <row r="242" spans="2:14" x14ac:dyDescent="0.3">
      <c r="B242" s="62" t="s">
        <v>304</v>
      </c>
      <c r="C242" s="62" t="s">
        <v>303</v>
      </c>
      <c r="E242" s="62" t="s">
        <v>731</v>
      </c>
      <c r="F242" s="62" t="str">
        <f t="shared" si="28"/>
        <v>Sequim</v>
      </c>
      <c r="H242" s="62" t="s">
        <v>362</v>
      </c>
      <c r="I242" s="62" t="str">
        <f t="shared" ref="I242:I248" si="34">VLOOKUP(H242,$B$5:$C$322,2,0)</f>
        <v>Concrete</v>
      </c>
      <c r="K242" s="62" t="s">
        <v>407</v>
      </c>
      <c r="L242" t="str">
        <f t="shared" si="33"/>
        <v>Selkirk</v>
      </c>
      <c r="N242" s="62"/>
    </row>
    <row r="243" spans="2:14" x14ac:dyDescent="0.3">
      <c r="B243" s="62" t="s">
        <v>302</v>
      </c>
      <c r="C243" s="62" t="s">
        <v>301</v>
      </c>
      <c r="E243" s="62" t="s">
        <v>370</v>
      </c>
      <c r="F243" s="62" t="str">
        <f t="shared" si="28"/>
        <v>Shaw</v>
      </c>
      <c r="H243" s="62" t="s">
        <v>360</v>
      </c>
      <c r="I243" s="62" t="str">
        <f t="shared" si="34"/>
        <v>Burlington Edison</v>
      </c>
      <c r="K243" s="62" t="s">
        <v>366</v>
      </c>
      <c r="L243" t="str">
        <f t="shared" si="33"/>
        <v>Lopez</v>
      </c>
      <c r="N243" s="62"/>
    </row>
    <row r="244" spans="2:14" x14ac:dyDescent="0.3">
      <c r="B244" s="62" t="s">
        <v>300</v>
      </c>
      <c r="C244" s="62" t="s">
        <v>299</v>
      </c>
      <c r="E244" s="62" t="s">
        <v>449</v>
      </c>
      <c r="F244" s="62" t="str">
        <f t="shared" si="28"/>
        <v>Shelton</v>
      </c>
      <c r="H244" s="62" t="s">
        <v>358</v>
      </c>
      <c r="I244" s="62" t="str">
        <f t="shared" si="34"/>
        <v>Sedro Woolley</v>
      </c>
      <c r="K244" s="62" t="s">
        <v>459</v>
      </c>
      <c r="L244" t="str">
        <f t="shared" si="33"/>
        <v>Wilbur</v>
      </c>
      <c r="N244" s="62"/>
    </row>
    <row r="245" spans="2:14" x14ac:dyDescent="0.3">
      <c r="B245" s="62" t="s">
        <v>298</v>
      </c>
      <c r="C245" s="62" t="s">
        <v>297</v>
      </c>
      <c r="E245" s="62" t="s">
        <v>565</v>
      </c>
      <c r="F245" s="62" t="str">
        <f t="shared" si="28"/>
        <v>Shoreline</v>
      </c>
      <c r="H245" s="62" t="s">
        <v>356</v>
      </c>
      <c r="I245" s="62" t="str">
        <f t="shared" si="34"/>
        <v>Anacortes</v>
      </c>
      <c r="K245" s="63" t="s">
        <v>523</v>
      </c>
      <c r="L245" t="str">
        <f t="shared" si="33"/>
        <v>Thorp</v>
      </c>
      <c r="N245" s="62"/>
    </row>
    <row r="246" spans="2:14" x14ac:dyDescent="0.3">
      <c r="B246" s="62" t="s">
        <v>296</v>
      </c>
      <c r="C246" s="62" t="s">
        <v>295</v>
      </c>
      <c r="E246" s="62" t="s">
        <v>348</v>
      </c>
      <c r="F246" s="62" t="str">
        <f t="shared" si="28"/>
        <v>Skamania</v>
      </c>
      <c r="H246" s="62" t="s">
        <v>354</v>
      </c>
      <c r="I246" s="62" t="str">
        <f t="shared" si="34"/>
        <v>La Conner</v>
      </c>
      <c r="K246" s="62" t="s">
        <v>671</v>
      </c>
      <c r="L246" t="str">
        <f t="shared" si="33"/>
        <v>Inchelium</v>
      </c>
      <c r="N246" s="62"/>
    </row>
    <row r="247" spans="2:14" x14ac:dyDescent="0.3">
      <c r="B247" s="62" t="s">
        <v>294</v>
      </c>
      <c r="C247" s="62" t="s">
        <v>293</v>
      </c>
      <c r="E247" s="62" t="s">
        <v>581</v>
      </c>
      <c r="F247" s="62" t="str">
        <f t="shared" si="28"/>
        <v>Skykomish</v>
      </c>
      <c r="H247" s="62" t="s">
        <v>352</v>
      </c>
      <c r="I247" s="62" t="str">
        <f t="shared" si="34"/>
        <v>Conway</v>
      </c>
      <c r="K247" s="62" t="s">
        <v>229</v>
      </c>
      <c r="L247" t="str">
        <f t="shared" si="33"/>
        <v>Touchet</v>
      </c>
      <c r="N247" s="62"/>
    </row>
    <row r="248" spans="2:14" x14ac:dyDescent="0.3">
      <c r="B248" s="62" t="s">
        <v>292</v>
      </c>
      <c r="C248" s="62" t="s">
        <v>291</v>
      </c>
      <c r="E248" s="62" t="s">
        <v>324</v>
      </c>
      <c r="F248" s="62" t="str">
        <f t="shared" si="28"/>
        <v>Snohomish</v>
      </c>
      <c r="H248" s="62" t="s">
        <v>350</v>
      </c>
      <c r="I248" s="62" t="str">
        <f t="shared" si="34"/>
        <v>Mt Vernon</v>
      </c>
      <c r="K248" s="62" t="s">
        <v>461</v>
      </c>
      <c r="L248" t="str">
        <f t="shared" si="33"/>
        <v>Odessa</v>
      </c>
      <c r="N248" s="62"/>
    </row>
    <row r="249" spans="2:14" x14ac:dyDescent="0.3">
      <c r="B249" s="62" t="s">
        <v>290</v>
      </c>
      <c r="C249" s="62" t="s">
        <v>289</v>
      </c>
      <c r="E249" s="62" t="s">
        <v>569</v>
      </c>
      <c r="F249" s="62" t="str">
        <f t="shared" si="28"/>
        <v>Snoqualmie Valley</v>
      </c>
      <c r="H249" s="65"/>
      <c r="I249" s="64" t="s">
        <v>347</v>
      </c>
      <c r="K249" s="62" t="s">
        <v>497</v>
      </c>
      <c r="L249" t="str">
        <f t="shared" si="33"/>
        <v>Lyle</v>
      </c>
      <c r="N249" s="62"/>
    </row>
    <row r="250" spans="2:14" x14ac:dyDescent="0.3">
      <c r="B250" s="73" t="s">
        <v>288</v>
      </c>
      <c r="C250" s="62" t="s">
        <v>287</v>
      </c>
      <c r="E250" s="73" t="s">
        <v>649</v>
      </c>
      <c r="F250" s="62" t="str">
        <f t="shared" si="28"/>
        <v>Soap Lake</v>
      </c>
      <c r="H250" s="62" t="s">
        <v>348</v>
      </c>
      <c r="I250" s="62" t="str">
        <f>VLOOKUP(H250,$B$5:$C$322,2,0)</f>
        <v>Skamania</v>
      </c>
      <c r="K250" s="62" t="s">
        <v>651</v>
      </c>
      <c r="L250" t="str">
        <f t="shared" si="33"/>
        <v>Coulee/Hartline</v>
      </c>
      <c r="N250" s="62"/>
    </row>
    <row r="251" spans="2:14" x14ac:dyDescent="0.3">
      <c r="B251" s="62" t="s">
        <v>286</v>
      </c>
      <c r="C251" s="62" t="s">
        <v>285</v>
      </c>
      <c r="E251" s="62" t="s">
        <v>419</v>
      </c>
      <c r="F251" s="62" t="str">
        <f t="shared" si="28"/>
        <v>South Bend</v>
      </c>
      <c r="H251" s="62" t="s">
        <v>346</v>
      </c>
      <c r="I251" s="62" t="str">
        <f>VLOOKUP(H251,$B$5:$C$322,2,0)</f>
        <v>Mount Pleasant</v>
      </c>
      <c r="K251" s="62" t="s">
        <v>453</v>
      </c>
      <c r="L251" t="str">
        <f t="shared" si="33"/>
        <v>Southside</v>
      </c>
      <c r="N251" s="62"/>
    </row>
    <row r="252" spans="2:14" x14ac:dyDescent="0.3">
      <c r="B252" s="62" t="s">
        <v>284</v>
      </c>
      <c r="C252" s="62" t="s">
        <v>283</v>
      </c>
      <c r="E252" s="62" t="s">
        <v>533</v>
      </c>
      <c r="F252" s="62" t="str">
        <f t="shared" si="28"/>
        <v>South Kitsap</v>
      </c>
      <c r="H252" s="62" t="s">
        <v>344</v>
      </c>
      <c r="I252" s="62" t="str">
        <f>VLOOKUP(H252,$B$5:$C$322,2,0)</f>
        <v>Mill A</v>
      </c>
      <c r="K252" s="62" t="s">
        <v>771</v>
      </c>
      <c r="L252" t="str">
        <f t="shared" si="33"/>
        <v>Lind</v>
      </c>
      <c r="N252" s="62"/>
    </row>
    <row r="253" spans="2:14" x14ac:dyDescent="0.3">
      <c r="B253" s="67" t="s">
        <v>282</v>
      </c>
      <c r="C253" s="67" t="s">
        <v>281</v>
      </c>
      <c r="E253" s="67" t="s">
        <v>607</v>
      </c>
      <c r="F253" s="67" t="str">
        <f t="shared" si="28"/>
        <v>South Whidbey</v>
      </c>
      <c r="H253" s="62" t="s">
        <v>342</v>
      </c>
      <c r="I253" s="62" t="str">
        <f>VLOOKUP(H253,$B$5:$C$322,2,0)</f>
        <v>Stevenson-Carson</v>
      </c>
      <c r="K253" s="62" t="s">
        <v>372</v>
      </c>
      <c r="L253" t="str">
        <f t="shared" si="33"/>
        <v>Summit Olympus Charter</v>
      </c>
      <c r="N253" s="62"/>
    </row>
    <row r="254" spans="2:14" x14ac:dyDescent="0.3">
      <c r="B254" s="62" t="s">
        <v>280</v>
      </c>
      <c r="C254" s="62" t="s">
        <v>143</v>
      </c>
      <c r="E254" s="62" t="s">
        <v>453</v>
      </c>
      <c r="F254" s="62" t="str">
        <f t="shared" si="28"/>
        <v>Southside</v>
      </c>
      <c r="H254" s="65"/>
      <c r="I254" s="64" t="s">
        <v>323</v>
      </c>
      <c r="K254" s="62" t="s">
        <v>451</v>
      </c>
      <c r="L254" t="str">
        <f t="shared" si="33"/>
        <v>Grapeview</v>
      </c>
      <c r="N254" s="62"/>
    </row>
    <row r="255" spans="2:14" x14ac:dyDescent="0.3">
      <c r="B255" s="62" t="s">
        <v>279</v>
      </c>
      <c r="C255" s="62" t="s">
        <v>278</v>
      </c>
      <c r="E255" s="62" t="s">
        <v>312</v>
      </c>
      <c r="F255" s="62" t="str">
        <f t="shared" si="28"/>
        <v>Spokane</v>
      </c>
      <c r="H255" s="62" t="s">
        <v>340</v>
      </c>
      <c r="I255" s="62" t="str">
        <f t="shared" ref="I255:I268" si="35">VLOOKUP(H255,$B$5:$C$322,2,0)</f>
        <v>Everett</v>
      </c>
      <c r="K255" s="62" t="s">
        <v>400</v>
      </c>
      <c r="L255" t="str">
        <f t="shared" si="33"/>
        <v>Carbonado</v>
      </c>
      <c r="N255" s="62"/>
    </row>
    <row r="256" spans="2:14" x14ac:dyDescent="0.3">
      <c r="B256" s="63" t="s">
        <v>277</v>
      </c>
      <c r="C256" s="62" t="s">
        <v>276</v>
      </c>
      <c r="E256" s="63" t="s">
        <v>284</v>
      </c>
      <c r="F256" s="62" t="str">
        <f t="shared" si="28"/>
        <v>Spokane Int'l Charter</v>
      </c>
      <c r="H256" s="63" t="s">
        <v>338</v>
      </c>
      <c r="I256" s="62" t="str">
        <f t="shared" si="35"/>
        <v>Lake Stevens</v>
      </c>
      <c r="K256" s="62" t="s">
        <v>509</v>
      </c>
      <c r="L256" t="str">
        <f t="shared" si="33"/>
        <v>Trout Lake</v>
      </c>
      <c r="N256" s="62"/>
    </row>
    <row r="257" spans="2:14" x14ac:dyDescent="0.3">
      <c r="B257" s="62" t="s">
        <v>275</v>
      </c>
      <c r="C257" s="62" t="s">
        <v>274</v>
      </c>
      <c r="E257" s="62" t="s">
        <v>469</v>
      </c>
      <c r="F257" s="62" t="str">
        <f t="shared" si="28"/>
        <v>Sprague</v>
      </c>
      <c r="H257" s="62" t="s">
        <v>336</v>
      </c>
      <c r="I257" s="62" t="str">
        <f t="shared" si="35"/>
        <v>Mukilteo</v>
      </c>
      <c r="K257" s="62" t="s">
        <v>623</v>
      </c>
      <c r="L257" t="str">
        <f t="shared" si="33"/>
        <v>Quinault</v>
      </c>
      <c r="N257" s="62"/>
    </row>
    <row r="258" spans="2:14" x14ac:dyDescent="0.3">
      <c r="B258" s="68" t="s">
        <v>273</v>
      </c>
      <c r="C258" s="62" t="s">
        <v>272</v>
      </c>
      <c r="E258" s="68" t="s">
        <v>181</v>
      </c>
      <c r="F258" s="62" t="str">
        <f t="shared" si="28"/>
        <v>St John</v>
      </c>
      <c r="H258" s="62" t="s">
        <v>334</v>
      </c>
      <c r="I258" s="62" t="str">
        <f t="shared" si="35"/>
        <v>Edmonds</v>
      </c>
      <c r="K258" s="62" t="s">
        <v>199</v>
      </c>
      <c r="L258" t="str">
        <f t="shared" si="33"/>
        <v>Tekoa</v>
      </c>
      <c r="N258" s="62"/>
    </row>
    <row r="259" spans="2:14" x14ac:dyDescent="0.3">
      <c r="B259" s="62" t="s">
        <v>271</v>
      </c>
      <c r="C259" s="62" t="s">
        <v>270</v>
      </c>
      <c r="E259" s="62" t="s">
        <v>314</v>
      </c>
      <c r="F259" s="62" t="str">
        <f t="shared" si="28"/>
        <v>Stanwood</v>
      </c>
      <c r="H259" s="62" t="s">
        <v>332</v>
      </c>
      <c r="I259" s="62" t="str">
        <f t="shared" si="35"/>
        <v>Arlington</v>
      </c>
      <c r="K259" s="62" t="s">
        <v>183</v>
      </c>
      <c r="L259" t="str">
        <f t="shared" si="33"/>
        <v>Rosalia</v>
      </c>
      <c r="N259" s="62"/>
    </row>
    <row r="260" spans="2:14" x14ac:dyDescent="0.3">
      <c r="B260" s="62" t="s">
        <v>269</v>
      </c>
      <c r="C260" s="62" t="s">
        <v>268</v>
      </c>
      <c r="E260" s="62" t="s">
        <v>663</v>
      </c>
      <c r="F260" s="62" t="str">
        <f t="shared" si="28"/>
        <v>Star</v>
      </c>
      <c r="H260" s="62" t="s">
        <v>330</v>
      </c>
      <c r="I260" s="62" t="str">
        <f t="shared" si="35"/>
        <v>Marysville</v>
      </c>
      <c r="K260" s="62" t="s">
        <v>625</v>
      </c>
      <c r="L260" t="str">
        <f t="shared" si="33"/>
        <v>Taholah</v>
      </c>
      <c r="N260" s="62"/>
    </row>
    <row r="261" spans="2:14" x14ac:dyDescent="0.3">
      <c r="B261" s="62" t="s">
        <v>267</v>
      </c>
      <c r="C261" s="62" t="s">
        <v>266</v>
      </c>
      <c r="E261" s="62" t="s">
        <v>703</v>
      </c>
      <c r="F261" s="62" t="str">
        <f t="shared" ref="F261:F322" si="36">VLOOKUP(E261,$B$5:$C$322,2,0)</f>
        <v>Starbuck</v>
      </c>
      <c r="H261" s="62" t="s">
        <v>328</v>
      </c>
      <c r="I261" s="62" t="str">
        <f t="shared" si="35"/>
        <v>Index</v>
      </c>
      <c r="K261" s="62" t="s">
        <v>621</v>
      </c>
      <c r="L261" t="str">
        <f t="shared" si="33"/>
        <v>Cosmopolis</v>
      </c>
      <c r="N261" s="62"/>
    </row>
    <row r="262" spans="2:14" x14ac:dyDescent="0.3">
      <c r="B262" s="62" t="s">
        <v>265</v>
      </c>
      <c r="C262" s="62" t="s">
        <v>264</v>
      </c>
      <c r="E262" s="62" t="s">
        <v>749</v>
      </c>
      <c r="F262" s="62" t="str">
        <f t="shared" si="36"/>
        <v>Stehekin</v>
      </c>
      <c r="H262" s="62" t="s">
        <v>326</v>
      </c>
      <c r="I262" s="62" t="str">
        <f t="shared" si="35"/>
        <v>Monroe</v>
      </c>
      <c r="K262" s="67" t="s">
        <v>531</v>
      </c>
      <c r="L262" t="str">
        <f t="shared" si="33"/>
        <v>Catalyst Charter</v>
      </c>
      <c r="N262" s="62"/>
    </row>
    <row r="263" spans="2:14" x14ac:dyDescent="0.3">
      <c r="B263" s="62" t="s">
        <v>263</v>
      </c>
      <c r="C263" s="62" t="s">
        <v>262</v>
      </c>
      <c r="E263" s="62" t="s">
        <v>405</v>
      </c>
      <c r="F263" s="62" t="str">
        <f t="shared" si="36"/>
        <v>Steilacoom Hist.</v>
      </c>
      <c r="H263" s="62" t="s">
        <v>324</v>
      </c>
      <c r="I263" s="62" t="str">
        <f t="shared" si="35"/>
        <v>Snohomish</v>
      </c>
      <c r="K263" s="62" t="s">
        <v>549</v>
      </c>
      <c r="L263" t="str">
        <f t="shared" si="33"/>
        <v>RVLA Charter</v>
      </c>
      <c r="N263" s="62"/>
    </row>
    <row r="264" spans="2:14" x14ac:dyDescent="0.3">
      <c r="B264" s="62" t="s">
        <v>261</v>
      </c>
      <c r="C264" s="62" t="s">
        <v>260</v>
      </c>
      <c r="E264" s="62" t="s">
        <v>189</v>
      </c>
      <c r="F264" s="62" t="str">
        <f t="shared" si="36"/>
        <v>Steptoe</v>
      </c>
      <c r="H264" s="62" t="s">
        <v>322</v>
      </c>
      <c r="I264" s="62" t="str">
        <f t="shared" si="35"/>
        <v>Lakewood</v>
      </c>
      <c r="K264" s="62" t="s">
        <v>193</v>
      </c>
      <c r="L264" t="str">
        <f t="shared" si="33"/>
        <v>Palouse</v>
      </c>
      <c r="N264" s="63"/>
    </row>
    <row r="265" spans="2:14" x14ac:dyDescent="0.3">
      <c r="B265" s="62" t="s">
        <v>259</v>
      </c>
      <c r="C265" s="62" t="s">
        <v>258</v>
      </c>
      <c r="E265" s="62" t="s">
        <v>342</v>
      </c>
      <c r="F265" s="62" t="str">
        <f t="shared" si="36"/>
        <v>Stevenson-Carson</v>
      </c>
      <c r="H265" s="62" t="s">
        <v>320</v>
      </c>
      <c r="I265" s="62" t="str">
        <f t="shared" si="35"/>
        <v>Sultan</v>
      </c>
      <c r="K265" s="62" t="s">
        <v>187</v>
      </c>
      <c r="L265" t="str">
        <f t="shared" si="33"/>
        <v>Colton</v>
      </c>
      <c r="N265" s="62"/>
    </row>
    <row r="266" spans="2:14" x14ac:dyDescent="0.3">
      <c r="B266" s="62" t="s">
        <v>257</v>
      </c>
      <c r="C266" s="62" t="s">
        <v>256</v>
      </c>
      <c r="E266" s="62" t="s">
        <v>320</v>
      </c>
      <c r="F266" s="62" t="str">
        <f t="shared" si="36"/>
        <v>Sultan</v>
      </c>
      <c r="H266" s="62" t="s">
        <v>318</v>
      </c>
      <c r="I266" s="62" t="str">
        <f t="shared" si="35"/>
        <v>Darrington</v>
      </c>
      <c r="K266" s="62" t="s">
        <v>717</v>
      </c>
      <c r="L266" t="str">
        <f t="shared" si="33"/>
        <v>Green Mountain</v>
      </c>
      <c r="N266" s="62"/>
    </row>
    <row r="267" spans="2:14" x14ac:dyDescent="0.3">
      <c r="B267" s="62" t="s">
        <v>255</v>
      </c>
      <c r="C267" s="62" t="s">
        <v>254</v>
      </c>
      <c r="E267" s="62" t="s">
        <v>553</v>
      </c>
      <c r="F267" s="62" t="str">
        <f t="shared" si="36"/>
        <v>Summit Atlas Charter</v>
      </c>
      <c r="H267" s="62" t="s">
        <v>316</v>
      </c>
      <c r="I267" s="62" t="str">
        <f t="shared" si="35"/>
        <v>Granite Falls</v>
      </c>
      <c r="K267" s="62" t="s">
        <v>689</v>
      </c>
      <c r="L267" t="str">
        <f t="shared" si="33"/>
        <v>Orondo</v>
      </c>
      <c r="N267" s="62"/>
    </row>
    <row r="268" spans="2:14" x14ac:dyDescent="0.3">
      <c r="B268" s="62" t="s">
        <v>253</v>
      </c>
      <c r="C268" s="62" t="s">
        <v>252</v>
      </c>
      <c r="E268" s="62" t="s">
        <v>372</v>
      </c>
      <c r="F268" s="62" t="str">
        <f t="shared" si="36"/>
        <v>Summit Olympus Charter</v>
      </c>
      <c r="H268" s="62" t="s">
        <v>314</v>
      </c>
      <c r="I268" s="62" t="str">
        <f t="shared" si="35"/>
        <v>Stanwood</v>
      </c>
      <c r="K268" s="70" t="s">
        <v>617</v>
      </c>
      <c r="L268" t="str">
        <f t="shared" si="33"/>
        <v>Wishkah Valley</v>
      </c>
      <c r="N268" s="62"/>
    </row>
    <row r="269" spans="2:14" x14ac:dyDescent="0.3">
      <c r="B269" s="62" t="s">
        <v>251</v>
      </c>
      <c r="C269" s="62" t="s">
        <v>250</v>
      </c>
      <c r="E269" s="62" t="s">
        <v>557</v>
      </c>
      <c r="F269" s="62" t="str">
        <f t="shared" si="36"/>
        <v>Summit Sierra Charter</v>
      </c>
      <c r="H269" s="69"/>
      <c r="I269" s="64" t="s">
        <v>311</v>
      </c>
      <c r="K269" s="62" t="s">
        <v>179</v>
      </c>
      <c r="L269" t="str">
        <f t="shared" si="33"/>
        <v>Oakesdale</v>
      </c>
      <c r="N269" s="62"/>
    </row>
    <row r="270" spans="2:14" x14ac:dyDescent="0.3">
      <c r="B270" s="62" t="s">
        <v>249</v>
      </c>
      <c r="C270" s="62" t="s">
        <v>248</v>
      </c>
      <c r="E270" s="62" t="s">
        <v>267</v>
      </c>
      <c r="F270" s="62" t="str">
        <f t="shared" si="36"/>
        <v>Summit Valley</v>
      </c>
      <c r="H270" s="73" t="s">
        <v>312</v>
      </c>
      <c r="I270" s="62" t="str">
        <f t="shared" ref="I270:I286" si="37">VLOOKUP(H270,$B$5:$C$322,2,0)</f>
        <v>Spokane</v>
      </c>
      <c r="K270" s="62" t="s">
        <v>239</v>
      </c>
      <c r="L270" t="str">
        <f t="shared" si="33"/>
        <v>Wa He Lut Tribal</v>
      </c>
      <c r="N270" s="62"/>
    </row>
    <row r="271" spans="2:14" x14ac:dyDescent="0.3">
      <c r="B271" s="62" t="s">
        <v>247</v>
      </c>
      <c r="C271" s="62" t="s">
        <v>246</v>
      </c>
      <c r="E271" s="62" t="s">
        <v>396</v>
      </c>
      <c r="F271" s="62" t="str">
        <f t="shared" si="36"/>
        <v>Sumner</v>
      </c>
      <c r="H271" s="62" t="s">
        <v>310</v>
      </c>
      <c r="I271" s="62" t="str">
        <f t="shared" si="37"/>
        <v>Orchard Prairie</v>
      </c>
      <c r="K271" s="62" t="s">
        <v>761</v>
      </c>
      <c r="L271" t="str">
        <f t="shared" si="33"/>
        <v>Paterson</v>
      </c>
      <c r="N271" s="62"/>
    </row>
    <row r="272" spans="2:14" x14ac:dyDescent="0.3">
      <c r="B272" s="62" t="s">
        <v>245</v>
      </c>
      <c r="C272" s="62" t="s">
        <v>244</v>
      </c>
      <c r="E272" s="62" t="s">
        <v>161</v>
      </c>
      <c r="F272" s="62" t="str">
        <f t="shared" si="36"/>
        <v>Sunnyside</v>
      </c>
      <c r="H272" s="62" t="s">
        <v>308</v>
      </c>
      <c r="I272" s="62" t="str">
        <f t="shared" si="37"/>
        <v>Great Northern</v>
      </c>
      <c r="K272" s="62" t="s">
        <v>439</v>
      </c>
      <c r="L272" t="str">
        <f t="shared" si="33"/>
        <v>Nespelem</v>
      </c>
      <c r="N272" s="62"/>
    </row>
    <row r="273" spans="2:14" x14ac:dyDescent="0.3">
      <c r="B273" s="62" t="s">
        <v>243</v>
      </c>
      <c r="C273" s="62" t="s">
        <v>242</v>
      </c>
      <c r="E273" s="62" t="s">
        <v>529</v>
      </c>
      <c r="F273" s="62" t="str">
        <f t="shared" si="36"/>
        <v>Suquamish (Chef Kitsap) Tribal</v>
      </c>
      <c r="H273" s="62" t="s">
        <v>306</v>
      </c>
      <c r="I273" s="62" t="str">
        <f t="shared" si="37"/>
        <v>Nine Mile Falls</v>
      </c>
      <c r="K273" s="63" t="s">
        <v>181</v>
      </c>
      <c r="L273" t="str">
        <f t="shared" ref="L273:L281" si="38">VLOOKUP(K273,$B$5:$C$322,2,0)</f>
        <v>St John</v>
      </c>
      <c r="N273" s="62"/>
    </row>
    <row r="274" spans="2:14" x14ac:dyDescent="0.3">
      <c r="B274" s="62" t="s">
        <v>241</v>
      </c>
      <c r="C274" s="62" t="s">
        <v>240</v>
      </c>
      <c r="E274" s="62" t="s">
        <v>402</v>
      </c>
      <c r="F274" s="62" t="str">
        <f t="shared" si="36"/>
        <v>Tacoma</v>
      </c>
      <c r="H274" s="62" t="s">
        <v>304</v>
      </c>
      <c r="I274" s="62" t="str">
        <f t="shared" si="37"/>
        <v>Medical Lake</v>
      </c>
      <c r="K274" s="62" t="s">
        <v>641</v>
      </c>
      <c r="L274" t="str">
        <f t="shared" si="38"/>
        <v>Wilson Creek</v>
      </c>
      <c r="N274" s="62"/>
    </row>
    <row r="275" spans="2:14" x14ac:dyDescent="0.3">
      <c r="B275" s="62" t="s">
        <v>239</v>
      </c>
      <c r="C275" s="62" t="s">
        <v>238</v>
      </c>
      <c r="E275" s="62" t="s">
        <v>625</v>
      </c>
      <c r="F275" s="62" t="str">
        <f t="shared" si="36"/>
        <v>Taholah</v>
      </c>
      <c r="H275" s="62" t="s">
        <v>302</v>
      </c>
      <c r="I275" s="62" t="str">
        <f t="shared" si="37"/>
        <v>Mead</v>
      </c>
      <c r="K275" s="62" t="s">
        <v>725</v>
      </c>
      <c r="L275" t="str">
        <f t="shared" si="38"/>
        <v>Quileute Tribal</v>
      </c>
      <c r="N275" s="62"/>
    </row>
    <row r="276" spans="2:14" x14ac:dyDescent="0.3">
      <c r="B276" s="62" t="s">
        <v>237</v>
      </c>
      <c r="C276" s="62" t="s">
        <v>236</v>
      </c>
      <c r="E276" s="62" t="s">
        <v>571</v>
      </c>
      <c r="F276" s="62" t="str">
        <f t="shared" si="36"/>
        <v>Tahoma</v>
      </c>
      <c r="H276" s="62" t="s">
        <v>300</v>
      </c>
      <c r="I276" s="62" t="str">
        <f t="shared" si="37"/>
        <v>Central Valley</v>
      </c>
      <c r="K276" s="63" t="s">
        <v>145</v>
      </c>
      <c r="L276" t="str">
        <f t="shared" si="38"/>
        <v>Yakama Nation Tribal</v>
      </c>
      <c r="N276" s="62"/>
    </row>
    <row r="277" spans="2:14" x14ac:dyDescent="0.3">
      <c r="B277" s="62" t="s">
        <v>235</v>
      </c>
      <c r="C277" s="62" t="s">
        <v>234</v>
      </c>
      <c r="E277" s="62" t="s">
        <v>199</v>
      </c>
      <c r="F277" s="62" t="str">
        <f t="shared" si="36"/>
        <v>Tekoa</v>
      </c>
      <c r="H277" s="62" t="s">
        <v>298</v>
      </c>
      <c r="I277" s="62" t="str">
        <f t="shared" si="37"/>
        <v>Freeman</v>
      </c>
      <c r="K277" s="72" t="s">
        <v>545</v>
      </c>
      <c r="L277" t="str">
        <f t="shared" si="38"/>
        <v>Impact Salish Sea Charter</v>
      </c>
      <c r="N277" s="62"/>
    </row>
    <row r="278" spans="2:14" x14ac:dyDescent="0.3">
      <c r="B278" s="62" t="s">
        <v>233</v>
      </c>
      <c r="C278" s="62" t="s">
        <v>232</v>
      </c>
      <c r="E278" s="62" t="s">
        <v>241</v>
      </c>
      <c r="F278" s="62" t="str">
        <f t="shared" si="36"/>
        <v>Tenino</v>
      </c>
      <c r="H278" s="62" t="s">
        <v>296</v>
      </c>
      <c r="I278" s="62" t="str">
        <f t="shared" si="37"/>
        <v>Cheney</v>
      </c>
      <c r="K278" s="62" t="s">
        <v>457</v>
      </c>
      <c r="L278" t="str">
        <f t="shared" si="38"/>
        <v>Harrington</v>
      </c>
      <c r="N278" s="62"/>
    </row>
    <row r="279" spans="2:14" x14ac:dyDescent="0.3">
      <c r="B279" s="62" t="s">
        <v>231</v>
      </c>
      <c r="C279" s="62" t="s">
        <v>230</v>
      </c>
      <c r="E279" s="62" t="s">
        <v>523</v>
      </c>
      <c r="F279" s="62" t="str">
        <f t="shared" si="36"/>
        <v>Thorp</v>
      </c>
      <c r="H279" s="62" t="s">
        <v>294</v>
      </c>
      <c r="I279" s="62" t="str">
        <f t="shared" si="37"/>
        <v>East Valley (Spokane)</v>
      </c>
      <c r="K279" s="62" t="s">
        <v>263</v>
      </c>
      <c r="L279" t="str">
        <f t="shared" si="38"/>
        <v>Columbia (Stevenson)</v>
      </c>
      <c r="N279" s="62"/>
    </row>
    <row r="280" spans="2:14" x14ac:dyDescent="0.3">
      <c r="B280" s="62" t="s">
        <v>229</v>
      </c>
      <c r="C280" s="62" t="s">
        <v>228</v>
      </c>
      <c r="E280" s="62" t="s">
        <v>481</v>
      </c>
      <c r="F280" s="62" t="str">
        <f t="shared" si="36"/>
        <v>Toledo</v>
      </c>
      <c r="H280" s="62" t="s">
        <v>292</v>
      </c>
      <c r="I280" s="62" t="str">
        <f t="shared" si="37"/>
        <v>Liberty</v>
      </c>
      <c r="K280" s="62" t="s">
        <v>513</v>
      </c>
      <c r="L280" t="str">
        <f t="shared" si="38"/>
        <v>Bickleton</v>
      </c>
      <c r="N280" s="62"/>
    </row>
    <row r="281" spans="2:14" x14ac:dyDescent="0.3">
      <c r="B281" s="62" t="s">
        <v>227</v>
      </c>
      <c r="C281" s="62" t="s">
        <v>226</v>
      </c>
      <c r="E281" s="62" t="s">
        <v>427</v>
      </c>
      <c r="F281" s="62" t="str">
        <f t="shared" si="36"/>
        <v>Tonasket</v>
      </c>
      <c r="H281" s="62" t="s">
        <v>290</v>
      </c>
      <c r="I281" s="62" t="str">
        <f t="shared" si="37"/>
        <v>West Valley (Spokane)</v>
      </c>
      <c r="K281" s="62" t="s">
        <v>191</v>
      </c>
      <c r="L281" t="str">
        <f t="shared" si="38"/>
        <v>Garfield</v>
      </c>
      <c r="N281" s="67"/>
    </row>
    <row r="282" spans="2:14" x14ac:dyDescent="0.3">
      <c r="B282" s="62" t="s">
        <v>225</v>
      </c>
      <c r="C282" s="62" t="s">
        <v>224</v>
      </c>
      <c r="E282" s="62" t="s">
        <v>159</v>
      </c>
      <c r="F282" s="62" t="str">
        <f t="shared" si="36"/>
        <v>Toppenish</v>
      </c>
      <c r="H282" s="73" t="s">
        <v>288</v>
      </c>
      <c r="I282" s="62" t="str">
        <f t="shared" si="37"/>
        <v>Deer Park</v>
      </c>
      <c r="K282" s="71" t="s">
        <v>864</v>
      </c>
      <c r="N282" s="62"/>
    </row>
    <row r="283" spans="2:14" x14ac:dyDescent="0.3">
      <c r="B283" s="62" t="s">
        <v>223</v>
      </c>
      <c r="C283" s="62" t="s">
        <v>222</v>
      </c>
      <c r="E283" s="62" t="s">
        <v>229</v>
      </c>
      <c r="F283" s="62" t="str">
        <f t="shared" si="36"/>
        <v>Touchet</v>
      </c>
      <c r="H283" s="62" t="s">
        <v>286</v>
      </c>
      <c r="I283" s="62" t="str">
        <f t="shared" si="37"/>
        <v>Riverside</v>
      </c>
      <c r="K283" s="62" t="s">
        <v>465</v>
      </c>
      <c r="L283" t="str">
        <f t="shared" ref="L283:L326" si="39">VLOOKUP(K283,$B$5:$C$322,2,0)</f>
        <v>Almira</v>
      </c>
      <c r="N283" s="62"/>
    </row>
    <row r="284" spans="2:14" x14ac:dyDescent="0.3">
      <c r="B284" s="62" t="s">
        <v>221</v>
      </c>
      <c r="C284" s="62" t="s">
        <v>220</v>
      </c>
      <c r="E284" s="62" t="s">
        <v>699</v>
      </c>
      <c r="F284" s="62" t="str">
        <f t="shared" si="36"/>
        <v>Toutle Lake</v>
      </c>
      <c r="H284" s="62" t="s">
        <v>284</v>
      </c>
      <c r="I284" s="62" t="str">
        <f t="shared" si="37"/>
        <v>Spokane Int'l Charter</v>
      </c>
      <c r="K284" s="62" t="s">
        <v>681</v>
      </c>
      <c r="L284" t="str">
        <f t="shared" si="39"/>
        <v>Mansfield</v>
      </c>
      <c r="N284" s="62"/>
    </row>
    <row r="285" spans="2:14" x14ac:dyDescent="0.3">
      <c r="B285" s="62" t="s">
        <v>219</v>
      </c>
      <c r="C285" s="62" t="s">
        <v>218</v>
      </c>
      <c r="E285" s="62" t="s">
        <v>509</v>
      </c>
      <c r="F285" s="62" t="str">
        <f t="shared" si="36"/>
        <v>Trout Lake</v>
      </c>
      <c r="H285" s="67" t="s">
        <v>282</v>
      </c>
      <c r="I285" s="62" t="str">
        <f t="shared" si="37"/>
        <v>Lumen Charter</v>
      </c>
      <c r="K285" s="63" t="s">
        <v>529</v>
      </c>
      <c r="L285" t="str">
        <f t="shared" si="39"/>
        <v>Suquamish (Chef Kitsap) Tribal</v>
      </c>
      <c r="N285" s="62"/>
    </row>
    <row r="286" spans="2:14" x14ac:dyDescent="0.3">
      <c r="B286" s="62" t="s">
        <v>217</v>
      </c>
      <c r="C286" s="62" t="s">
        <v>216</v>
      </c>
      <c r="E286" s="62" t="s">
        <v>577</v>
      </c>
      <c r="F286" s="62" t="str">
        <f t="shared" si="36"/>
        <v>Tukwila</v>
      </c>
      <c r="H286" s="62" t="s">
        <v>280</v>
      </c>
      <c r="I286" s="62" t="str">
        <f t="shared" si="37"/>
        <v>Pride Prep Charter</v>
      </c>
      <c r="K286" s="62" t="s">
        <v>525</v>
      </c>
      <c r="L286" t="str">
        <f t="shared" si="39"/>
        <v>Easton</v>
      </c>
      <c r="N286" s="62"/>
    </row>
    <row r="287" spans="2:14" x14ac:dyDescent="0.3">
      <c r="B287" s="62" t="s">
        <v>215</v>
      </c>
      <c r="C287" s="62" t="s">
        <v>214</v>
      </c>
      <c r="E287" s="62" t="s">
        <v>251</v>
      </c>
      <c r="F287" s="62" t="str">
        <f t="shared" si="36"/>
        <v>Tumwater</v>
      </c>
      <c r="H287" s="65"/>
      <c r="I287" s="64" t="s">
        <v>863</v>
      </c>
      <c r="K287" s="62" t="s">
        <v>511</v>
      </c>
      <c r="L287" t="str">
        <f t="shared" si="39"/>
        <v>Centerville</v>
      </c>
      <c r="N287" s="70"/>
    </row>
    <row r="288" spans="2:14" x14ac:dyDescent="0.3">
      <c r="B288" s="62" t="s">
        <v>213</v>
      </c>
      <c r="C288" s="62" t="s">
        <v>212</v>
      </c>
      <c r="E288" s="62" t="s">
        <v>175</v>
      </c>
      <c r="F288" s="62" t="str">
        <f t="shared" si="36"/>
        <v>Union Gap</v>
      </c>
      <c r="H288" s="62" t="s">
        <v>279</v>
      </c>
      <c r="I288" s="62" t="str">
        <f t="shared" ref="I288:I299" si="40">VLOOKUP(H288,$B$5:$C$322,2,0)</f>
        <v>Onion Creek</v>
      </c>
      <c r="K288" s="62" t="s">
        <v>483</v>
      </c>
      <c r="L288" t="str">
        <f t="shared" si="39"/>
        <v>Boistfort</v>
      </c>
      <c r="N288" s="62"/>
    </row>
    <row r="289" spans="2:14" x14ac:dyDescent="0.3">
      <c r="B289" s="62" t="s">
        <v>211</v>
      </c>
      <c r="C289" s="62" t="s">
        <v>210</v>
      </c>
      <c r="E289" s="62" t="s">
        <v>398</v>
      </c>
      <c r="F289" s="62" t="str">
        <f t="shared" si="36"/>
        <v>University Place</v>
      </c>
      <c r="H289" s="63" t="s">
        <v>277</v>
      </c>
      <c r="I289" s="62" t="str">
        <f t="shared" si="40"/>
        <v>Chewelah</v>
      </c>
      <c r="K289" s="62" t="s">
        <v>203</v>
      </c>
      <c r="L289" t="str">
        <f t="shared" si="39"/>
        <v>Lacrosse Joint</v>
      </c>
      <c r="N289" s="62"/>
    </row>
    <row r="290" spans="2:14" x14ac:dyDescent="0.3">
      <c r="B290" s="62" t="s">
        <v>209</v>
      </c>
      <c r="C290" s="62" t="s">
        <v>208</v>
      </c>
      <c r="E290" s="62" t="s">
        <v>273</v>
      </c>
      <c r="F290" s="62" t="str">
        <f t="shared" si="36"/>
        <v>Valley</v>
      </c>
      <c r="H290" s="62" t="s">
        <v>275</v>
      </c>
      <c r="I290" s="62" t="str">
        <f t="shared" si="40"/>
        <v>Wellpinit</v>
      </c>
      <c r="K290" s="62" t="s">
        <v>463</v>
      </c>
      <c r="L290" t="str">
        <f t="shared" si="39"/>
        <v>Creston</v>
      </c>
      <c r="N290" s="62"/>
    </row>
    <row r="291" spans="2:14" x14ac:dyDescent="0.3">
      <c r="B291" s="70" t="s">
        <v>207</v>
      </c>
      <c r="C291" t="s">
        <v>206</v>
      </c>
      <c r="E291" s="70" t="s">
        <v>723</v>
      </c>
      <c r="F291" t="str">
        <f t="shared" si="36"/>
        <v>Vancouver</v>
      </c>
      <c r="H291" s="68" t="s">
        <v>273</v>
      </c>
      <c r="I291" s="62" t="str">
        <f t="shared" si="40"/>
        <v>Valley</v>
      </c>
      <c r="K291" s="62" t="s">
        <v>185</v>
      </c>
      <c r="L291" t="str">
        <f t="shared" si="39"/>
        <v>Endicott</v>
      </c>
      <c r="N291" s="62"/>
    </row>
    <row r="292" spans="2:14" x14ac:dyDescent="0.3">
      <c r="B292" s="62" t="s">
        <v>205</v>
      </c>
      <c r="C292" s="62" t="s">
        <v>204</v>
      </c>
      <c r="E292" s="62" t="s">
        <v>585</v>
      </c>
      <c r="F292" s="62" t="str">
        <f t="shared" si="36"/>
        <v>Vashon Island</v>
      </c>
      <c r="H292" s="62" t="s">
        <v>271</v>
      </c>
      <c r="I292" s="62" t="str">
        <f t="shared" si="40"/>
        <v>Colville</v>
      </c>
      <c r="K292" s="62" t="s">
        <v>310</v>
      </c>
      <c r="L292" t="str">
        <f t="shared" si="39"/>
        <v>Orchard Prairie</v>
      </c>
      <c r="N292" s="63"/>
    </row>
    <row r="293" spans="2:14" x14ac:dyDescent="0.3">
      <c r="B293" s="62" t="s">
        <v>203</v>
      </c>
      <c r="C293" s="62" t="s">
        <v>202</v>
      </c>
      <c r="E293" s="62" t="s">
        <v>239</v>
      </c>
      <c r="F293" s="62" t="str">
        <f t="shared" si="36"/>
        <v>Wa He Lut Tribal</v>
      </c>
      <c r="H293" s="62" t="s">
        <v>269</v>
      </c>
      <c r="I293" s="62" t="str">
        <f t="shared" si="40"/>
        <v>Loon Lake</v>
      </c>
      <c r="K293" s="62" t="s">
        <v>603</v>
      </c>
      <c r="L293" t="str">
        <f t="shared" si="39"/>
        <v>Brinnon</v>
      </c>
      <c r="N293" s="62"/>
    </row>
    <row r="294" spans="2:14" x14ac:dyDescent="0.3">
      <c r="B294" s="62" t="s">
        <v>201</v>
      </c>
      <c r="C294" s="62" t="s">
        <v>200</v>
      </c>
      <c r="E294" s="62" t="s">
        <v>237</v>
      </c>
      <c r="F294" s="62" t="str">
        <f t="shared" si="36"/>
        <v>Wahkiakum</v>
      </c>
      <c r="H294" s="62" t="s">
        <v>267</v>
      </c>
      <c r="I294" s="62" t="str">
        <f t="shared" si="40"/>
        <v>Summit Valley</v>
      </c>
      <c r="K294" s="62" t="s">
        <v>469</v>
      </c>
      <c r="L294" t="str">
        <f t="shared" si="39"/>
        <v>Sprague</v>
      </c>
      <c r="N294" s="62"/>
    </row>
    <row r="295" spans="2:14" x14ac:dyDescent="0.3">
      <c r="B295" s="62" t="s">
        <v>199</v>
      </c>
      <c r="C295" s="62" t="s">
        <v>198</v>
      </c>
      <c r="E295" s="62" t="s">
        <v>657</v>
      </c>
      <c r="F295" s="62" t="str">
        <f t="shared" si="36"/>
        <v>Wahluke</v>
      </c>
      <c r="H295" s="62" t="s">
        <v>265</v>
      </c>
      <c r="I295" s="62" t="str">
        <f t="shared" si="40"/>
        <v>Evergreen (Stevevenson)</v>
      </c>
      <c r="K295" s="62" t="s">
        <v>505</v>
      </c>
      <c r="L295" t="str">
        <f t="shared" si="39"/>
        <v>Klickitat</v>
      </c>
      <c r="N295" s="63"/>
    </row>
    <row r="296" spans="2:14" x14ac:dyDescent="0.3">
      <c r="B296" s="62" t="s">
        <v>197</v>
      </c>
      <c r="C296" s="62" t="s">
        <v>196</v>
      </c>
      <c r="E296" s="62" t="s">
        <v>225</v>
      </c>
      <c r="F296" s="62" t="str">
        <f t="shared" si="36"/>
        <v>Waitsburg</v>
      </c>
      <c r="H296" s="62" t="s">
        <v>263</v>
      </c>
      <c r="I296" s="62" t="str">
        <f t="shared" si="40"/>
        <v>Columbia (Stevenson)</v>
      </c>
      <c r="K296" s="62" t="s">
        <v>413</v>
      </c>
      <c r="L296" t="str">
        <f t="shared" si="39"/>
        <v>North River</v>
      </c>
      <c r="N296" s="72"/>
    </row>
    <row r="297" spans="2:14" x14ac:dyDescent="0.3">
      <c r="B297" s="62" t="s">
        <v>195</v>
      </c>
      <c r="C297" s="62" t="s">
        <v>194</v>
      </c>
      <c r="E297" s="62" t="s">
        <v>233</v>
      </c>
      <c r="F297" s="62" t="str">
        <f t="shared" si="36"/>
        <v>Walla Walla</v>
      </c>
      <c r="H297" s="62" t="s">
        <v>261</v>
      </c>
      <c r="I297" s="62" t="str">
        <f t="shared" si="40"/>
        <v>Mary Walker</v>
      </c>
      <c r="K297" s="70" t="s">
        <v>515</v>
      </c>
      <c r="L297" t="str">
        <f t="shared" si="39"/>
        <v>Wishram</v>
      </c>
      <c r="N297" s="62"/>
    </row>
    <row r="298" spans="2:14" x14ac:dyDescent="0.3">
      <c r="B298" s="62" t="s">
        <v>193</v>
      </c>
      <c r="C298" s="62" t="s">
        <v>192</v>
      </c>
      <c r="E298" s="62" t="s">
        <v>151</v>
      </c>
      <c r="F298" s="62" t="str">
        <f t="shared" si="36"/>
        <v>Wapato</v>
      </c>
      <c r="H298" s="62" t="s">
        <v>259</v>
      </c>
      <c r="I298" s="62" t="str">
        <f t="shared" si="40"/>
        <v>Northport</v>
      </c>
      <c r="K298" s="62" t="s">
        <v>346</v>
      </c>
      <c r="L298" t="str">
        <f t="shared" si="39"/>
        <v>Mount Pleasant</v>
      </c>
      <c r="N298" s="62"/>
    </row>
    <row r="299" spans="2:14" x14ac:dyDescent="0.3">
      <c r="B299" s="62" t="s">
        <v>191</v>
      </c>
      <c r="C299" s="62" t="s">
        <v>190</v>
      </c>
      <c r="E299" s="62" t="s">
        <v>653</v>
      </c>
      <c r="F299" s="62" t="str">
        <f t="shared" si="36"/>
        <v>Warden</v>
      </c>
      <c r="H299" s="62" t="s">
        <v>257</v>
      </c>
      <c r="I299" s="62" t="str">
        <f t="shared" si="40"/>
        <v>Kettle Falls</v>
      </c>
      <c r="K299" s="62" t="s">
        <v>267</v>
      </c>
      <c r="L299" t="str">
        <f t="shared" si="39"/>
        <v>Summit Valley</v>
      </c>
      <c r="N299" s="62"/>
    </row>
    <row r="300" spans="2:14" x14ac:dyDescent="0.3">
      <c r="B300" s="62" t="s">
        <v>189</v>
      </c>
      <c r="C300" s="62" t="s">
        <v>188</v>
      </c>
      <c r="E300" s="62" t="s">
        <v>715</v>
      </c>
      <c r="F300" s="62" t="str">
        <f t="shared" si="36"/>
        <v>Washougal</v>
      </c>
      <c r="H300" s="65"/>
      <c r="I300" s="64" t="s">
        <v>862</v>
      </c>
      <c r="K300" s="62" t="s">
        <v>348</v>
      </c>
      <c r="L300" t="str">
        <f t="shared" si="39"/>
        <v>Skamania</v>
      </c>
      <c r="N300" s="62"/>
    </row>
    <row r="301" spans="2:14" x14ac:dyDescent="0.3">
      <c r="B301" s="62" t="s">
        <v>187</v>
      </c>
      <c r="C301" s="62" t="s">
        <v>186</v>
      </c>
      <c r="E301" s="62" t="s">
        <v>777</v>
      </c>
      <c r="F301" s="62" t="str">
        <f t="shared" si="36"/>
        <v>Washtucna</v>
      </c>
      <c r="H301" s="62" t="s">
        <v>255</v>
      </c>
      <c r="I301" s="62" t="str">
        <f t="shared" ref="I301:I309" si="41">VLOOKUP(H301,$B$5:$C$322,2,0)</f>
        <v>Yelm</v>
      </c>
      <c r="K301" s="62" t="s">
        <v>777</v>
      </c>
      <c r="L301" t="str">
        <f t="shared" si="39"/>
        <v>Washtucna</v>
      </c>
      <c r="N301" s="62"/>
    </row>
    <row r="302" spans="2:14" x14ac:dyDescent="0.3">
      <c r="B302" s="62" t="s">
        <v>185</v>
      </c>
      <c r="C302" s="62" t="s">
        <v>184</v>
      </c>
      <c r="E302" s="62" t="s">
        <v>679</v>
      </c>
      <c r="F302" s="62" t="str">
        <f t="shared" si="36"/>
        <v>Waterville</v>
      </c>
      <c r="H302" s="62" t="s">
        <v>253</v>
      </c>
      <c r="I302" s="62" t="str">
        <f t="shared" si="41"/>
        <v>North Thurston</v>
      </c>
      <c r="K302" s="62" t="s">
        <v>507</v>
      </c>
      <c r="L302" t="str">
        <f t="shared" si="39"/>
        <v>Glenwood</v>
      </c>
      <c r="N302" s="71"/>
    </row>
    <row r="303" spans="2:14" x14ac:dyDescent="0.3">
      <c r="B303" s="62" t="s">
        <v>183</v>
      </c>
      <c r="C303" s="62" t="s">
        <v>182</v>
      </c>
      <c r="E303" s="62" t="s">
        <v>275</v>
      </c>
      <c r="F303" s="62" t="str">
        <f t="shared" si="36"/>
        <v>Wellpinit</v>
      </c>
      <c r="H303" s="62" t="s">
        <v>251</v>
      </c>
      <c r="I303" s="62" t="str">
        <f t="shared" si="41"/>
        <v>Tumwater</v>
      </c>
      <c r="K303" s="62" t="s">
        <v>493</v>
      </c>
      <c r="L303" t="str">
        <f t="shared" si="39"/>
        <v>Evaline</v>
      </c>
      <c r="N303" s="62"/>
    </row>
    <row r="304" spans="2:14" x14ac:dyDescent="0.3">
      <c r="B304" s="63" t="s">
        <v>181</v>
      </c>
      <c r="C304" s="62" t="s">
        <v>180</v>
      </c>
      <c r="E304" s="63" t="s">
        <v>739</v>
      </c>
      <c r="F304" s="62" t="str">
        <f t="shared" si="36"/>
        <v>Wenatchee</v>
      </c>
      <c r="H304" s="62" t="s">
        <v>249</v>
      </c>
      <c r="I304" s="62" t="str">
        <f t="shared" si="41"/>
        <v>Olympia</v>
      </c>
      <c r="K304" s="62" t="s">
        <v>703</v>
      </c>
      <c r="L304" t="str">
        <f t="shared" si="39"/>
        <v>Starbuck</v>
      </c>
      <c r="N304" s="62"/>
    </row>
    <row r="305" spans="2:14" x14ac:dyDescent="0.3">
      <c r="B305" s="62" t="s">
        <v>179</v>
      </c>
      <c r="C305" s="62" t="s">
        <v>178</v>
      </c>
      <c r="E305" s="62" t="s">
        <v>290</v>
      </c>
      <c r="F305" s="62" t="str">
        <f t="shared" si="36"/>
        <v>West Valley (Spokane)</v>
      </c>
      <c r="H305" s="62" t="s">
        <v>247</v>
      </c>
      <c r="I305" s="62" t="str">
        <f t="shared" si="41"/>
        <v>Rainier</v>
      </c>
      <c r="K305" s="62" t="s">
        <v>619</v>
      </c>
      <c r="L305" t="str">
        <f t="shared" si="39"/>
        <v>Satsop</v>
      </c>
      <c r="N305" s="63"/>
    </row>
    <row r="306" spans="2:14" x14ac:dyDescent="0.3">
      <c r="B306" s="66" t="s">
        <v>177</v>
      </c>
      <c r="C306" s="62" t="s">
        <v>176</v>
      </c>
      <c r="E306" s="66" t="s">
        <v>149</v>
      </c>
      <c r="F306" s="62" t="str">
        <f t="shared" si="36"/>
        <v>West Valley (Yakima)</v>
      </c>
      <c r="H306" s="62" t="s">
        <v>245</v>
      </c>
      <c r="I306" s="62" t="str">
        <f t="shared" si="41"/>
        <v>Griffin</v>
      </c>
      <c r="K306" s="62" t="s">
        <v>581</v>
      </c>
      <c r="L306" t="str">
        <f t="shared" si="39"/>
        <v>Skykomish</v>
      </c>
      <c r="N306" s="62"/>
    </row>
    <row r="307" spans="2:14" x14ac:dyDescent="0.3">
      <c r="B307" s="62" t="s">
        <v>175</v>
      </c>
      <c r="C307" s="62" t="s">
        <v>174</v>
      </c>
      <c r="E307" s="62" t="s">
        <v>207</v>
      </c>
      <c r="F307" s="62" t="str">
        <f t="shared" si="36"/>
        <v>Whatcom Int'g Charter</v>
      </c>
      <c r="H307" s="62" t="s">
        <v>243</v>
      </c>
      <c r="I307" s="62" t="str">
        <f t="shared" si="41"/>
        <v>Rochester</v>
      </c>
      <c r="K307" s="62" t="s">
        <v>189</v>
      </c>
      <c r="L307" t="str">
        <f t="shared" si="39"/>
        <v>Steptoe</v>
      </c>
      <c r="N307" s="62"/>
    </row>
    <row r="308" spans="2:14" x14ac:dyDescent="0.3">
      <c r="B308" s="62" t="s">
        <v>173</v>
      </c>
      <c r="C308" s="62" t="s">
        <v>172</v>
      </c>
      <c r="E308" s="62" t="s">
        <v>473</v>
      </c>
      <c r="F308" s="62" t="str">
        <f t="shared" si="36"/>
        <v>White Pass</v>
      </c>
      <c r="H308" s="62" t="s">
        <v>241</v>
      </c>
      <c r="I308" s="62" t="str">
        <f t="shared" si="41"/>
        <v>Tenino</v>
      </c>
      <c r="K308" s="62" t="s">
        <v>673</v>
      </c>
      <c r="L308" t="str">
        <f t="shared" si="39"/>
        <v>Orient</v>
      </c>
      <c r="N308" s="62"/>
    </row>
    <row r="309" spans="2:14" x14ac:dyDescent="0.3">
      <c r="B309" s="62" t="s">
        <v>171</v>
      </c>
      <c r="C309" s="62" t="s">
        <v>170</v>
      </c>
      <c r="E309" s="62" t="s">
        <v>380</v>
      </c>
      <c r="F309" s="62" t="str">
        <f t="shared" si="36"/>
        <v>White River</v>
      </c>
      <c r="H309" s="62" t="s">
        <v>239</v>
      </c>
      <c r="I309" s="62" t="str">
        <f t="shared" si="41"/>
        <v>Wa He Lut Tribal</v>
      </c>
      <c r="K309" s="62" t="s">
        <v>279</v>
      </c>
      <c r="L309" t="str">
        <f t="shared" si="39"/>
        <v>Onion Creek</v>
      </c>
      <c r="N309" s="62"/>
    </row>
    <row r="310" spans="2:14" x14ac:dyDescent="0.3">
      <c r="B310" s="62" t="s">
        <v>169</v>
      </c>
      <c r="C310" s="62" t="s">
        <v>168</v>
      </c>
      <c r="E310" s="62" t="s">
        <v>499</v>
      </c>
      <c r="F310" s="62" t="str">
        <f t="shared" si="36"/>
        <v>White Salmon</v>
      </c>
      <c r="H310" s="69"/>
      <c r="I310" s="64" t="s">
        <v>236</v>
      </c>
      <c r="K310" s="62" t="s">
        <v>527</v>
      </c>
      <c r="L310" t="str">
        <f t="shared" si="39"/>
        <v>Damman</v>
      </c>
      <c r="N310" s="62"/>
    </row>
    <row r="311" spans="2:14" x14ac:dyDescent="0.3">
      <c r="B311" s="62" t="s">
        <v>167</v>
      </c>
      <c r="C311" s="62" t="s">
        <v>166</v>
      </c>
      <c r="E311" s="62" t="s">
        <v>543</v>
      </c>
      <c r="F311" s="62" t="str">
        <f t="shared" si="36"/>
        <v>Why Not You Charter</v>
      </c>
      <c r="H311" s="62" t="s">
        <v>237</v>
      </c>
      <c r="I311" s="62" t="str">
        <f>VLOOKUP(H311,$B$5:$C$322,2,0)</f>
        <v>Wahkiakum</v>
      </c>
      <c r="K311" s="62" t="s">
        <v>201</v>
      </c>
      <c r="L311" t="str">
        <f t="shared" si="39"/>
        <v>Lamont</v>
      </c>
      <c r="N311" s="62"/>
    </row>
    <row r="312" spans="2:14" x14ac:dyDescent="0.3">
      <c r="B312" s="62" t="s">
        <v>165</v>
      </c>
      <c r="C312" s="62" t="s">
        <v>164</v>
      </c>
      <c r="E312" s="62" t="s">
        <v>459</v>
      </c>
      <c r="F312" s="62" t="str">
        <f t="shared" si="36"/>
        <v>Wilbur</v>
      </c>
      <c r="H312" s="65"/>
      <c r="I312" s="64" t="s">
        <v>232</v>
      </c>
      <c r="K312" s="62" t="s">
        <v>344</v>
      </c>
      <c r="L312" t="str">
        <f t="shared" si="39"/>
        <v>Mill A</v>
      </c>
      <c r="N312" s="62"/>
    </row>
    <row r="313" spans="2:14" x14ac:dyDescent="0.3">
      <c r="B313" s="62" t="s">
        <v>163</v>
      </c>
      <c r="C313" s="62" t="s">
        <v>162</v>
      </c>
      <c r="E313" s="62" t="s">
        <v>415</v>
      </c>
      <c r="F313" s="62" t="str">
        <f t="shared" si="36"/>
        <v>Willapa Valley</v>
      </c>
      <c r="H313" s="62" t="s">
        <v>235</v>
      </c>
      <c r="I313" s="62" t="str">
        <f t="shared" ref="I313:I319" si="42">VLOOKUP(H313,$B$5:$C$322,2,0)</f>
        <v>Dixie</v>
      </c>
      <c r="K313" s="62" t="s">
        <v>605</v>
      </c>
      <c r="L313" t="str">
        <f t="shared" si="39"/>
        <v>Queets-Clearwater</v>
      </c>
      <c r="N313" s="62"/>
    </row>
    <row r="314" spans="2:14" x14ac:dyDescent="0.3">
      <c r="B314" s="62" t="s">
        <v>161</v>
      </c>
      <c r="C314" s="62" t="s">
        <v>160</v>
      </c>
      <c r="E314" s="62" t="s">
        <v>641</v>
      </c>
      <c r="F314" s="62" t="str">
        <f t="shared" si="36"/>
        <v>Wilson Creek</v>
      </c>
      <c r="H314" s="62" t="s">
        <v>233</v>
      </c>
      <c r="I314" s="62" t="str">
        <f t="shared" si="42"/>
        <v>Walla Walla</v>
      </c>
      <c r="K314" s="62" t="s">
        <v>661</v>
      </c>
      <c r="L314" t="str">
        <f t="shared" si="39"/>
        <v>Kahlotus</v>
      </c>
      <c r="N314" s="62"/>
    </row>
    <row r="315" spans="2:14" x14ac:dyDescent="0.3">
      <c r="B315" s="62" t="s">
        <v>159</v>
      </c>
      <c r="C315" s="62" t="s">
        <v>158</v>
      </c>
      <c r="E315" s="62" t="s">
        <v>485</v>
      </c>
      <c r="F315" s="62" t="str">
        <f t="shared" si="36"/>
        <v>Winlock</v>
      </c>
      <c r="H315" s="62" t="s">
        <v>231</v>
      </c>
      <c r="I315" s="62" t="str">
        <f t="shared" si="42"/>
        <v>College Place</v>
      </c>
      <c r="K315" s="62" t="s">
        <v>503</v>
      </c>
      <c r="L315" t="str">
        <f t="shared" si="39"/>
        <v>Roosevelt</v>
      </c>
      <c r="N315" s="62"/>
    </row>
    <row r="316" spans="2:14" x14ac:dyDescent="0.3">
      <c r="B316" s="62" t="s">
        <v>157</v>
      </c>
      <c r="C316" s="62" t="s">
        <v>156</v>
      </c>
      <c r="E316" s="62" t="s">
        <v>617</v>
      </c>
      <c r="F316" s="62" t="str">
        <f t="shared" si="36"/>
        <v>Wishkah Valley</v>
      </c>
      <c r="H316" s="62" t="s">
        <v>229</v>
      </c>
      <c r="I316" s="62" t="str">
        <f t="shared" si="42"/>
        <v>Touchet</v>
      </c>
      <c r="K316" s="68" t="s">
        <v>677</v>
      </c>
      <c r="L316" t="str">
        <f t="shared" si="39"/>
        <v>Keller</v>
      </c>
      <c r="N316" s="62"/>
    </row>
    <row r="317" spans="2:14" x14ac:dyDescent="0.3">
      <c r="B317" s="62" t="s">
        <v>155</v>
      </c>
      <c r="C317" s="62" t="s">
        <v>154</v>
      </c>
      <c r="E317" s="62" t="s">
        <v>515</v>
      </c>
      <c r="F317" s="62" t="str">
        <f t="shared" si="36"/>
        <v>Wishram</v>
      </c>
      <c r="H317" s="62" t="s">
        <v>227</v>
      </c>
      <c r="I317" s="62" t="str">
        <f t="shared" si="42"/>
        <v>Columbia (Walla)</v>
      </c>
      <c r="K317" s="67" t="s">
        <v>282</v>
      </c>
      <c r="L317" t="str">
        <f t="shared" si="39"/>
        <v>Lumen Charter</v>
      </c>
      <c r="N317" s="70"/>
    </row>
    <row r="318" spans="2:14" x14ac:dyDescent="0.3">
      <c r="B318" s="62" t="s">
        <v>153</v>
      </c>
      <c r="C318" s="62" t="s">
        <v>152</v>
      </c>
      <c r="E318" s="62" t="s">
        <v>693</v>
      </c>
      <c r="F318" s="62" t="str">
        <f t="shared" si="36"/>
        <v>Woodland</v>
      </c>
      <c r="H318" s="62" t="s">
        <v>225</v>
      </c>
      <c r="I318" s="62" t="str">
        <f t="shared" si="42"/>
        <v>Waitsburg</v>
      </c>
      <c r="K318" s="62" t="s">
        <v>308</v>
      </c>
      <c r="L318" t="str">
        <f t="shared" si="39"/>
        <v>Great Northern</v>
      </c>
      <c r="N318" s="62"/>
    </row>
    <row r="319" spans="2:14" x14ac:dyDescent="0.3">
      <c r="B319" s="62" t="s">
        <v>151</v>
      </c>
      <c r="C319" s="62" t="s">
        <v>150</v>
      </c>
      <c r="E319" s="62" t="s">
        <v>145</v>
      </c>
      <c r="F319" s="62" t="str">
        <f t="shared" si="36"/>
        <v>Yakama Nation Tribal</v>
      </c>
      <c r="H319" s="62" t="s">
        <v>223</v>
      </c>
      <c r="I319" s="62" t="str">
        <f t="shared" si="42"/>
        <v>Prescott</v>
      </c>
      <c r="K319" s="62" t="s">
        <v>265</v>
      </c>
      <c r="L319" t="str">
        <f t="shared" si="39"/>
        <v>Evergreen (Stevevenson)</v>
      </c>
      <c r="N319" s="62"/>
    </row>
    <row r="320" spans="2:14" x14ac:dyDescent="0.3">
      <c r="B320" s="62" t="s">
        <v>149</v>
      </c>
      <c r="C320" s="62" t="s">
        <v>148</v>
      </c>
      <c r="E320" s="62" t="s">
        <v>171</v>
      </c>
      <c r="F320" s="62" t="str">
        <f t="shared" si="36"/>
        <v>Yakima</v>
      </c>
      <c r="H320" s="65"/>
      <c r="I320" s="64" t="s">
        <v>861</v>
      </c>
      <c r="K320" s="62" t="s">
        <v>685</v>
      </c>
      <c r="L320" t="str">
        <f t="shared" si="39"/>
        <v>Palisades</v>
      </c>
      <c r="N320" s="62"/>
    </row>
    <row r="321" spans="2:14" x14ac:dyDescent="0.3">
      <c r="B321" s="62" t="s">
        <v>147</v>
      </c>
      <c r="C321" s="62" t="s">
        <v>146</v>
      </c>
      <c r="E321" s="62" t="s">
        <v>255</v>
      </c>
      <c r="F321" s="62" t="str">
        <f t="shared" si="36"/>
        <v>Yelm</v>
      </c>
      <c r="H321" s="62" t="s">
        <v>221</v>
      </c>
      <c r="I321" s="62" t="str">
        <f t="shared" ref="I321:I329" si="43">VLOOKUP(H321,$B$5:$C$322,2,0)</f>
        <v>Bellingham</v>
      </c>
      <c r="K321" s="62" t="s">
        <v>235</v>
      </c>
      <c r="L321" t="str">
        <f t="shared" si="39"/>
        <v>Dixie</v>
      </c>
      <c r="N321" s="62"/>
    </row>
    <row r="322" spans="2:14" x14ac:dyDescent="0.3">
      <c r="B322" s="63" t="s">
        <v>145</v>
      </c>
      <c r="C322" s="62" t="s">
        <v>144</v>
      </c>
      <c r="E322" s="63" t="s">
        <v>153</v>
      </c>
      <c r="F322" s="62" t="str">
        <f t="shared" si="36"/>
        <v>Zillah</v>
      </c>
      <c r="H322" s="62" t="s">
        <v>219</v>
      </c>
      <c r="I322" s="62" t="str">
        <f t="shared" si="43"/>
        <v>Ferndale</v>
      </c>
      <c r="K322" s="62" t="s">
        <v>328</v>
      </c>
      <c r="L322" t="str">
        <f t="shared" si="39"/>
        <v>Index</v>
      </c>
      <c r="N322" s="62"/>
    </row>
    <row r="323" spans="2:14" x14ac:dyDescent="0.3">
      <c r="B323" s="66"/>
      <c r="E323" s="66"/>
      <c r="H323" s="62" t="s">
        <v>217</v>
      </c>
      <c r="I323" s="62" t="str">
        <f t="shared" si="43"/>
        <v>Blaine</v>
      </c>
      <c r="K323" s="62" t="s">
        <v>775</v>
      </c>
      <c r="L323" t="str">
        <f t="shared" si="39"/>
        <v>Benge</v>
      </c>
      <c r="N323" s="62"/>
    </row>
    <row r="324" spans="2:14" x14ac:dyDescent="0.3">
      <c r="B324" s="66"/>
      <c r="E324" s="66"/>
      <c r="H324" s="62" t="s">
        <v>215</v>
      </c>
      <c r="I324" s="62" t="str">
        <f t="shared" si="43"/>
        <v>Lynden</v>
      </c>
      <c r="K324" s="62" t="s">
        <v>663</v>
      </c>
      <c r="L324" t="str">
        <f t="shared" si="39"/>
        <v>Star</v>
      </c>
      <c r="N324" s="62"/>
    </row>
    <row r="325" spans="2:14" x14ac:dyDescent="0.3">
      <c r="B325" s="66"/>
      <c r="E325" s="66"/>
      <c r="H325" s="62" t="s">
        <v>213</v>
      </c>
      <c r="I325" s="62" t="str">
        <f t="shared" si="43"/>
        <v>Meridian</v>
      </c>
      <c r="K325" s="62" t="s">
        <v>370</v>
      </c>
      <c r="L325" t="str">
        <f t="shared" si="39"/>
        <v>Shaw</v>
      </c>
      <c r="N325" s="62"/>
    </row>
    <row r="326" spans="2:14" x14ac:dyDescent="0.3">
      <c r="B326" s="66"/>
      <c r="E326" s="66"/>
      <c r="H326" s="62" t="s">
        <v>211</v>
      </c>
      <c r="I326" s="62" t="str">
        <f t="shared" si="43"/>
        <v>Nooksack Valley</v>
      </c>
      <c r="K326" s="62" t="s">
        <v>749</v>
      </c>
      <c r="L326" t="str">
        <f t="shared" si="39"/>
        <v>Stehekin</v>
      </c>
      <c r="N326" s="62"/>
    </row>
    <row r="327" spans="2:14" x14ac:dyDescent="0.3">
      <c r="H327" s="62" t="s">
        <v>209</v>
      </c>
      <c r="I327" s="62" t="str">
        <f t="shared" si="43"/>
        <v>Mount Baker</v>
      </c>
      <c r="N327" s="62"/>
    </row>
    <row r="328" spans="2:14" x14ac:dyDescent="0.3">
      <c r="H328" s="70" t="s">
        <v>207</v>
      </c>
      <c r="I328" s="62" t="str">
        <f t="shared" si="43"/>
        <v>Whatcom Int'g Charter</v>
      </c>
      <c r="N328" s="62"/>
    </row>
    <row r="329" spans="2:14" x14ac:dyDescent="0.3">
      <c r="H329" s="62" t="s">
        <v>205</v>
      </c>
      <c r="I329" s="62" t="str">
        <f t="shared" si="43"/>
        <v>Lummi Tribal</v>
      </c>
      <c r="N329" s="62"/>
    </row>
    <row r="330" spans="2:14" x14ac:dyDescent="0.3">
      <c r="H330" s="69"/>
      <c r="I330" s="64" t="s">
        <v>860</v>
      </c>
      <c r="N330" s="62"/>
    </row>
    <row r="331" spans="2:14" x14ac:dyDescent="0.3">
      <c r="H331" s="62" t="s">
        <v>203</v>
      </c>
      <c r="I331" s="62" t="str">
        <f t="shared" ref="I331:I344" si="44">VLOOKUP(H331,$B$5:$C$322,2,0)</f>
        <v>Lacrosse Joint</v>
      </c>
      <c r="N331" s="62"/>
    </row>
    <row r="332" spans="2:14" x14ac:dyDescent="0.3">
      <c r="H332" s="62" t="s">
        <v>201</v>
      </c>
      <c r="I332" s="62" t="str">
        <f t="shared" si="44"/>
        <v>Lamont</v>
      </c>
      <c r="N332" s="62"/>
    </row>
    <row r="333" spans="2:14" x14ac:dyDescent="0.3">
      <c r="H333" s="62" t="s">
        <v>199</v>
      </c>
      <c r="I333" s="62" t="str">
        <f t="shared" si="44"/>
        <v>Tekoa</v>
      </c>
      <c r="N333" s="62"/>
    </row>
    <row r="334" spans="2:14" x14ac:dyDescent="0.3">
      <c r="H334" s="62" t="s">
        <v>197</v>
      </c>
      <c r="I334" s="62" t="str">
        <f t="shared" si="44"/>
        <v>Pullman</v>
      </c>
      <c r="N334" s="62"/>
    </row>
    <row r="335" spans="2:14" x14ac:dyDescent="0.3">
      <c r="H335" s="62" t="s">
        <v>195</v>
      </c>
      <c r="I335" s="62" t="str">
        <f t="shared" si="44"/>
        <v>Colfax</v>
      </c>
      <c r="N335" s="62"/>
    </row>
    <row r="336" spans="2:14" x14ac:dyDescent="0.3">
      <c r="H336" s="62" t="s">
        <v>193</v>
      </c>
      <c r="I336" s="62" t="str">
        <f t="shared" si="44"/>
        <v>Palouse</v>
      </c>
      <c r="N336" s="68"/>
    </row>
    <row r="337" spans="8:14" x14ac:dyDescent="0.3">
      <c r="H337" s="62" t="s">
        <v>191</v>
      </c>
      <c r="I337" s="62" t="str">
        <f t="shared" si="44"/>
        <v>Garfield</v>
      </c>
      <c r="N337" s="67"/>
    </row>
    <row r="338" spans="8:14" x14ac:dyDescent="0.3">
      <c r="H338" s="62" t="s">
        <v>189</v>
      </c>
      <c r="I338" s="62" t="str">
        <f t="shared" si="44"/>
        <v>Steptoe</v>
      </c>
      <c r="N338" s="62"/>
    </row>
    <row r="339" spans="8:14" x14ac:dyDescent="0.3">
      <c r="H339" s="62" t="s">
        <v>187</v>
      </c>
      <c r="I339" s="62" t="str">
        <f t="shared" si="44"/>
        <v>Colton</v>
      </c>
      <c r="N339" s="62"/>
    </row>
    <row r="340" spans="8:14" x14ac:dyDescent="0.3">
      <c r="H340" s="62" t="s">
        <v>185</v>
      </c>
      <c r="I340" s="62" t="str">
        <f t="shared" si="44"/>
        <v>Endicott</v>
      </c>
      <c r="N340" s="62"/>
    </row>
    <row r="341" spans="8:14" x14ac:dyDescent="0.3">
      <c r="H341" s="62" t="s">
        <v>183</v>
      </c>
      <c r="I341" s="62" t="str">
        <f t="shared" si="44"/>
        <v>Rosalia</v>
      </c>
      <c r="N341" s="62"/>
    </row>
    <row r="342" spans="8:14" x14ac:dyDescent="0.3">
      <c r="H342" s="63" t="s">
        <v>181</v>
      </c>
      <c r="I342" s="62" t="str">
        <f t="shared" si="44"/>
        <v>St John</v>
      </c>
      <c r="N342" s="62"/>
    </row>
    <row r="343" spans="8:14" x14ac:dyDescent="0.3">
      <c r="H343" s="62" t="s">
        <v>179</v>
      </c>
      <c r="I343" s="62" t="str">
        <f t="shared" si="44"/>
        <v>Oakesdale</v>
      </c>
      <c r="N343" s="62"/>
    </row>
    <row r="344" spans="8:14" x14ac:dyDescent="0.3">
      <c r="H344" s="66" t="s">
        <v>177</v>
      </c>
      <c r="I344" s="62" t="str">
        <f t="shared" si="44"/>
        <v>Pullman Mont Charter</v>
      </c>
      <c r="N344" s="62"/>
    </row>
    <row r="345" spans="8:14" x14ac:dyDescent="0.3">
      <c r="H345" s="65"/>
      <c r="I345" s="64" t="s">
        <v>170</v>
      </c>
      <c r="N345" s="62"/>
    </row>
    <row r="346" spans="8:14" x14ac:dyDescent="0.3">
      <c r="H346" s="62" t="s">
        <v>175</v>
      </c>
      <c r="I346" s="62" t="str">
        <f t="shared" ref="I346:I361" si="45">VLOOKUP(H346,$B$5:$C$322,2,0)</f>
        <v>Union Gap</v>
      </c>
      <c r="N346" s="62"/>
    </row>
    <row r="347" spans="8:14" x14ac:dyDescent="0.3">
      <c r="H347" s="62" t="s">
        <v>173</v>
      </c>
      <c r="I347" s="62" t="str">
        <f t="shared" si="45"/>
        <v>Naches Valley</v>
      </c>
    </row>
    <row r="348" spans="8:14" x14ac:dyDescent="0.3">
      <c r="H348" s="62" t="s">
        <v>171</v>
      </c>
      <c r="I348" s="62" t="str">
        <f t="shared" si="45"/>
        <v>Yakima</v>
      </c>
    </row>
    <row r="349" spans="8:14" x14ac:dyDescent="0.3">
      <c r="H349" s="62" t="s">
        <v>169</v>
      </c>
      <c r="I349" s="62" t="str">
        <f t="shared" si="45"/>
        <v>East Valley (Yakima)</v>
      </c>
    </row>
    <row r="350" spans="8:14" x14ac:dyDescent="0.3">
      <c r="H350" s="62" t="s">
        <v>167</v>
      </c>
      <c r="I350" s="62" t="str">
        <f t="shared" si="45"/>
        <v>Selah</v>
      </c>
    </row>
    <row r="351" spans="8:14" x14ac:dyDescent="0.3">
      <c r="H351" s="62" t="s">
        <v>165</v>
      </c>
      <c r="I351" s="62" t="str">
        <f t="shared" si="45"/>
        <v>Mabton</v>
      </c>
    </row>
    <row r="352" spans="8:14" x14ac:dyDescent="0.3">
      <c r="H352" s="62" t="s">
        <v>163</v>
      </c>
      <c r="I352" s="62" t="str">
        <f t="shared" si="45"/>
        <v>Grandview</v>
      </c>
    </row>
    <row r="353" spans="8:9" x14ac:dyDescent="0.3">
      <c r="H353" s="62" t="s">
        <v>161</v>
      </c>
      <c r="I353" s="62" t="str">
        <f t="shared" si="45"/>
        <v>Sunnyside</v>
      </c>
    </row>
    <row r="354" spans="8:9" x14ac:dyDescent="0.3">
      <c r="H354" s="62" t="s">
        <v>159</v>
      </c>
      <c r="I354" s="62" t="str">
        <f t="shared" si="45"/>
        <v>Toppenish</v>
      </c>
    </row>
    <row r="355" spans="8:9" x14ac:dyDescent="0.3">
      <c r="H355" s="62" t="s">
        <v>157</v>
      </c>
      <c r="I355" s="62" t="str">
        <f t="shared" si="45"/>
        <v>Highland</v>
      </c>
    </row>
    <row r="356" spans="8:9" x14ac:dyDescent="0.3">
      <c r="H356" s="62" t="s">
        <v>155</v>
      </c>
      <c r="I356" s="62" t="str">
        <f t="shared" si="45"/>
        <v>Granger</v>
      </c>
    </row>
    <row r="357" spans="8:9" x14ac:dyDescent="0.3">
      <c r="H357" s="62" t="s">
        <v>153</v>
      </c>
      <c r="I357" s="62" t="str">
        <f t="shared" si="45"/>
        <v>Zillah</v>
      </c>
    </row>
    <row r="358" spans="8:9" x14ac:dyDescent="0.3">
      <c r="H358" s="62" t="s">
        <v>151</v>
      </c>
      <c r="I358" s="62" t="str">
        <f t="shared" si="45"/>
        <v>Wapato</v>
      </c>
    </row>
    <row r="359" spans="8:9" x14ac:dyDescent="0.3">
      <c r="H359" s="62" t="s">
        <v>149</v>
      </c>
      <c r="I359" s="62" t="str">
        <f t="shared" si="45"/>
        <v>West Valley (Yakima)</v>
      </c>
    </row>
    <row r="360" spans="8:9" x14ac:dyDescent="0.3">
      <c r="H360" s="62" t="s">
        <v>147</v>
      </c>
      <c r="I360" s="62" t="str">
        <f t="shared" si="45"/>
        <v>Mount Adams</v>
      </c>
    </row>
    <row r="361" spans="8:9" x14ac:dyDescent="0.3">
      <c r="H361" s="63" t="s">
        <v>145</v>
      </c>
      <c r="I361" s="62" t="str">
        <f t="shared" si="45"/>
        <v>Yakama Nation Tribal</v>
      </c>
    </row>
  </sheetData>
  <sheetProtection sheet="1" objects="1" scenarios="1"/>
  <conditionalFormatting sqref="K126">
    <cfRule type="duplicateValues" dxfId="15" priority="12"/>
  </conditionalFormatting>
  <conditionalFormatting sqref="K127">
    <cfRule type="duplicateValues" dxfId="14" priority="11"/>
  </conditionalFormatting>
  <conditionalFormatting sqref="K324">
    <cfRule type="duplicateValues" dxfId="13" priority="10"/>
  </conditionalFormatting>
  <conditionalFormatting sqref="B136">
    <cfRule type="duplicateValues" dxfId="12" priority="9"/>
  </conditionalFormatting>
  <conditionalFormatting sqref="B137">
    <cfRule type="duplicateValues" dxfId="11" priority="8"/>
  </conditionalFormatting>
  <conditionalFormatting sqref="H175">
    <cfRule type="duplicateValues" dxfId="10" priority="7"/>
  </conditionalFormatting>
  <conditionalFormatting sqref="H176">
    <cfRule type="duplicateValues" dxfId="9" priority="6"/>
  </conditionalFormatting>
  <conditionalFormatting sqref="E136">
    <cfRule type="duplicateValues" dxfId="8" priority="5"/>
  </conditionalFormatting>
  <conditionalFormatting sqref="E137">
    <cfRule type="duplicateValues" dxfId="7" priority="4"/>
  </conditionalFormatting>
  <conditionalFormatting sqref="N143">
    <cfRule type="duplicateValues" dxfId="6" priority="3"/>
  </conditionalFormatting>
  <conditionalFormatting sqref="N144">
    <cfRule type="duplicateValues" dxfId="5" priority="2"/>
  </conditionalFormatting>
  <conditionalFormatting sqref="N344">
    <cfRule type="duplicateValues" dxfId="4" priority="1"/>
  </conditionalFormatting>
  <pageMargins left="0.7" right="0.7" top="0.75" bottom="0.75" header="0.3" footer="0.3"/>
  <pageSetup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5FA34-3ECD-43A6-862A-AFA6B60D3220}">
  <dimension ref="B1:E321"/>
  <sheetViews>
    <sheetView topLeftCell="A275" workbookViewId="0">
      <selection activeCell="B4" sqref="B4"/>
    </sheetView>
  </sheetViews>
  <sheetFormatPr defaultColWidth="8.88671875" defaultRowHeight="14.4" x14ac:dyDescent="0.3"/>
  <cols>
    <col min="1" max="1" width="8.88671875" style="84"/>
    <col min="2" max="2" width="26" style="84" bestFit="1" customWidth="1"/>
    <col min="3" max="3" width="16.6640625" style="84" bestFit="1" customWidth="1"/>
    <col min="4" max="4" width="33.88671875" style="84" bestFit="1" customWidth="1"/>
    <col min="5" max="5" width="17.33203125" style="84" bestFit="1" customWidth="1"/>
    <col min="6" max="16384" width="8.88671875" style="84"/>
  </cols>
  <sheetData>
    <row r="1" spans="2:5" x14ac:dyDescent="0.3">
      <c r="D1" s="85"/>
    </row>
    <row r="2" spans="2:5" x14ac:dyDescent="0.3">
      <c r="B2" s="86"/>
      <c r="C2" s="86"/>
      <c r="D2" s="87" t="s">
        <v>906</v>
      </c>
      <c r="E2" s="87" t="s">
        <v>907</v>
      </c>
    </row>
    <row r="3" spans="2:5" x14ac:dyDescent="0.3">
      <c r="B3" s="88" t="s">
        <v>782</v>
      </c>
      <c r="C3" s="88" t="s">
        <v>783</v>
      </c>
      <c r="D3" s="87" t="s">
        <v>908</v>
      </c>
      <c r="E3" s="87" t="s">
        <v>909</v>
      </c>
    </row>
    <row r="4" spans="2:5" x14ac:dyDescent="0.3">
      <c r="B4" s="84" t="s">
        <v>778</v>
      </c>
      <c r="C4" s="89" t="s">
        <v>910</v>
      </c>
      <c r="D4" s="90">
        <v>2484987379.04</v>
      </c>
      <c r="E4" s="90">
        <v>2434689508.7200003</v>
      </c>
    </row>
    <row r="5" spans="2:5" x14ac:dyDescent="0.3">
      <c r="B5" s="91" t="s">
        <v>636</v>
      </c>
      <c r="C5" s="91" t="s">
        <v>637</v>
      </c>
      <c r="D5" s="90">
        <v>3617722.24</v>
      </c>
      <c r="E5" s="90">
        <v>2467846.44</v>
      </c>
    </row>
    <row r="6" spans="2:5" x14ac:dyDescent="0.3">
      <c r="B6" s="91" t="s">
        <v>486</v>
      </c>
      <c r="C6" s="91" t="s">
        <v>487</v>
      </c>
      <c r="D6" s="90">
        <v>2608878.92</v>
      </c>
      <c r="E6" s="90">
        <v>2780747.71</v>
      </c>
    </row>
    <row r="7" spans="2:5" x14ac:dyDescent="0.3">
      <c r="B7" s="91" t="s">
        <v>464</v>
      </c>
      <c r="C7" s="91" t="s">
        <v>465</v>
      </c>
      <c r="D7" s="90">
        <v>1590041.3</v>
      </c>
      <c r="E7" s="90">
        <v>2417115.17</v>
      </c>
    </row>
    <row r="8" spans="2:5" x14ac:dyDescent="0.3">
      <c r="B8" s="91" t="s">
        <v>355</v>
      </c>
      <c r="C8" s="91" t="s">
        <v>356</v>
      </c>
      <c r="D8" s="90">
        <v>3854539.62</v>
      </c>
      <c r="E8" s="90">
        <v>2386150.6800000002</v>
      </c>
    </row>
    <row r="9" spans="2:5" x14ac:dyDescent="0.3">
      <c r="B9" s="91" t="s">
        <v>331</v>
      </c>
      <c r="C9" s="91" t="s">
        <v>332</v>
      </c>
      <c r="D9" s="90">
        <v>12203908.66</v>
      </c>
      <c r="E9" s="90">
        <v>10181668.210000001</v>
      </c>
    </row>
    <row r="10" spans="2:5" x14ac:dyDescent="0.3">
      <c r="B10" s="91" t="s">
        <v>764</v>
      </c>
      <c r="C10" s="91" t="s">
        <v>765</v>
      </c>
      <c r="D10" s="90">
        <v>2414586.27</v>
      </c>
      <c r="E10" s="90">
        <v>2783246.34</v>
      </c>
    </row>
    <row r="11" spans="2:5" x14ac:dyDescent="0.3">
      <c r="B11" s="91" t="s">
        <v>572</v>
      </c>
      <c r="C11" s="91" t="s">
        <v>573</v>
      </c>
      <c r="D11" s="90">
        <v>50882022.090000004</v>
      </c>
      <c r="E11" s="90">
        <v>48684272.280000001</v>
      </c>
    </row>
    <row r="12" spans="2:5" x14ac:dyDescent="0.3">
      <c r="B12" s="91" t="s">
        <v>538</v>
      </c>
      <c r="C12" s="91" t="s">
        <v>539</v>
      </c>
      <c r="D12" s="90">
        <v>6742216.2199999997</v>
      </c>
      <c r="E12" s="90">
        <v>7061929</v>
      </c>
    </row>
    <row r="13" spans="2:5" x14ac:dyDescent="0.3">
      <c r="B13" s="91" t="s">
        <v>708</v>
      </c>
      <c r="C13" s="91" t="s">
        <v>709</v>
      </c>
      <c r="D13" s="90">
        <v>37157398.899999999</v>
      </c>
      <c r="E13" s="90">
        <v>42940211.07</v>
      </c>
    </row>
    <row r="14" spans="2:5" x14ac:dyDescent="0.3">
      <c r="B14" s="91" t="s">
        <v>578</v>
      </c>
      <c r="C14" s="91" t="s">
        <v>579</v>
      </c>
      <c r="D14" s="90">
        <v>29502764.370000001</v>
      </c>
      <c r="E14" s="90">
        <v>30880141.699999999</v>
      </c>
    </row>
    <row r="15" spans="2:5" x14ac:dyDescent="0.3">
      <c r="B15" s="91" t="s">
        <v>220</v>
      </c>
      <c r="C15" s="91" t="s">
        <v>221</v>
      </c>
      <c r="D15" s="90">
        <v>25306782</v>
      </c>
      <c r="E15" s="90">
        <v>23344648.66</v>
      </c>
    </row>
    <row r="16" spans="2:5" x14ac:dyDescent="0.3">
      <c r="B16" s="91" t="s">
        <v>774</v>
      </c>
      <c r="C16" s="91" t="s">
        <v>775</v>
      </c>
      <c r="D16" s="90">
        <v>411795.44</v>
      </c>
      <c r="E16" s="90">
        <v>519486.33</v>
      </c>
    </row>
    <row r="17" spans="2:5" x14ac:dyDescent="0.3">
      <c r="B17" s="91" t="s">
        <v>383</v>
      </c>
      <c r="C17" s="91" t="s">
        <v>384</v>
      </c>
      <c r="D17" s="90">
        <v>45723224.189999998</v>
      </c>
      <c r="E17" s="90">
        <v>34988073.770000003</v>
      </c>
    </row>
    <row r="18" spans="2:5" x14ac:dyDescent="0.3">
      <c r="B18" s="91" t="s">
        <v>512</v>
      </c>
      <c r="C18" s="91" t="s">
        <v>513</v>
      </c>
      <c r="D18" s="90">
        <v>1266812.3999999999</v>
      </c>
      <c r="E18" s="90">
        <v>1401588.77</v>
      </c>
    </row>
    <row r="19" spans="2:5" x14ac:dyDescent="0.3">
      <c r="B19" s="91" t="s">
        <v>216</v>
      </c>
      <c r="C19" s="91" t="s">
        <v>217</v>
      </c>
      <c r="D19" s="90">
        <v>5444982.8700000001</v>
      </c>
      <c r="E19" s="90">
        <v>8848592.4800000004</v>
      </c>
    </row>
    <row r="20" spans="2:5" x14ac:dyDescent="0.3">
      <c r="B20" s="91" t="s">
        <v>482</v>
      </c>
      <c r="C20" s="91" t="s">
        <v>483</v>
      </c>
      <c r="D20" s="90">
        <v>241892.91</v>
      </c>
      <c r="E20" s="90">
        <v>380359.31</v>
      </c>
    </row>
    <row r="21" spans="2:5" x14ac:dyDescent="0.3">
      <c r="B21" s="91" t="s">
        <v>540</v>
      </c>
      <c r="C21" s="91" t="s">
        <v>541</v>
      </c>
      <c r="D21" s="90">
        <v>12897422.75</v>
      </c>
      <c r="E21" s="90">
        <v>12684005.08</v>
      </c>
    </row>
    <row r="22" spans="2:5" x14ac:dyDescent="0.3">
      <c r="B22" s="91" t="s">
        <v>432</v>
      </c>
      <c r="C22" s="91" t="s">
        <v>433</v>
      </c>
      <c r="D22" s="90">
        <v>4222727.57</v>
      </c>
      <c r="E22" s="90">
        <v>5427424.1299999999</v>
      </c>
    </row>
    <row r="23" spans="2:5" x14ac:dyDescent="0.3">
      <c r="B23" s="91" t="s">
        <v>686</v>
      </c>
      <c r="C23" s="91" t="s">
        <v>687</v>
      </c>
      <c r="D23" s="90">
        <v>1518031.05</v>
      </c>
      <c r="E23" s="90">
        <v>1853778.3</v>
      </c>
    </row>
    <row r="24" spans="2:5" x14ac:dyDescent="0.3">
      <c r="B24" s="91" t="s">
        <v>602</v>
      </c>
      <c r="C24" s="91" t="s">
        <v>603</v>
      </c>
      <c r="D24" s="90">
        <v>443862.3</v>
      </c>
      <c r="E24" s="90">
        <v>494034.41</v>
      </c>
    </row>
    <row r="25" spans="2:5" x14ac:dyDescent="0.3">
      <c r="B25" s="91" t="s">
        <v>359</v>
      </c>
      <c r="C25" s="91" t="s">
        <v>360</v>
      </c>
      <c r="D25" s="90">
        <v>5735834.4400000004</v>
      </c>
      <c r="E25" s="90">
        <v>6179948.7599999998</v>
      </c>
    </row>
    <row r="26" spans="2:5" x14ac:dyDescent="0.3">
      <c r="B26" s="91" t="s">
        <v>710</v>
      </c>
      <c r="C26" s="91" t="s">
        <v>711</v>
      </c>
      <c r="D26" s="90">
        <v>19043938.140000001</v>
      </c>
      <c r="E26" s="90">
        <v>18621583</v>
      </c>
    </row>
    <row r="27" spans="2:5" x14ac:dyDescent="0.3">
      <c r="B27" s="91" t="s">
        <v>728</v>
      </c>
      <c r="C27" s="91" t="s">
        <v>729</v>
      </c>
      <c r="D27" s="90">
        <v>6697990.6600000001</v>
      </c>
      <c r="E27" s="90">
        <v>7040629.0700000003</v>
      </c>
    </row>
    <row r="28" spans="2:5" x14ac:dyDescent="0.3">
      <c r="B28" s="91" t="s">
        <v>399</v>
      </c>
      <c r="C28" s="91" t="s">
        <v>400</v>
      </c>
      <c r="D28" s="90">
        <v>1279187.1599999999</v>
      </c>
      <c r="E28" s="90">
        <v>1293995.28</v>
      </c>
    </row>
    <row r="29" spans="2:5" x14ac:dyDescent="0.3">
      <c r="B29" s="91" t="s">
        <v>740</v>
      </c>
      <c r="C29" s="91" t="s">
        <v>741</v>
      </c>
      <c r="D29" s="90">
        <v>1675261.85</v>
      </c>
      <c r="E29" s="90">
        <v>1740275.24</v>
      </c>
    </row>
    <row r="30" spans="2:5" x14ac:dyDescent="0.3">
      <c r="B30" s="91" t="s">
        <v>742</v>
      </c>
      <c r="C30" s="91" t="s">
        <v>743</v>
      </c>
      <c r="D30" s="90">
        <v>2592497.71</v>
      </c>
      <c r="E30" s="90">
        <v>2934183.83</v>
      </c>
    </row>
    <row r="31" spans="2:5" x14ac:dyDescent="0.3">
      <c r="B31" s="91" t="s">
        <v>696</v>
      </c>
      <c r="C31" s="91" t="s">
        <v>697</v>
      </c>
      <c r="D31" s="90">
        <v>2431922.67</v>
      </c>
      <c r="E31" s="90">
        <v>2300236.64</v>
      </c>
    </row>
    <row r="32" spans="2:5" x14ac:dyDescent="0.3">
      <c r="B32" s="91" t="s">
        <v>530</v>
      </c>
      <c r="C32" s="91" t="s">
        <v>531</v>
      </c>
      <c r="D32" s="90">
        <v>309241.94</v>
      </c>
      <c r="E32" s="90">
        <v>469050.94</v>
      </c>
    </row>
    <row r="33" spans="2:5" x14ac:dyDescent="0.3">
      <c r="B33" s="91" t="s">
        <v>510</v>
      </c>
      <c r="C33" s="91" t="s">
        <v>511</v>
      </c>
      <c r="D33" s="90">
        <v>617319.9</v>
      </c>
      <c r="E33" s="90">
        <v>514902.33</v>
      </c>
    </row>
    <row r="34" spans="2:5" x14ac:dyDescent="0.3">
      <c r="B34" s="91" t="s">
        <v>534</v>
      </c>
      <c r="C34" s="91" t="s">
        <v>535</v>
      </c>
      <c r="D34" s="90">
        <v>18930693.43</v>
      </c>
      <c r="E34" s="90">
        <v>18789216.5</v>
      </c>
    </row>
    <row r="35" spans="2:5" x14ac:dyDescent="0.3">
      <c r="B35" s="91" t="s">
        <v>299</v>
      </c>
      <c r="C35" s="91" t="s">
        <v>300</v>
      </c>
      <c r="D35" s="90">
        <v>12614619.32</v>
      </c>
      <c r="E35" s="90">
        <v>13953354.01</v>
      </c>
    </row>
    <row r="36" spans="2:5" x14ac:dyDescent="0.3">
      <c r="B36" s="91" t="s">
        <v>470</v>
      </c>
      <c r="C36" s="91" t="s">
        <v>471</v>
      </c>
      <c r="D36" s="90">
        <v>6863676.7699999996</v>
      </c>
      <c r="E36" s="90">
        <v>7286464.6500000004</v>
      </c>
    </row>
    <row r="37" spans="2:5" x14ac:dyDescent="0.3">
      <c r="B37" s="91" t="s">
        <v>474</v>
      </c>
      <c r="C37" s="91" t="s">
        <v>475</v>
      </c>
      <c r="D37" s="90">
        <v>6202570.5199999996</v>
      </c>
      <c r="E37" s="90">
        <v>6605987.8300000001</v>
      </c>
    </row>
    <row r="38" spans="2:5" x14ac:dyDescent="0.3">
      <c r="B38" s="91" t="s">
        <v>295</v>
      </c>
      <c r="C38" s="91" t="s">
        <v>296</v>
      </c>
      <c r="D38" s="90">
        <v>5058356.33</v>
      </c>
      <c r="E38" s="90">
        <v>5750951.9800000004</v>
      </c>
    </row>
    <row r="39" spans="2:5" x14ac:dyDescent="0.3">
      <c r="B39" s="91" t="s">
        <v>276</v>
      </c>
      <c r="C39" s="91" t="s">
        <v>277</v>
      </c>
      <c r="D39" s="90">
        <v>1804642.37</v>
      </c>
      <c r="E39" s="90">
        <v>2147401.9500000002</v>
      </c>
    </row>
    <row r="40" spans="2:5" x14ac:dyDescent="0.3">
      <c r="B40" s="91" t="s">
        <v>375</v>
      </c>
      <c r="C40" s="91" t="s">
        <v>376</v>
      </c>
      <c r="D40" s="90">
        <v>6919.27</v>
      </c>
      <c r="E40" s="90">
        <v>1113572.3600000001</v>
      </c>
    </row>
    <row r="41" spans="2:5" x14ac:dyDescent="0.3">
      <c r="B41" s="91" t="s">
        <v>598</v>
      </c>
      <c r="C41" s="91" t="s">
        <v>599</v>
      </c>
      <c r="D41" s="90">
        <v>2096226.12</v>
      </c>
      <c r="E41" s="90">
        <v>2372773.63</v>
      </c>
    </row>
    <row r="42" spans="2:5" x14ac:dyDescent="0.3">
      <c r="B42" s="91" t="s">
        <v>766</v>
      </c>
      <c r="C42" s="91" t="s">
        <v>767</v>
      </c>
      <c r="D42" s="90">
        <v>3258757.3</v>
      </c>
      <c r="E42" s="90">
        <v>3968700.88</v>
      </c>
    </row>
    <row r="43" spans="2:5" x14ac:dyDescent="0.3">
      <c r="B43" s="91" t="s">
        <v>516</v>
      </c>
      <c r="C43" s="91" t="s">
        <v>517</v>
      </c>
      <c r="D43" s="90">
        <v>3859717.3</v>
      </c>
      <c r="E43" s="90">
        <v>3139425.71</v>
      </c>
    </row>
    <row r="44" spans="2:5" x14ac:dyDescent="0.3">
      <c r="B44" s="91" t="s">
        <v>389</v>
      </c>
      <c r="C44" s="91" t="s">
        <v>390</v>
      </c>
      <c r="D44" s="90">
        <v>39401989.469999999</v>
      </c>
      <c r="E44" s="90">
        <v>44125656.979999997</v>
      </c>
    </row>
    <row r="45" spans="2:5" x14ac:dyDescent="0.3">
      <c r="B45" s="91" t="s">
        <v>194</v>
      </c>
      <c r="C45" s="91" t="s">
        <v>195</v>
      </c>
      <c r="D45" s="90">
        <v>1179803.69</v>
      </c>
      <c r="E45" s="90">
        <v>1269939.52</v>
      </c>
    </row>
    <row r="46" spans="2:5" x14ac:dyDescent="0.3">
      <c r="B46" s="91" t="s">
        <v>230</v>
      </c>
      <c r="C46" s="91" t="s">
        <v>231</v>
      </c>
      <c r="D46" s="90">
        <v>6219417.8200000003</v>
      </c>
      <c r="E46" s="90">
        <v>7407529.3600000003</v>
      </c>
    </row>
    <row r="47" spans="2:5" x14ac:dyDescent="0.3">
      <c r="B47" s="91" t="s">
        <v>186</v>
      </c>
      <c r="C47" s="91" t="s">
        <v>187</v>
      </c>
      <c r="D47" s="90">
        <v>2100270.38</v>
      </c>
      <c r="E47" s="90">
        <v>2130686.21</v>
      </c>
    </row>
    <row r="48" spans="2:5" x14ac:dyDescent="0.3">
      <c r="B48" s="91" t="s">
        <v>262</v>
      </c>
      <c r="C48" s="91" t="s">
        <v>263</v>
      </c>
      <c r="D48" s="90">
        <v>528713.93999999994</v>
      </c>
      <c r="E48" s="90">
        <v>930993.7</v>
      </c>
    </row>
    <row r="49" spans="2:5" x14ac:dyDescent="0.3">
      <c r="B49" s="91" t="s">
        <v>226</v>
      </c>
      <c r="C49" s="91" t="s">
        <v>227</v>
      </c>
      <c r="D49" s="90">
        <v>2122528.5299999998</v>
      </c>
      <c r="E49" s="90">
        <v>2048757.13</v>
      </c>
    </row>
    <row r="50" spans="2:5" x14ac:dyDescent="0.3">
      <c r="B50" s="91" t="s">
        <v>270</v>
      </c>
      <c r="C50" s="91" t="s">
        <v>271</v>
      </c>
      <c r="D50" s="90">
        <v>1967933.07</v>
      </c>
      <c r="E50" s="90">
        <v>3109072.45</v>
      </c>
    </row>
    <row r="51" spans="2:5" x14ac:dyDescent="0.3">
      <c r="B51" s="91" t="s">
        <v>361</v>
      </c>
      <c r="C51" s="91" t="s">
        <v>362</v>
      </c>
      <c r="D51" s="90">
        <v>2606802.4</v>
      </c>
      <c r="E51" s="90">
        <v>2527501.61</v>
      </c>
    </row>
    <row r="52" spans="2:5" x14ac:dyDescent="0.3">
      <c r="B52" s="91" t="s">
        <v>351</v>
      </c>
      <c r="C52" s="91" t="s">
        <v>352</v>
      </c>
      <c r="D52" s="90">
        <v>2076505.83</v>
      </c>
      <c r="E52" s="90">
        <v>2355625.02</v>
      </c>
    </row>
    <row r="53" spans="2:5" x14ac:dyDescent="0.3">
      <c r="B53" s="91" t="s">
        <v>620</v>
      </c>
      <c r="C53" s="91" t="s">
        <v>621</v>
      </c>
      <c r="D53" s="90">
        <v>1305037.8700000001</v>
      </c>
      <c r="E53" s="90">
        <v>1361474.63</v>
      </c>
    </row>
    <row r="54" spans="2:5" x14ac:dyDescent="0.3">
      <c r="B54" s="91" t="s">
        <v>650</v>
      </c>
      <c r="C54" s="91" t="s">
        <v>651</v>
      </c>
      <c r="D54" s="90">
        <v>3302450.67</v>
      </c>
      <c r="E54" s="90">
        <v>3369859.87</v>
      </c>
    </row>
    <row r="55" spans="2:5" x14ac:dyDescent="0.3">
      <c r="B55" s="91" t="s">
        <v>608</v>
      </c>
      <c r="C55" s="91" t="s">
        <v>609</v>
      </c>
      <c r="D55" s="90">
        <v>2048497.28</v>
      </c>
      <c r="E55" s="90">
        <v>997249.86</v>
      </c>
    </row>
    <row r="56" spans="2:5" x14ac:dyDescent="0.3">
      <c r="B56" s="91" t="s">
        <v>732</v>
      </c>
      <c r="C56" s="91" t="s">
        <v>733</v>
      </c>
      <c r="D56" s="90">
        <v>2159030.79</v>
      </c>
      <c r="E56" s="90">
        <v>2217136.16</v>
      </c>
    </row>
    <row r="57" spans="2:5" x14ac:dyDescent="0.3">
      <c r="B57" s="91" t="s">
        <v>462</v>
      </c>
      <c r="C57" s="91" t="s">
        <v>463</v>
      </c>
      <c r="D57" s="90">
        <v>1114597.99</v>
      </c>
      <c r="E57" s="90">
        <v>1337789.6100000001</v>
      </c>
    </row>
    <row r="58" spans="2:5" x14ac:dyDescent="0.3">
      <c r="B58" s="91" t="s">
        <v>674</v>
      </c>
      <c r="C58" s="91" t="s">
        <v>675</v>
      </c>
      <c r="D58" s="90">
        <v>1711432.21</v>
      </c>
      <c r="E58" s="90">
        <v>1735874.31</v>
      </c>
    </row>
    <row r="59" spans="2:5" x14ac:dyDescent="0.3">
      <c r="B59" s="91" t="s">
        <v>408</v>
      </c>
      <c r="C59" s="91" t="s">
        <v>409</v>
      </c>
      <c r="D59" s="90">
        <v>1678094.48</v>
      </c>
      <c r="E59" s="90">
        <v>2333102.7999999998</v>
      </c>
    </row>
    <row r="60" spans="2:5" x14ac:dyDescent="0.3">
      <c r="B60" s="91" t="s">
        <v>526</v>
      </c>
      <c r="C60" s="91" t="s">
        <v>527</v>
      </c>
      <c r="D60" s="90">
        <v>312981.75</v>
      </c>
      <c r="E60" s="90">
        <v>774088.66</v>
      </c>
    </row>
    <row r="61" spans="2:5" x14ac:dyDescent="0.3">
      <c r="B61" s="91" t="s">
        <v>317</v>
      </c>
      <c r="C61" s="91" t="s">
        <v>318</v>
      </c>
      <c r="D61" s="90">
        <v>1456101.64</v>
      </c>
      <c r="E61" s="90">
        <v>1109006.72</v>
      </c>
    </row>
    <row r="62" spans="2:5" x14ac:dyDescent="0.3">
      <c r="B62" s="91" t="s">
        <v>454</v>
      </c>
      <c r="C62" s="91" t="s">
        <v>455</v>
      </c>
      <c r="D62" s="90">
        <v>1183137.56</v>
      </c>
      <c r="E62" s="90">
        <v>684387.83</v>
      </c>
    </row>
    <row r="63" spans="2:5" x14ac:dyDescent="0.3">
      <c r="B63" s="91" t="s">
        <v>704</v>
      </c>
      <c r="C63" s="91" t="s">
        <v>705</v>
      </c>
      <c r="D63" s="90">
        <v>899268.35</v>
      </c>
      <c r="E63" s="90">
        <v>764861.68</v>
      </c>
    </row>
    <row r="64" spans="2:5" x14ac:dyDescent="0.3">
      <c r="B64" s="91" t="s">
        <v>287</v>
      </c>
      <c r="C64" s="91" t="s">
        <v>288</v>
      </c>
      <c r="D64" s="90">
        <v>6767528.3300000001</v>
      </c>
      <c r="E64" s="90">
        <v>7067376.4199999999</v>
      </c>
    </row>
    <row r="65" spans="2:5" x14ac:dyDescent="0.3">
      <c r="B65" s="91" t="s">
        <v>393</v>
      </c>
      <c r="C65" s="91" t="s">
        <v>394</v>
      </c>
      <c r="D65" s="90">
        <v>5223339</v>
      </c>
      <c r="E65" s="90">
        <v>6099761.2999999998</v>
      </c>
    </row>
    <row r="66" spans="2:5" x14ac:dyDescent="0.3">
      <c r="B66" s="91" t="s">
        <v>234</v>
      </c>
      <c r="C66" s="91" t="s">
        <v>235</v>
      </c>
      <c r="D66" s="90">
        <v>320576.28999999998</v>
      </c>
      <c r="E66" s="90">
        <v>281165.86</v>
      </c>
    </row>
    <row r="67" spans="2:5" x14ac:dyDescent="0.3">
      <c r="B67" s="91" t="s">
        <v>293</v>
      </c>
      <c r="C67" s="91" t="s">
        <v>294</v>
      </c>
      <c r="D67" s="90">
        <v>9995675.4199999999</v>
      </c>
      <c r="E67" s="90">
        <v>12448442.630000001</v>
      </c>
    </row>
    <row r="68" spans="2:5" x14ac:dyDescent="0.3">
      <c r="B68" s="91" t="s">
        <v>168</v>
      </c>
      <c r="C68" s="91" t="s">
        <v>169</v>
      </c>
      <c r="D68" s="90">
        <v>7474887.3899999997</v>
      </c>
      <c r="E68" s="90">
        <v>6581846.6100000003</v>
      </c>
    </row>
    <row r="69" spans="2:5" x14ac:dyDescent="0.3">
      <c r="B69" s="91" t="s">
        <v>682</v>
      </c>
      <c r="C69" s="91" t="s">
        <v>683</v>
      </c>
      <c r="D69" s="90">
        <v>18571000.609999999</v>
      </c>
      <c r="E69" s="90">
        <v>14512953.48</v>
      </c>
    </row>
    <row r="70" spans="2:5" x14ac:dyDescent="0.3">
      <c r="B70" s="91" t="s">
        <v>524</v>
      </c>
      <c r="C70" s="91" t="s">
        <v>525</v>
      </c>
      <c r="D70" s="90">
        <v>492101.26</v>
      </c>
      <c r="E70" s="90">
        <v>537239.68999999994</v>
      </c>
    </row>
    <row r="71" spans="2:5" x14ac:dyDescent="0.3">
      <c r="B71" s="91" t="s">
        <v>381</v>
      </c>
      <c r="C71" s="91" t="s">
        <v>382</v>
      </c>
      <c r="D71" s="90">
        <v>5009836.84</v>
      </c>
      <c r="E71" s="90">
        <v>5801872.75</v>
      </c>
    </row>
    <row r="72" spans="2:5" x14ac:dyDescent="0.3">
      <c r="B72" s="91" t="s">
        <v>333</v>
      </c>
      <c r="C72" s="91" t="s">
        <v>334</v>
      </c>
      <c r="D72" s="90">
        <v>29964518.800000001</v>
      </c>
      <c r="E72" s="90">
        <v>28654005.41</v>
      </c>
    </row>
    <row r="73" spans="2:5" x14ac:dyDescent="0.3">
      <c r="B73" s="91" t="s">
        <v>520</v>
      </c>
      <c r="C73" s="91" t="s">
        <v>521</v>
      </c>
      <c r="D73" s="90">
        <v>7051223.7199999997</v>
      </c>
      <c r="E73" s="90">
        <v>6682510.7800000003</v>
      </c>
    </row>
    <row r="74" spans="2:5" x14ac:dyDescent="0.3">
      <c r="B74" s="91" t="s">
        <v>626</v>
      </c>
      <c r="C74" s="91" t="s">
        <v>627</v>
      </c>
      <c r="D74" s="90">
        <v>2204614.63</v>
      </c>
      <c r="E74" s="90">
        <v>2565119.85</v>
      </c>
    </row>
    <row r="75" spans="2:5" x14ac:dyDescent="0.3">
      <c r="B75" s="91" t="s">
        <v>184</v>
      </c>
      <c r="C75" s="91" t="s">
        <v>185</v>
      </c>
      <c r="D75" s="90">
        <v>683586.88</v>
      </c>
      <c r="E75" s="90">
        <v>541718.49</v>
      </c>
    </row>
    <row r="76" spans="2:5" x14ac:dyDescent="0.3">
      <c r="B76" s="91" t="s">
        <v>746</v>
      </c>
      <c r="C76" s="91" t="s">
        <v>747</v>
      </c>
      <c r="D76" s="90">
        <v>1852342.91</v>
      </c>
      <c r="E76" s="90">
        <v>1715960.96</v>
      </c>
    </row>
    <row r="77" spans="2:5" x14ac:dyDescent="0.3">
      <c r="B77" s="91" t="s">
        <v>590</v>
      </c>
      <c r="C77" s="91" t="s">
        <v>591</v>
      </c>
      <c r="D77" s="90">
        <v>6593533.6200000001</v>
      </c>
      <c r="E77" s="90">
        <v>5045410.4400000004</v>
      </c>
    </row>
    <row r="78" spans="2:5" x14ac:dyDescent="0.3">
      <c r="B78" s="91" t="s">
        <v>642</v>
      </c>
      <c r="C78" s="91" t="s">
        <v>643</v>
      </c>
      <c r="D78" s="90">
        <v>10219841.609999999</v>
      </c>
      <c r="E78" s="90">
        <v>9300612.75</v>
      </c>
    </row>
    <row r="79" spans="2:5" x14ac:dyDescent="0.3">
      <c r="B79" s="91" t="s">
        <v>492</v>
      </c>
      <c r="C79" s="91" t="s">
        <v>493</v>
      </c>
      <c r="D79" s="90">
        <v>581053.63</v>
      </c>
      <c r="E79" s="90">
        <v>531298.98</v>
      </c>
    </row>
    <row r="80" spans="2:5" x14ac:dyDescent="0.3">
      <c r="B80" s="91" t="s">
        <v>339</v>
      </c>
      <c r="C80" s="91" t="s">
        <v>340</v>
      </c>
      <c r="D80" s="90">
        <v>39176096.329999998</v>
      </c>
      <c r="E80" s="90">
        <v>35519941.530000001</v>
      </c>
    </row>
    <row r="81" spans="2:5" x14ac:dyDescent="0.3">
      <c r="B81" s="91" t="s">
        <v>712</v>
      </c>
      <c r="C81" s="91" t="s">
        <v>713</v>
      </c>
      <c r="D81" s="90">
        <v>28978694.16</v>
      </c>
      <c r="E81" s="90">
        <v>28425038.219999999</v>
      </c>
    </row>
    <row r="82" spans="2:5" x14ac:dyDescent="0.3">
      <c r="B82" s="91" t="s">
        <v>264</v>
      </c>
      <c r="C82" s="91" t="s">
        <v>265</v>
      </c>
      <c r="D82" s="90">
        <v>396405.87</v>
      </c>
      <c r="E82" s="90">
        <v>443636.21</v>
      </c>
    </row>
    <row r="83" spans="2:5" x14ac:dyDescent="0.3">
      <c r="B83" s="91" t="s">
        <v>592</v>
      </c>
      <c r="C83" s="91" t="s">
        <v>593</v>
      </c>
      <c r="D83" s="90">
        <v>42766063.509999998</v>
      </c>
      <c r="E83" s="90">
        <v>52123039.780000001</v>
      </c>
    </row>
    <row r="84" spans="2:5" x14ac:dyDescent="0.3">
      <c r="B84" s="91" t="s">
        <v>218</v>
      </c>
      <c r="C84" s="91" t="s">
        <v>219</v>
      </c>
      <c r="D84" s="90">
        <v>18040028.52</v>
      </c>
      <c r="E84" s="90">
        <v>14584878.15</v>
      </c>
    </row>
    <row r="85" spans="2:5" x14ac:dyDescent="0.3">
      <c r="B85" s="91" t="s">
        <v>377</v>
      </c>
      <c r="C85" s="91" t="s">
        <v>378</v>
      </c>
      <c r="D85" s="90">
        <v>14223003.789999999</v>
      </c>
      <c r="E85" s="90">
        <v>12566070.15</v>
      </c>
    </row>
    <row r="86" spans="2:5" x14ac:dyDescent="0.3">
      <c r="B86" s="91" t="s">
        <v>756</v>
      </c>
      <c r="C86" s="91" t="s">
        <v>757</v>
      </c>
      <c r="D86" s="90">
        <v>773786.49</v>
      </c>
      <c r="E86" s="90">
        <v>811861.34</v>
      </c>
    </row>
    <row r="87" spans="2:5" x14ac:dyDescent="0.3">
      <c r="B87" s="91" t="s">
        <v>385</v>
      </c>
      <c r="C87" s="91" t="s">
        <v>386</v>
      </c>
      <c r="D87" s="90">
        <v>13030555.4</v>
      </c>
      <c r="E87" s="90">
        <v>9930777.1099999994</v>
      </c>
    </row>
    <row r="88" spans="2:5" x14ac:dyDescent="0.3">
      <c r="B88" s="91" t="s">
        <v>297</v>
      </c>
      <c r="C88" s="91" t="s">
        <v>298</v>
      </c>
      <c r="D88" s="90">
        <v>1534604.49</v>
      </c>
      <c r="E88" s="90">
        <v>1094177.28</v>
      </c>
    </row>
    <row r="89" spans="2:5" x14ac:dyDescent="0.3">
      <c r="B89" s="91" t="s">
        <v>190</v>
      </c>
      <c r="C89" s="91" t="s">
        <v>191</v>
      </c>
      <c r="D89" s="90">
        <v>1362476.53</v>
      </c>
      <c r="E89" s="90">
        <v>1270219.6399999999</v>
      </c>
    </row>
    <row r="90" spans="2:5" x14ac:dyDescent="0.3">
      <c r="B90" s="91" t="s">
        <v>506</v>
      </c>
      <c r="C90" s="91" t="s">
        <v>507</v>
      </c>
      <c r="D90" s="90">
        <v>1407552.86</v>
      </c>
      <c r="E90" s="90">
        <v>1117864.3</v>
      </c>
    </row>
    <row r="91" spans="2:5" x14ac:dyDescent="0.3">
      <c r="B91" s="91" t="s">
        <v>500</v>
      </c>
      <c r="C91" s="91" t="s">
        <v>501</v>
      </c>
      <c r="D91" s="90">
        <v>1889486.64</v>
      </c>
      <c r="E91" s="90">
        <v>2146963.5299999998</v>
      </c>
    </row>
    <row r="92" spans="2:5" x14ac:dyDescent="0.3">
      <c r="B92" s="91" t="s">
        <v>638</v>
      </c>
      <c r="C92" s="91" t="s">
        <v>639</v>
      </c>
      <c r="D92" s="90">
        <v>2373071.75</v>
      </c>
      <c r="E92" s="90">
        <v>2429392</v>
      </c>
    </row>
    <row r="93" spans="2:5" x14ac:dyDescent="0.3">
      <c r="B93" s="91" t="s">
        <v>162</v>
      </c>
      <c r="C93" s="91" t="s">
        <v>163</v>
      </c>
      <c r="D93" s="90">
        <v>11748169.4</v>
      </c>
      <c r="E93" s="90">
        <v>11582527.869999999</v>
      </c>
    </row>
    <row r="94" spans="2:5" x14ac:dyDescent="0.3">
      <c r="B94" s="91" t="s">
        <v>154</v>
      </c>
      <c r="C94" s="91" t="s">
        <v>155</v>
      </c>
      <c r="D94" s="90">
        <v>3155755.8</v>
      </c>
      <c r="E94" s="90">
        <v>2901700.14</v>
      </c>
    </row>
    <row r="95" spans="2:5" x14ac:dyDescent="0.3">
      <c r="B95" s="91" t="s">
        <v>315</v>
      </c>
      <c r="C95" s="91" t="s">
        <v>316</v>
      </c>
      <c r="D95" s="90">
        <v>1341159.76</v>
      </c>
      <c r="E95" s="90">
        <v>1034207.2</v>
      </c>
    </row>
    <row r="96" spans="2:5" x14ac:dyDescent="0.3">
      <c r="B96" s="91" t="s">
        <v>450</v>
      </c>
      <c r="C96" s="91" t="s">
        <v>451</v>
      </c>
      <c r="D96" s="90">
        <v>500103.87</v>
      </c>
      <c r="E96" s="90">
        <v>466689.95</v>
      </c>
    </row>
    <row r="97" spans="2:5" x14ac:dyDescent="0.3">
      <c r="B97" s="91" t="s">
        <v>307</v>
      </c>
      <c r="C97" s="91" t="s">
        <v>308</v>
      </c>
      <c r="D97" s="90">
        <v>519213.55</v>
      </c>
      <c r="E97" s="90">
        <v>526838.49</v>
      </c>
    </row>
    <row r="98" spans="2:5" x14ac:dyDescent="0.3">
      <c r="B98" s="91" t="s">
        <v>716</v>
      </c>
      <c r="C98" s="91" t="s">
        <v>717</v>
      </c>
      <c r="D98" s="90">
        <v>920357.42</v>
      </c>
      <c r="E98" s="90">
        <v>995092.45</v>
      </c>
    </row>
    <row r="99" spans="2:5" x14ac:dyDescent="0.3">
      <c r="B99" s="91" t="s">
        <v>244</v>
      </c>
      <c r="C99" s="91" t="s">
        <v>245</v>
      </c>
      <c r="D99" s="90">
        <v>2848986.65</v>
      </c>
      <c r="E99" s="90">
        <v>2130710.4</v>
      </c>
    </row>
    <row r="100" spans="2:5" x14ac:dyDescent="0.3">
      <c r="B100" s="91" t="s">
        <v>456</v>
      </c>
      <c r="C100" s="91" t="s">
        <v>457</v>
      </c>
      <c r="D100" s="90">
        <v>359711.66</v>
      </c>
      <c r="E100" s="90">
        <v>322763.53000000003</v>
      </c>
    </row>
    <row r="101" spans="2:5" x14ac:dyDescent="0.3">
      <c r="B101" s="91" t="s">
        <v>156</v>
      </c>
      <c r="C101" s="91" t="s">
        <v>157</v>
      </c>
      <c r="D101" s="90">
        <v>2271882.84</v>
      </c>
      <c r="E101" s="90">
        <v>2665312.87</v>
      </c>
    </row>
    <row r="102" spans="2:5" x14ac:dyDescent="0.3">
      <c r="B102" s="91" t="s">
        <v>586</v>
      </c>
      <c r="C102" s="91" t="s">
        <v>587</v>
      </c>
      <c r="D102" s="90">
        <v>35485381.590000004</v>
      </c>
      <c r="E102" s="90">
        <v>42374714.009999998</v>
      </c>
    </row>
    <row r="103" spans="2:5" x14ac:dyDescent="0.3">
      <c r="B103" s="91" t="s">
        <v>720</v>
      </c>
      <c r="C103" s="91" t="s">
        <v>721</v>
      </c>
      <c r="D103" s="90">
        <v>3772843.31</v>
      </c>
      <c r="E103" s="90">
        <v>4858156.34</v>
      </c>
    </row>
    <row r="104" spans="2:5" x14ac:dyDescent="0.3">
      <c r="B104" s="91" t="s">
        <v>440</v>
      </c>
      <c r="C104" s="91" t="s">
        <v>441</v>
      </c>
      <c r="D104" s="90">
        <v>2153925.96</v>
      </c>
      <c r="E104" s="90">
        <v>1397928.53</v>
      </c>
    </row>
    <row r="105" spans="2:5" x14ac:dyDescent="0.3">
      <c r="B105" s="91" t="s">
        <v>634</v>
      </c>
      <c r="C105" s="91" t="s">
        <v>635</v>
      </c>
      <c r="D105" s="90">
        <v>8089797.6900000004</v>
      </c>
      <c r="E105" s="90">
        <v>6782112.6299999999</v>
      </c>
    </row>
    <row r="106" spans="2:5" x14ac:dyDescent="0.3">
      <c r="B106" s="91" t="s">
        <v>373</v>
      </c>
      <c r="C106" s="91" t="s">
        <v>374</v>
      </c>
      <c r="E106" s="90">
        <v>886229.35</v>
      </c>
    </row>
    <row r="107" spans="2:5" x14ac:dyDescent="0.3">
      <c r="B107" s="91" t="s">
        <v>546</v>
      </c>
      <c r="C107" s="91" t="s">
        <v>547</v>
      </c>
      <c r="D107" s="90">
        <v>1784968.23</v>
      </c>
      <c r="E107" s="90">
        <v>3401522.83</v>
      </c>
    </row>
    <row r="108" spans="2:5" x14ac:dyDescent="0.3">
      <c r="B108" s="91" t="s">
        <v>544</v>
      </c>
      <c r="C108" s="91" t="s">
        <v>545</v>
      </c>
      <c r="D108" s="90">
        <v>512580.92</v>
      </c>
      <c r="E108" s="90">
        <v>1359380.34</v>
      </c>
    </row>
    <row r="109" spans="2:5" x14ac:dyDescent="0.3">
      <c r="B109" s="91" t="s">
        <v>670</v>
      </c>
      <c r="C109" s="91" t="s">
        <v>671</v>
      </c>
      <c r="D109" s="90">
        <v>1540406.45</v>
      </c>
      <c r="E109" s="90">
        <v>2062970</v>
      </c>
    </row>
    <row r="110" spans="2:5" x14ac:dyDescent="0.3">
      <c r="B110" s="91" t="s">
        <v>327</v>
      </c>
      <c r="C110" s="91" t="s">
        <v>328</v>
      </c>
      <c r="D110" s="90">
        <v>271030.73</v>
      </c>
      <c r="E110" s="90">
        <v>262903.15999999997</v>
      </c>
    </row>
    <row r="111" spans="2:5" x14ac:dyDescent="0.3">
      <c r="B111" s="91" t="s">
        <v>566</v>
      </c>
      <c r="C111" s="91" t="s">
        <v>567</v>
      </c>
      <c r="D111" s="90">
        <v>38434516.130000003</v>
      </c>
      <c r="E111" s="90">
        <v>38478867.560000002</v>
      </c>
    </row>
    <row r="112" spans="2:5" x14ac:dyDescent="0.3">
      <c r="B112" s="91" t="s">
        <v>660</v>
      </c>
      <c r="C112" s="91" t="s">
        <v>661</v>
      </c>
      <c r="D112" s="90">
        <v>900234.31</v>
      </c>
      <c r="E112" s="90">
        <v>876372.89</v>
      </c>
    </row>
    <row r="113" spans="2:5" x14ac:dyDescent="0.3">
      <c r="B113" s="91" t="s">
        <v>694</v>
      </c>
      <c r="C113" s="91" t="s">
        <v>695</v>
      </c>
      <c r="D113" s="90">
        <v>3097178.62</v>
      </c>
      <c r="E113" s="90">
        <v>2365662.79</v>
      </c>
    </row>
    <row r="114" spans="2:5" x14ac:dyDescent="0.3">
      <c r="B114" s="91" t="s">
        <v>676</v>
      </c>
      <c r="C114" s="91" t="s">
        <v>677</v>
      </c>
      <c r="D114" s="90">
        <v>145289</v>
      </c>
      <c r="E114" s="90">
        <v>466922.67</v>
      </c>
    </row>
    <row r="115" spans="2:5" x14ac:dyDescent="0.3">
      <c r="B115" s="91" t="s">
        <v>690</v>
      </c>
      <c r="C115" s="91" t="s">
        <v>691</v>
      </c>
      <c r="D115" s="90">
        <v>6755863.6600000001</v>
      </c>
      <c r="E115" s="90">
        <v>7104788.6900000004</v>
      </c>
    </row>
    <row r="116" spans="2:5" x14ac:dyDescent="0.3">
      <c r="B116" s="91" t="s">
        <v>762</v>
      </c>
      <c r="C116" s="91" t="s">
        <v>763</v>
      </c>
      <c r="D116" s="90">
        <v>44194773.520000003</v>
      </c>
      <c r="E116" s="90">
        <v>50845329.100000001</v>
      </c>
    </row>
    <row r="117" spans="2:5" x14ac:dyDescent="0.3">
      <c r="B117" s="91" t="s">
        <v>560</v>
      </c>
      <c r="C117" s="91" t="s">
        <v>561</v>
      </c>
      <c r="D117" s="90">
        <v>58528201.759999998</v>
      </c>
      <c r="E117" s="90">
        <v>65793720.899999999</v>
      </c>
    </row>
    <row r="118" spans="2:5" x14ac:dyDescent="0.3">
      <c r="B118" s="91" t="s">
        <v>256</v>
      </c>
      <c r="C118" s="91" t="s">
        <v>257</v>
      </c>
      <c r="D118" s="90">
        <v>2777781.85</v>
      </c>
      <c r="E118" s="90">
        <v>3262900.1</v>
      </c>
    </row>
    <row r="119" spans="2:5" x14ac:dyDescent="0.3">
      <c r="B119" s="91" t="s">
        <v>758</v>
      </c>
      <c r="C119" s="91" t="s">
        <v>759</v>
      </c>
      <c r="D119" s="90">
        <v>907000</v>
      </c>
      <c r="E119" s="90">
        <v>1569518.62</v>
      </c>
    </row>
    <row r="120" spans="2:5" x14ac:dyDescent="0.3">
      <c r="B120" s="91" t="s">
        <v>518</v>
      </c>
      <c r="C120" s="91" t="s">
        <v>519</v>
      </c>
      <c r="D120" s="90">
        <v>1146378.46</v>
      </c>
      <c r="E120" s="90">
        <v>745646.15</v>
      </c>
    </row>
    <row r="121" spans="2:5" x14ac:dyDescent="0.3">
      <c r="B121" s="91" t="s">
        <v>504</v>
      </c>
      <c r="C121" s="91" t="s">
        <v>505</v>
      </c>
      <c r="D121" s="90">
        <v>1285709.22</v>
      </c>
      <c r="E121" s="90">
        <v>1530120.89</v>
      </c>
    </row>
    <row r="122" spans="2:5" x14ac:dyDescent="0.3">
      <c r="B122" s="91" t="s">
        <v>353</v>
      </c>
      <c r="C122" s="91" t="s">
        <v>354</v>
      </c>
      <c r="D122" s="90">
        <v>1297360.92</v>
      </c>
      <c r="E122" s="90">
        <v>1597629.19</v>
      </c>
    </row>
    <row r="123" spans="2:5" x14ac:dyDescent="0.3">
      <c r="B123" s="91" t="s">
        <v>718</v>
      </c>
      <c r="C123" s="91" t="s">
        <v>719</v>
      </c>
      <c r="D123" s="90">
        <v>3449607.75</v>
      </c>
      <c r="E123" s="90">
        <v>2891558.09</v>
      </c>
    </row>
    <row r="124" spans="2:5" x14ac:dyDescent="0.3">
      <c r="B124" s="91" t="s">
        <v>202</v>
      </c>
      <c r="C124" s="91" t="s">
        <v>203</v>
      </c>
      <c r="D124" s="90">
        <v>789470.51</v>
      </c>
      <c r="E124" s="90">
        <v>624880.25</v>
      </c>
    </row>
    <row r="125" spans="2:5" x14ac:dyDescent="0.3">
      <c r="B125" s="91" t="s">
        <v>744</v>
      </c>
      <c r="C125" s="91" t="s">
        <v>745</v>
      </c>
      <c r="D125" s="90">
        <v>4025113.42</v>
      </c>
      <c r="E125" s="90">
        <v>3535607.47</v>
      </c>
    </row>
    <row r="126" spans="2:5" x14ac:dyDescent="0.3">
      <c r="B126" s="91" t="s">
        <v>337</v>
      </c>
      <c r="C126" s="91" t="s">
        <v>338</v>
      </c>
      <c r="D126" s="90">
        <v>24803529.989999998</v>
      </c>
      <c r="E126" s="90">
        <v>23407396.57</v>
      </c>
    </row>
    <row r="127" spans="2:5" x14ac:dyDescent="0.3">
      <c r="B127" s="91" t="s">
        <v>562</v>
      </c>
      <c r="C127" s="91" t="s">
        <v>563</v>
      </c>
      <c r="D127" s="90">
        <v>106963926.62</v>
      </c>
      <c r="E127" s="90">
        <v>87431566.310000002</v>
      </c>
    </row>
    <row r="128" spans="2:5" x14ac:dyDescent="0.3">
      <c r="B128" s="91" t="s">
        <v>321</v>
      </c>
      <c r="C128" s="91" t="s">
        <v>322</v>
      </c>
      <c r="D128" s="90">
        <v>9139418.5800000001</v>
      </c>
      <c r="E128" s="90">
        <v>7803161.6399999997</v>
      </c>
    </row>
    <row r="129" spans="2:5" x14ac:dyDescent="0.3">
      <c r="B129" s="91" t="s">
        <v>200</v>
      </c>
      <c r="C129" s="91" t="s">
        <v>201</v>
      </c>
      <c r="D129" s="90">
        <v>486419.69</v>
      </c>
      <c r="E129" s="90">
        <v>511429.58</v>
      </c>
    </row>
    <row r="130" spans="2:5" x14ac:dyDescent="0.3">
      <c r="B130" s="91" t="s">
        <v>291</v>
      </c>
      <c r="C130" s="91" t="s">
        <v>292</v>
      </c>
      <c r="D130" s="90">
        <v>1258803.3700000001</v>
      </c>
      <c r="E130" s="90">
        <v>1398247.01</v>
      </c>
    </row>
    <row r="131" spans="2:5" x14ac:dyDescent="0.3">
      <c r="B131" s="91" t="s">
        <v>770</v>
      </c>
      <c r="C131" s="91" t="s">
        <v>771</v>
      </c>
      <c r="D131" s="90">
        <v>1044802.51</v>
      </c>
      <c r="E131" s="90">
        <v>737390.28</v>
      </c>
    </row>
    <row r="132" spans="2:5" x14ac:dyDescent="0.3">
      <c r="B132" s="91" t="s">
        <v>700</v>
      </c>
      <c r="C132" s="91" t="s">
        <v>701</v>
      </c>
      <c r="D132" s="90">
        <v>9431194.1500000004</v>
      </c>
      <c r="E132" s="90">
        <v>10744965.9</v>
      </c>
    </row>
    <row r="133" spans="2:5" x14ac:dyDescent="0.3">
      <c r="B133" s="91" t="s">
        <v>268</v>
      </c>
      <c r="C133" s="91" t="s">
        <v>269</v>
      </c>
      <c r="D133" s="90">
        <v>709909.48</v>
      </c>
      <c r="E133" s="90">
        <v>856130.06</v>
      </c>
    </row>
    <row r="134" spans="2:5" x14ac:dyDescent="0.3">
      <c r="B134" s="91" t="s">
        <v>365</v>
      </c>
      <c r="C134" s="91" t="s">
        <v>366</v>
      </c>
      <c r="D134" s="90">
        <v>892113.44</v>
      </c>
      <c r="E134" s="90">
        <v>652256.27</v>
      </c>
    </row>
    <row r="135" spans="2:5" x14ac:dyDescent="0.3">
      <c r="B135" s="91" t="s">
        <v>281</v>
      </c>
      <c r="C135" s="91" t="s">
        <v>282</v>
      </c>
      <c r="D135" s="90">
        <v>773455.74</v>
      </c>
      <c r="E135" s="90">
        <v>1197299.56</v>
      </c>
    </row>
    <row r="136" spans="2:5" x14ac:dyDescent="0.3">
      <c r="B136" s="91" t="s">
        <v>496</v>
      </c>
      <c r="C136" s="91" t="s">
        <v>497</v>
      </c>
      <c r="D136" s="90">
        <v>1933282.96</v>
      </c>
      <c r="E136" s="90">
        <v>2290414.7999999998</v>
      </c>
    </row>
    <row r="137" spans="2:5" x14ac:dyDescent="0.3">
      <c r="B137" s="91" t="s">
        <v>214</v>
      </c>
      <c r="C137" s="91" t="s">
        <v>215</v>
      </c>
      <c r="D137" s="90">
        <v>5709754.1799999997</v>
      </c>
      <c r="E137" s="90">
        <v>5308681.33</v>
      </c>
    </row>
    <row r="138" spans="2:5" x14ac:dyDescent="0.3">
      <c r="B138" s="91" t="s">
        <v>164</v>
      </c>
      <c r="C138" s="91" t="s">
        <v>165</v>
      </c>
      <c r="D138" s="90">
        <v>1616730.09</v>
      </c>
      <c r="E138" s="90">
        <v>441407.05</v>
      </c>
    </row>
    <row r="139" spans="2:5" x14ac:dyDescent="0.3">
      <c r="B139" s="91" t="s">
        <v>680</v>
      </c>
      <c r="C139" s="91" t="s">
        <v>681</v>
      </c>
      <c r="D139" s="90">
        <v>992301.97</v>
      </c>
      <c r="E139" s="90">
        <v>900814.72</v>
      </c>
    </row>
    <row r="140" spans="2:5" x14ac:dyDescent="0.3">
      <c r="B140" s="91" t="s">
        <v>750</v>
      </c>
      <c r="C140" s="91" t="s">
        <v>751</v>
      </c>
      <c r="D140" s="90">
        <v>997141.62</v>
      </c>
      <c r="E140" s="90">
        <v>1033321.34</v>
      </c>
    </row>
    <row r="141" spans="2:5" x14ac:dyDescent="0.3">
      <c r="B141" s="91" t="s">
        <v>446</v>
      </c>
      <c r="C141" s="91" t="s">
        <v>447</v>
      </c>
      <c r="D141" s="90">
        <v>4344151.82</v>
      </c>
      <c r="E141" s="90">
        <v>6077868.0300000003</v>
      </c>
    </row>
    <row r="142" spans="2:5" x14ac:dyDescent="0.3">
      <c r="B142" s="91" t="s">
        <v>260</v>
      </c>
      <c r="C142" s="91" t="s">
        <v>261</v>
      </c>
      <c r="D142" s="90">
        <v>1020833.97</v>
      </c>
      <c r="E142" s="90">
        <v>2003973.8</v>
      </c>
    </row>
    <row r="143" spans="2:5" x14ac:dyDescent="0.3">
      <c r="B143" s="91" t="s">
        <v>329</v>
      </c>
      <c r="C143" s="91" t="s">
        <v>330</v>
      </c>
      <c r="D143" s="90">
        <v>19170928.050000001</v>
      </c>
      <c r="E143" s="90">
        <v>20059025.210000001</v>
      </c>
    </row>
    <row r="144" spans="2:5" x14ac:dyDescent="0.3">
      <c r="B144" s="91" t="s">
        <v>630</v>
      </c>
      <c r="C144" s="91" t="s">
        <v>631</v>
      </c>
      <c r="D144" s="90">
        <v>929975.57</v>
      </c>
      <c r="E144" s="90">
        <v>949558.11</v>
      </c>
    </row>
    <row r="145" spans="2:5" x14ac:dyDescent="0.3">
      <c r="B145" s="91" t="s">
        <v>301</v>
      </c>
      <c r="C145" s="91" t="s">
        <v>302</v>
      </c>
      <c r="D145" s="90">
        <v>15053688.35</v>
      </c>
      <c r="E145" s="90">
        <v>13524315.9</v>
      </c>
    </row>
    <row r="146" spans="2:5" x14ac:dyDescent="0.3">
      <c r="B146" s="91" t="s">
        <v>303</v>
      </c>
      <c r="C146" s="91" t="s">
        <v>304</v>
      </c>
      <c r="D146" s="90">
        <v>4002630.02</v>
      </c>
      <c r="E146" s="90">
        <v>4744672.66</v>
      </c>
    </row>
    <row r="147" spans="2:5" x14ac:dyDescent="0.3">
      <c r="B147" s="91" t="s">
        <v>588</v>
      </c>
      <c r="C147" s="91" t="s">
        <v>589</v>
      </c>
      <c r="D147" s="90">
        <v>4228443.13</v>
      </c>
      <c r="E147" s="90">
        <v>1759100.08</v>
      </c>
    </row>
    <row r="148" spans="2:5" x14ac:dyDescent="0.3">
      <c r="B148" s="91" t="s">
        <v>212</v>
      </c>
      <c r="C148" s="91" t="s">
        <v>213</v>
      </c>
      <c r="D148" s="90">
        <v>4150685.84</v>
      </c>
      <c r="E148" s="90">
        <v>3490103.52</v>
      </c>
    </row>
    <row r="149" spans="2:5" x14ac:dyDescent="0.3">
      <c r="B149" s="91" t="s">
        <v>428</v>
      </c>
      <c r="C149" s="91" t="s">
        <v>429</v>
      </c>
      <c r="D149" s="90">
        <v>1268307.45</v>
      </c>
      <c r="E149" s="90">
        <v>1237858.1399999999</v>
      </c>
    </row>
    <row r="150" spans="2:5" x14ac:dyDescent="0.3">
      <c r="B150" s="91" t="s">
        <v>343</v>
      </c>
      <c r="C150" s="91" t="s">
        <v>344</v>
      </c>
      <c r="D150" s="90">
        <v>736375.23</v>
      </c>
      <c r="E150" s="90">
        <v>869798.61</v>
      </c>
    </row>
    <row r="151" spans="2:5" x14ac:dyDescent="0.3">
      <c r="B151" s="91" t="s">
        <v>325</v>
      </c>
      <c r="C151" s="91" t="s">
        <v>326</v>
      </c>
      <c r="D151" s="90">
        <v>13033955.779999999</v>
      </c>
      <c r="E151" s="90">
        <v>9522843.5700000003</v>
      </c>
    </row>
    <row r="152" spans="2:5" x14ac:dyDescent="0.3">
      <c r="B152" s="91" t="s">
        <v>628</v>
      </c>
      <c r="C152" s="91" t="s">
        <v>629</v>
      </c>
      <c r="D152" s="90">
        <v>2224981.12</v>
      </c>
      <c r="E152" s="90">
        <v>1920557.81</v>
      </c>
    </row>
    <row r="153" spans="2:5" x14ac:dyDescent="0.3">
      <c r="B153" s="91" t="s">
        <v>488</v>
      </c>
      <c r="C153" s="91" t="s">
        <v>489</v>
      </c>
      <c r="D153" s="90">
        <v>1545186.42</v>
      </c>
      <c r="E153" s="90">
        <v>1785142.87</v>
      </c>
    </row>
    <row r="154" spans="2:5" x14ac:dyDescent="0.3">
      <c r="B154" s="91" t="s">
        <v>644</v>
      </c>
      <c r="C154" s="91" t="s">
        <v>645</v>
      </c>
      <c r="D154" s="90">
        <v>22264633.57</v>
      </c>
      <c r="E154" s="90">
        <v>20641982.620000001</v>
      </c>
    </row>
    <row r="155" spans="2:5" x14ac:dyDescent="0.3">
      <c r="B155" s="91" t="s">
        <v>490</v>
      </c>
      <c r="C155" s="91" t="s">
        <v>491</v>
      </c>
      <c r="D155" s="90">
        <v>1333896.3700000001</v>
      </c>
      <c r="E155" s="90">
        <v>1436605</v>
      </c>
    </row>
    <row r="156" spans="2:5" x14ac:dyDescent="0.3">
      <c r="B156" s="91" t="s">
        <v>146</v>
      </c>
      <c r="C156" s="91" t="s">
        <v>147</v>
      </c>
      <c r="D156" s="90">
        <v>3070951.95</v>
      </c>
      <c r="E156" s="90">
        <v>4749605.5999999996</v>
      </c>
    </row>
    <row r="157" spans="2:5" x14ac:dyDescent="0.3">
      <c r="B157" s="91" t="s">
        <v>208</v>
      </c>
      <c r="C157" s="91" t="s">
        <v>209</v>
      </c>
      <c r="D157" s="90">
        <v>3070634.35</v>
      </c>
      <c r="E157" s="90">
        <v>3083089.3</v>
      </c>
    </row>
    <row r="158" spans="2:5" x14ac:dyDescent="0.3">
      <c r="B158" s="91" t="s">
        <v>345</v>
      </c>
      <c r="C158" s="91" t="s">
        <v>346</v>
      </c>
      <c r="D158" s="90">
        <v>642130.68000000005</v>
      </c>
      <c r="E158" s="90">
        <v>590017.57999999996</v>
      </c>
    </row>
    <row r="159" spans="2:5" x14ac:dyDescent="0.3">
      <c r="B159" s="91" t="s">
        <v>349</v>
      </c>
      <c r="C159" s="91" t="s">
        <v>350</v>
      </c>
      <c r="D159" s="90">
        <v>15401162.189999999</v>
      </c>
      <c r="E159" s="90">
        <v>8131773.7199999997</v>
      </c>
    </row>
    <row r="160" spans="2:5" x14ac:dyDescent="0.3">
      <c r="B160" s="91" t="s">
        <v>554</v>
      </c>
      <c r="C160" s="91" t="s">
        <v>555</v>
      </c>
      <c r="D160" s="90">
        <v>1399736.52</v>
      </c>
      <c r="E160" s="90">
        <v>791504.24</v>
      </c>
    </row>
    <row r="161" spans="2:5" x14ac:dyDescent="0.3">
      <c r="B161" s="91" t="s">
        <v>335</v>
      </c>
      <c r="C161" s="91" t="s">
        <v>336</v>
      </c>
      <c r="D161" s="90">
        <v>36955091.859999999</v>
      </c>
      <c r="E161" s="90">
        <v>28302839.710000001</v>
      </c>
    </row>
    <row r="162" spans="2:5" x14ac:dyDescent="0.3">
      <c r="B162" s="91" t="s">
        <v>172</v>
      </c>
      <c r="C162" s="91" t="s">
        <v>173</v>
      </c>
      <c r="D162" s="90">
        <v>2852603.02</v>
      </c>
      <c r="E162" s="90">
        <v>2749962.26</v>
      </c>
    </row>
    <row r="163" spans="2:5" x14ac:dyDescent="0.3">
      <c r="B163" s="91" t="s">
        <v>494</v>
      </c>
      <c r="C163" s="91" t="s">
        <v>495</v>
      </c>
      <c r="D163" s="90">
        <v>2512931.39</v>
      </c>
      <c r="E163" s="90">
        <v>2301214.58</v>
      </c>
    </row>
    <row r="164" spans="2:5" x14ac:dyDescent="0.3">
      <c r="B164" s="91" t="s">
        <v>416</v>
      </c>
      <c r="C164" s="91" t="s">
        <v>417</v>
      </c>
      <c r="D164" s="90">
        <v>1915671.07</v>
      </c>
      <c r="E164" s="90">
        <v>2342071.84</v>
      </c>
    </row>
    <row r="165" spans="2:5" x14ac:dyDescent="0.3">
      <c r="B165" s="91" t="s">
        <v>438</v>
      </c>
      <c r="C165" s="91" t="s">
        <v>439</v>
      </c>
      <c r="D165" s="90">
        <v>2115195.7000000002</v>
      </c>
      <c r="E165" s="90">
        <v>2949275.31</v>
      </c>
    </row>
    <row r="166" spans="2:5" x14ac:dyDescent="0.3">
      <c r="B166" s="91" t="s">
        <v>410</v>
      </c>
      <c r="C166" s="91" t="s">
        <v>411</v>
      </c>
      <c r="D166" s="90">
        <v>4063070.81</v>
      </c>
      <c r="E166" s="90">
        <v>3852241.9</v>
      </c>
    </row>
    <row r="167" spans="2:5" x14ac:dyDescent="0.3">
      <c r="B167" s="91" t="s">
        <v>305</v>
      </c>
      <c r="C167" s="91" t="s">
        <v>306</v>
      </c>
      <c r="D167" s="90">
        <v>1879755.3</v>
      </c>
      <c r="E167" s="90">
        <v>3388190.75</v>
      </c>
    </row>
    <row r="168" spans="2:5" x14ac:dyDescent="0.3">
      <c r="B168" s="91" t="s">
        <v>210</v>
      </c>
      <c r="C168" s="91" t="s">
        <v>211</v>
      </c>
      <c r="D168" s="90">
        <v>5807211.46</v>
      </c>
      <c r="E168" s="90">
        <v>3254989.72</v>
      </c>
    </row>
    <row r="169" spans="2:5" x14ac:dyDescent="0.3">
      <c r="B169" s="91" t="s">
        <v>632</v>
      </c>
      <c r="C169" s="91" t="s">
        <v>633</v>
      </c>
      <c r="D169" s="90">
        <v>2414676.2000000002</v>
      </c>
      <c r="E169" s="90">
        <v>2152503.44</v>
      </c>
    </row>
    <row r="170" spans="2:5" x14ac:dyDescent="0.3">
      <c r="B170" s="91" t="s">
        <v>664</v>
      </c>
      <c r="C170" s="91" t="s">
        <v>665</v>
      </c>
      <c r="D170" s="90">
        <v>5212911.53</v>
      </c>
      <c r="E170" s="90">
        <v>5816741.7300000004</v>
      </c>
    </row>
    <row r="171" spans="2:5" x14ac:dyDescent="0.3">
      <c r="B171" s="91" t="s">
        <v>536</v>
      </c>
      <c r="C171" s="91" t="s">
        <v>537</v>
      </c>
      <c r="D171" s="90">
        <v>17566231.629999999</v>
      </c>
      <c r="E171" s="90">
        <v>13892193.15</v>
      </c>
    </row>
    <row r="172" spans="2:5" x14ac:dyDescent="0.3">
      <c r="B172" s="91" t="s">
        <v>442</v>
      </c>
      <c r="C172" s="91" t="s">
        <v>443</v>
      </c>
      <c r="D172" s="90">
        <v>4421089.78</v>
      </c>
      <c r="E172" s="90">
        <v>3951454.8</v>
      </c>
    </row>
    <row r="173" spans="2:5" x14ac:dyDescent="0.3">
      <c r="B173" s="91" t="s">
        <v>412</v>
      </c>
      <c r="C173" s="91" t="s">
        <v>413</v>
      </c>
      <c r="D173" s="90">
        <v>271185.24</v>
      </c>
      <c r="E173" s="90">
        <v>405622.64</v>
      </c>
    </row>
    <row r="174" spans="2:5" x14ac:dyDescent="0.3">
      <c r="B174" s="91" t="s">
        <v>252</v>
      </c>
      <c r="C174" s="91" t="s">
        <v>253</v>
      </c>
      <c r="D174" s="90">
        <v>24660444.199999999</v>
      </c>
      <c r="E174" s="90">
        <v>23583403.460000001</v>
      </c>
    </row>
    <row r="175" spans="2:5" x14ac:dyDescent="0.3">
      <c r="B175" s="91" t="s">
        <v>258</v>
      </c>
      <c r="C175" s="91" t="s">
        <v>259</v>
      </c>
      <c r="D175" s="90">
        <v>818554.57</v>
      </c>
      <c r="E175" s="90">
        <v>1008702.32</v>
      </c>
    </row>
    <row r="176" spans="2:5" x14ac:dyDescent="0.3">
      <c r="B176" s="91" t="s">
        <v>558</v>
      </c>
      <c r="C176" s="91" t="s">
        <v>559</v>
      </c>
      <c r="D176" s="90">
        <v>56683402.799999997</v>
      </c>
      <c r="E176" s="90">
        <v>40593237.049999997</v>
      </c>
    </row>
    <row r="177" spans="2:5" x14ac:dyDescent="0.3">
      <c r="B177" s="91" t="s">
        <v>610</v>
      </c>
      <c r="C177" s="91" t="s">
        <v>611</v>
      </c>
      <c r="D177" s="90">
        <v>13220728.300000001</v>
      </c>
      <c r="E177" s="90">
        <v>10625538.33</v>
      </c>
    </row>
    <row r="178" spans="2:5" x14ac:dyDescent="0.3">
      <c r="B178" s="91" t="s">
        <v>178</v>
      </c>
      <c r="C178" s="91" t="s">
        <v>179</v>
      </c>
      <c r="D178" s="90">
        <v>519955.45</v>
      </c>
      <c r="E178" s="90">
        <v>523110.99</v>
      </c>
    </row>
    <row r="179" spans="2:5" x14ac:dyDescent="0.3">
      <c r="B179" s="91" t="s">
        <v>612</v>
      </c>
      <c r="C179" s="91" t="s">
        <v>613</v>
      </c>
      <c r="D179" s="90">
        <v>3059786.09</v>
      </c>
      <c r="E179" s="90">
        <v>3073853</v>
      </c>
    </row>
    <row r="180" spans="2:5" x14ac:dyDescent="0.3">
      <c r="B180" s="91" t="s">
        <v>422</v>
      </c>
      <c r="C180" s="91" t="s">
        <v>423</v>
      </c>
      <c r="D180" s="90">
        <v>1878912.12</v>
      </c>
      <c r="E180" s="90">
        <v>2876783.61</v>
      </c>
    </row>
    <row r="181" spans="2:5" x14ac:dyDescent="0.3">
      <c r="B181" s="91" t="s">
        <v>614</v>
      </c>
      <c r="C181" s="91" t="s">
        <v>615</v>
      </c>
      <c r="D181" s="90">
        <v>4510234.21</v>
      </c>
      <c r="E181" s="90">
        <v>5816494.0300000003</v>
      </c>
    </row>
    <row r="182" spans="2:5" x14ac:dyDescent="0.3">
      <c r="B182" s="91" t="s">
        <v>460</v>
      </c>
      <c r="C182" s="91" t="s">
        <v>461</v>
      </c>
      <c r="D182" s="90">
        <v>1187575.33</v>
      </c>
      <c r="E182" s="90">
        <v>1098304.58</v>
      </c>
    </row>
    <row r="183" spans="2:5" x14ac:dyDescent="0.3">
      <c r="B183" s="91" t="s">
        <v>434</v>
      </c>
      <c r="C183" s="91" t="s">
        <v>435</v>
      </c>
      <c r="D183" s="90">
        <v>4216869.25</v>
      </c>
      <c r="E183" s="90">
        <v>3349732.87</v>
      </c>
    </row>
    <row r="184" spans="2:5" x14ac:dyDescent="0.3">
      <c r="B184" s="91" t="s">
        <v>248</v>
      </c>
      <c r="C184" s="91" t="s">
        <v>249</v>
      </c>
      <c r="D184" s="90">
        <v>13004049.67</v>
      </c>
      <c r="E184" s="90">
        <v>11579295.82</v>
      </c>
    </row>
    <row r="185" spans="2:5" x14ac:dyDescent="0.3">
      <c r="B185" s="91" t="s">
        <v>436</v>
      </c>
      <c r="C185" s="91" t="s">
        <v>437</v>
      </c>
      <c r="D185" s="90">
        <v>15800804.529999999</v>
      </c>
      <c r="E185" s="90">
        <v>14637073.73</v>
      </c>
    </row>
    <row r="186" spans="2:5" x14ac:dyDescent="0.3">
      <c r="B186" s="91" t="s">
        <v>478</v>
      </c>
      <c r="C186" s="91" t="s">
        <v>479</v>
      </c>
      <c r="D186" s="90">
        <v>1763567.71</v>
      </c>
      <c r="E186" s="90">
        <v>1727247.67</v>
      </c>
    </row>
    <row r="187" spans="2:5" x14ac:dyDescent="0.3">
      <c r="B187" s="91" t="s">
        <v>278</v>
      </c>
      <c r="C187" s="91" t="s">
        <v>279</v>
      </c>
      <c r="D187" s="90">
        <v>349369.38</v>
      </c>
      <c r="E187" s="90">
        <v>354547.94</v>
      </c>
    </row>
    <row r="188" spans="2:5" x14ac:dyDescent="0.3">
      <c r="B188" s="91" t="s">
        <v>367</v>
      </c>
      <c r="C188" s="91" t="s">
        <v>368</v>
      </c>
      <c r="D188" s="90">
        <v>2572951.54</v>
      </c>
      <c r="E188" s="90">
        <v>3001680.1</v>
      </c>
    </row>
    <row r="189" spans="2:5" x14ac:dyDescent="0.3">
      <c r="B189" s="91" t="s">
        <v>309</v>
      </c>
      <c r="C189" s="91" t="s">
        <v>310</v>
      </c>
      <c r="D189" s="90">
        <v>262321.11</v>
      </c>
      <c r="E189" s="90">
        <v>464330.26</v>
      </c>
    </row>
    <row r="190" spans="2:5" x14ac:dyDescent="0.3">
      <c r="B190" s="91" t="s">
        <v>672</v>
      </c>
      <c r="C190" s="91" t="s">
        <v>673</v>
      </c>
      <c r="D190" s="90">
        <v>358508.03</v>
      </c>
      <c r="E190" s="90">
        <v>306225.58</v>
      </c>
    </row>
    <row r="191" spans="2:5" x14ac:dyDescent="0.3">
      <c r="B191" s="91" t="s">
        <v>688</v>
      </c>
      <c r="C191" s="91" t="s">
        <v>689</v>
      </c>
      <c r="D191" s="90">
        <v>1147805.82</v>
      </c>
      <c r="E191" s="90">
        <v>1220006.99</v>
      </c>
    </row>
    <row r="192" spans="2:5" x14ac:dyDescent="0.3">
      <c r="B192" s="91" t="s">
        <v>424</v>
      </c>
      <c r="C192" s="91" t="s">
        <v>425</v>
      </c>
      <c r="D192" s="90">
        <v>2139156.71</v>
      </c>
      <c r="E192" s="90">
        <v>2181314.42</v>
      </c>
    </row>
    <row r="193" spans="2:5" x14ac:dyDescent="0.3">
      <c r="B193" s="91" t="s">
        <v>391</v>
      </c>
      <c r="C193" s="91" t="s">
        <v>392</v>
      </c>
      <c r="D193" s="90">
        <v>7725735.2599999998</v>
      </c>
      <c r="E193" s="90">
        <v>5191444.58</v>
      </c>
    </row>
    <row r="194" spans="2:5" x14ac:dyDescent="0.3">
      <c r="B194" s="91" t="s">
        <v>772</v>
      </c>
      <c r="C194" s="91" t="s">
        <v>773</v>
      </c>
      <c r="D194" s="90">
        <v>13545858.74</v>
      </c>
      <c r="E194" s="90">
        <v>16027163.68</v>
      </c>
    </row>
    <row r="195" spans="2:5" x14ac:dyDescent="0.3">
      <c r="B195" s="91" t="s">
        <v>684</v>
      </c>
      <c r="C195" s="91" t="s">
        <v>685</v>
      </c>
      <c r="D195" s="90">
        <v>552587.52000000002</v>
      </c>
      <c r="E195" s="90">
        <v>598110.42000000004</v>
      </c>
    </row>
    <row r="196" spans="2:5" x14ac:dyDescent="0.3">
      <c r="B196" s="91" t="s">
        <v>192</v>
      </c>
      <c r="C196" s="91" t="s">
        <v>193</v>
      </c>
      <c r="D196" s="90">
        <v>796440.66</v>
      </c>
      <c r="E196" s="90">
        <v>871237.95</v>
      </c>
    </row>
    <row r="197" spans="2:5" x14ac:dyDescent="0.3">
      <c r="B197" s="91" t="s">
        <v>666</v>
      </c>
      <c r="C197" s="91" t="s">
        <v>667</v>
      </c>
      <c r="D197" s="90">
        <v>29866065.600000001</v>
      </c>
      <c r="E197" s="90">
        <v>29391625.800000001</v>
      </c>
    </row>
    <row r="198" spans="2:5" x14ac:dyDescent="0.3">
      <c r="B198" s="91" t="s">
        <v>430</v>
      </c>
      <c r="C198" s="91" t="s">
        <v>431</v>
      </c>
      <c r="D198" s="90">
        <v>550868.73</v>
      </c>
      <c r="E198" s="90">
        <v>587063.02</v>
      </c>
    </row>
    <row r="199" spans="2:5" x14ac:dyDescent="0.3">
      <c r="B199" s="91" t="s">
        <v>760</v>
      </c>
      <c r="C199" s="91" t="s">
        <v>761</v>
      </c>
      <c r="D199" s="90">
        <v>672199.37</v>
      </c>
      <c r="E199" s="90">
        <v>678934</v>
      </c>
    </row>
    <row r="200" spans="2:5" x14ac:dyDescent="0.3">
      <c r="B200" s="91" t="s">
        <v>476</v>
      </c>
      <c r="C200" s="91" t="s">
        <v>477</v>
      </c>
      <c r="D200" s="90">
        <v>2328343.84</v>
      </c>
      <c r="E200" s="90">
        <v>2746819.12</v>
      </c>
    </row>
    <row r="201" spans="2:5" x14ac:dyDescent="0.3">
      <c r="B201" s="91" t="s">
        <v>387</v>
      </c>
      <c r="C201" s="91" t="s">
        <v>388</v>
      </c>
      <c r="D201" s="90">
        <v>16955536.829999998</v>
      </c>
      <c r="E201" s="90">
        <v>13862683.91</v>
      </c>
    </row>
    <row r="202" spans="2:5" x14ac:dyDescent="0.3">
      <c r="B202" s="91" t="s">
        <v>736</v>
      </c>
      <c r="C202" s="91" t="s">
        <v>737</v>
      </c>
      <c r="E202" s="90">
        <v>560711</v>
      </c>
    </row>
    <row r="203" spans="2:5" x14ac:dyDescent="0.3">
      <c r="B203" s="91" t="s">
        <v>444</v>
      </c>
      <c r="C203" s="91" t="s">
        <v>445</v>
      </c>
      <c r="D203" s="90">
        <v>3175705.67</v>
      </c>
      <c r="E203" s="90">
        <v>3750422.65</v>
      </c>
    </row>
    <row r="204" spans="2:5" x14ac:dyDescent="0.3">
      <c r="B204" s="91" t="s">
        <v>658</v>
      </c>
      <c r="C204" s="91" t="s">
        <v>659</v>
      </c>
      <c r="D204" s="90">
        <v>1764240.26</v>
      </c>
      <c r="E204" s="90">
        <v>2460085.9900000002</v>
      </c>
    </row>
    <row r="205" spans="2:5" x14ac:dyDescent="0.3">
      <c r="B205" s="91" t="s">
        <v>734</v>
      </c>
      <c r="C205" s="91" t="s">
        <v>735</v>
      </c>
      <c r="D205" s="90">
        <v>4087791.89</v>
      </c>
      <c r="E205" s="90">
        <v>4653843.09</v>
      </c>
    </row>
    <row r="206" spans="2:5" x14ac:dyDescent="0.3">
      <c r="B206" s="91" t="s">
        <v>596</v>
      </c>
      <c r="C206" s="91" t="s">
        <v>597</v>
      </c>
      <c r="D206" s="90">
        <v>2316013.7999999998</v>
      </c>
      <c r="E206" s="90">
        <v>2672027.0499999998</v>
      </c>
    </row>
    <row r="207" spans="2:5" x14ac:dyDescent="0.3">
      <c r="B207" s="91" t="s">
        <v>222</v>
      </c>
      <c r="C207" s="91" t="s">
        <v>223</v>
      </c>
      <c r="D207" s="90">
        <v>2589739.7799999998</v>
      </c>
      <c r="E207" s="90">
        <v>1467662.61</v>
      </c>
    </row>
    <row r="208" spans="2:5" x14ac:dyDescent="0.3">
      <c r="B208" s="91" t="s">
        <v>143</v>
      </c>
      <c r="C208" s="91" t="s">
        <v>280</v>
      </c>
      <c r="D208" s="90">
        <v>1460347.47</v>
      </c>
      <c r="E208" s="90">
        <v>2894796.35</v>
      </c>
    </row>
    <row r="209" spans="2:5" x14ac:dyDescent="0.3">
      <c r="B209" s="91" t="s">
        <v>754</v>
      </c>
      <c r="C209" s="91" t="s">
        <v>755</v>
      </c>
      <c r="D209" s="90">
        <v>5430780.5999999996</v>
      </c>
      <c r="E209" s="90">
        <v>5176708.57</v>
      </c>
    </row>
    <row r="210" spans="2:5" x14ac:dyDescent="0.3">
      <c r="B210" s="91" t="s">
        <v>196</v>
      </c>
      <c r="C210" s="91" t="s">
        <v>197</v>
      </c>
      <c r="D210" s="90">
        <v>6198877.7999999998</v>
      </c>
      <c r="E210" s="90">
        <v>6159905.3899999997</v>
      </c>
    </row>
    <row r="211" spans="2:5" x14ac:dyDescent="0.3">
      <c r="B211" s="91" t="s">
        <v>176</v>
      </c>
      <c r="C211" s="91" t="s">
        <v>177</v>
      </c>
      <c r="E211" s="90">
        <v>305983.84000000003</v>
      </c>
    </row>
    <row r="212" spans="2:5" x14ac:dyDescent="0.3">
      <c r="B212" s="91" t="s">
        <v>142</v>
      </c>
      <c r="C212" s="91" t="s">
        <v>403</v>
      </c>
      <c r="D212" s="90">
        <v>53496865.450000003</v>
      </c>
      <c r="E212" s="90">
        <v>55040743.030000001</v>
      </c>
    </row>
    <row r="213" spans="2:5" x14ac:dyDescent="0.3">
      <c r="B213" s="91" t="s">
        <v>604</v>
      </c>
      <c r="C213" s="91" t="s">
        <v>605</v>
      </c>
      <c r="D213" s="90">
        <v>432529.18</v>
      </c>
      <c r="E213" s="90">
        <v>785519.97</v>
      </c>
    </row>
    <row r="214" spans="2:5" x14ac:dyDescent="0.3">
      <c r="B214" s="91" t="s">
        <v>600</v>
      </c>
      <c r="C214" s="91" t="s">
        <v>601</v>
      </c>
      <c r="D214" s="90">
        <v>2139474</v>
      </c>
      <c r="E214" s="90">
        <v>1578111.59</v>
      </c>
    </row>
    <row r="215" spans="2:5" x14ac:dyDescent="0.3">
      <c r="B215" s="91" t="s">
        <v>724</v>
      </c>
      <c r="C215" s="91" t="s">
        <v>725</v>
      </c>
      <c r="D215" s="90">
        <v>1814621.78</v>
      </c>
      <c r="E215" s="90">
        <v>1495621</v>
      </c>
    </row>
    <row r="216" spans="2:5" x14ac:dyDescent="0.3">
      <c r="B216" s="91" t="s">
        <v>726</v>
      </c>
      <c r="C216" s="91" t="s">
        <v>727</v>
      </c>
      <c r="D216" s="90">
        <v>8201828.2000000002</v>
      </c>
      <c r="E216" s="90">
        <v>9902816.5</v>
      </c>
    </row>
    <row r="217" spans="2:5" x14ac:dyDescent="0.3">
      <c r="B217" s="91" t="s">
        <v>622</v>
      </c>
      <c r="C217" s="91" t="s">
        <v>623</v>
      </c>
      <c r="D217" s="90">
        <v>2075296.48</v>
      </c>
      <c r="E217" s="90">
        <v>2735899.91</v>
      </c>
    </row>
    <row r="218" spans="2:5" x14ac:dyDescent="0.3">
      <c r="B218" s="91" t="s">
        <v>654</v>
      </c>
      <c r="C218" s="91" t="s">
        <v>655</v>
      </c>
      <c r="D218" s="90">
        <v>6209340.7999999998</v>
      </c>
      <c r="E218" s="90">
        <v>7326194.5700000003</v>
      </c>
    </row>
    <row r="219" spans="2:5" x14ac:dyDescent="0.3">
      <c r="B219" s="91" t="s">
        <v>246</v>
      </c>
      <c r="C219" s="91" t="s">
        <v>247</v>
      </c>
      <c r="D219" s="90">
        <v>3529912.71</v>
      </c>
      <c r="E219" s="90">
        <v>3316254.7200000002</v>
      </c>
    </row>
    <row r="220" spans="2:5" x14ac:dyDescent="0.3">
      <c r="B220" s="91" t="s">
        <v>550</v>
      </c>
      <c r="C220" s="91" t="s">
        <v>551</v>
      </c>
      <c r="D220" s="90">
        <v>2871431.85</v>
      </c>
      <c r="E220" s="90">
        <v>3400416.59</v>
      </c>
    </row>
    <row r="221" spans="2:5" x14ac:dyDescent="0.3">
      <c r="B221" s="91" t="s">
        <v>420</v>
      </c>
      <c r="C221" s="91" t="s">
        <v>421</v>
      </c>
      <c r="D221" s="90">
        <v>1150572.18</v>
      </c>
      <c r="E221" s="90">
        <v>1105147.24</v>
      </c>
    </row>
    <row r="222" spans="2:5" x14ac:dyDescent="0.3">
      <c r="B222" s="91" t="s">
        <v>466</v>
      </c>
      <c r="C222" s="91" t="s">
        <v>467</v>
      </c>
      <c r="D222" s="90">
        <v>2563303.0499999998</v>
      </c>
      <c r="E222" s="90">
        <v>2864577.66</v>
      </c>
    </row>
    <row r="223" spans="2:5" x14ac:dyDescent="0.3">
      <c r="B223" s="91" t="s">
        <v>582</v>
      </c>
      <c r="C223" s="91" t="s">
        <v>583</v>
      </c>
      <c r="D223" s="90">
        <v>31188708.960000001</v>
      </c>
      <c r="E223" s="90">
        <v>28018059.66</v>
      </c>
    </row>
    <row r="224" spans="2:5" x14ac:dyDescent="0.3">
      <c r="B224" s="91" t="s">
        <v>668</v>
      </c>
      <c r="C224" s="91" t="s">
        <v>669</v>
      </c>
      <c r="D224" s="90">
        <v>671927.38</v>
      </c>
      <c r="E224" s="90">
        <v>1033029.36</v>
      </c>
    </row>
    <row r="225" spans="2:5" x14ac:dyDescent="0.3">
      <c r="B225" s="91" t="s">
        <v>752</v>
      </c>
      <c r="C225" s="91" t="s">
        <v>753</v>
      </c>
      <c r="D225" s="90">
        <v>8162792.7699999996</v>
      </c>
      <c r="E225" s="90">
        <v>8738906.25</v>
      </c>
    </row>
    <row r="226" spans="2:5" x14ac:dyDescent="0.3">
      <c r="B226" s="91" t="s">
        <v>706</v>
      </c>
      <c r="C226" s="91" t="s">
        <v>707</v>
      </c>
      <c r="D226" s="90">
        <v>6560318.8399999999</v>
      </c>
      <c r="E226" s="90">
        <v>8953038.8900000006</v>
      </c>
    </row>
    <row r="227" spans="2:5" x14ac:dyDescent="0.3">
      <c r="B227" s="91" t="s">
        <v>768</v>
      </c>
      <c r="C227" s="91" t="s">
        <v>769</v>
      </c>
      <c r="D227" s="90">
        <v>699092.49</v>
      </c>
      <c r="E227" s="90">
        <v>815798.83</v>
      </c>
    </row>
    <row r="228" spans="2:5" x14ac:dyDescent="0.3">
      <c r="B228" s="91" t="s">
        <v>285</v>
      </c>
      <c r="C228" s="91" t="s">
        <v>286</v>
      </c>
      <c r="D228" s="90">
        <v>3274581.23</v>
      </c>
      <c r="E228" s="90">
        <v>3143939.25</v>
      </c>
    </row>
    <row r="229" spans="2:5" x14ac:dyDescent="0.3">
      <c r="B229" s="91" t="s">
        <v>574</v>
      </c>
      <c r="C229" s="91" t="s">
        <v>575</v>
      </c>
      <c r="D229" s="90">
        <v>8285778.4100000001</v>
      </c>
      <c r="E229" s="90">
        <v>7310473.1200000001</v>
      </c>
    </row>
    <row r="230" spans="2:5" x14ac:dyDescent="0.3">
      <c r="B230" s="91" t="s">
        <v>242</v>
      </c>
      <c r="C230" s="91" t="s">
        <v>243</v>
      </c>
      <c r="D230" s="90">
        <v>5550060.7400000002</v>
      </c>
      <c r="E230" s="90">
        <v>2868681.65</v>
      </c>
    </row>
    <row r="231" spans="2:5" x14ac:dyDescent="0.3">
      <c r="B231" s="91" t="s">
        <v>502</v>
      </c>
      <c r="C231" s="91" t="s">
        <v>503</v>
      </c>
      <c r="D231" s="90">
        <v>286527.07</v>
      </c>
      <c r="E231" s="90">
        <v>462728.17</v>
      </c>
    </row>
    <row r="232" spans="2:5" x14ac:dyDescent="0.3">
      <c r="B232" s="91" t="s">
        <v>182</v>
      </c>
      <c r="C232" s="91" t="s">
        <v>183</v>
      </c>
      <c r="D232" s="90">
        <v>744670.74</v>
      </c>
      <c r="E232" s="90">
        <v>885544.97</v>
      </c>
    </row>
    <row r="233" spans="2:5" x14ac:dyDescent="0.3">
      <c r="B233" s="91" t="s">
        <v>646</v>
      </c>
      <c r="C233" s="91" t="s">
        <v>647</v>
      </c>
      <c r="D233" s="90">
        <v>2988641.63</v>
      </c>
      <c r="E233" s="90">
        <v>3066675.6</v>
      </c>
    </row>
    <row r="234" spans="2:5" x14ac:dyDescent="0.3">
      <c r="B234" s="91" t="s">
        <v>548</v>
      </c>
      <c r="C234" s="91" t="s">
        <v>549</v>
      </c>
      <c r="D234" s="90">
        <v>571279.6</v>
      </c>
      <c r="E234" s="90">
        <v>572269.6</v>
      </c>
    </row>
    <row r="235" spans="2:5" x14ac:dyDescent="0.3">
      <c r="B235" s="91" t="s">
        <v>363</v>
      </c>
      <c r="C235" s="91" t="s">
        <v>364</v>
      </c>
      <c r="D235" s="90">
        <v>1689178.02</v>
      </c>
      <c r="E235" s="90">
        <v>1863787.68</v>
      </c>
    </row>
    <row r="236" spans="2:5" x14ac:dyDescent="0.3">
      <c r="B236" s="91" t="s">
        <v>618</v>
      </c>
      <c r="C236" s="91" t="s">
        <v>619</v>
      </c>
      <c r="D236" s="90">
        <v>1060967.02</v>
      </c>
      <c r="E236" s="90">
        <v>1052999.75</v>
      </c>
    </row>
    <row r="237" spans="2:5" x14ac:dyDescent="0.3">
      <c r="B237" s="91" t="s">
        <v>594</v>
      </c>
      <c r="C237" s="91" t="s">
        <v>595</v>
      </c>
      <c r="D237" s="90">
        <v>186210921.44</v>
      </c>
      <c r="E237" s="90">
        <v>175784388.34</v>
      </c>
    </row>
    <row r="238" spans="2:5" x14ac:dyDescent="0.3">
      <c r="B238" s="91" t="s">
        <v>357</v>
      </c>
      <c r="C238" s="91" t="s">
        <v>358</v>
      </c>
      <c r="D238" s="90">
        <v>6703517.5800000001</v>
      </c>
      <c r="E238" s="90">
        <v>5786659.8799999999</v>
      </c>
    </row>
    <row r="239" spans="2:5" x14ac:dyDescent="0.3">
      <c r="B239" s="91" t="s">
        <v>166</v>
      </c>
      <c r="C239" s="91" t="s">
        <v>167</v>
      </c>
      <c r="D239" s="90">
        <v>11732489.52</v>
      </c>
      <c r="E239" s="90">
        <v>11065160.310000001</v>
      </c>
    </row>
    <row r="240" spans="2:5" x14ac:dyDescent="0.3">
      <c r="B240" s="91" t="s">
        <v>406</v>
      </c>
      <c r="C240" s="91" t="s">
        <v>407</v>
      </c>
      <c r="D240" s="90">
        <v>915954.26</v>
      </c>
      <c r="E240" s="90">
        <v>1052810.73</v>
      </c>
    </row>
    <row r="241" spans="2:5" x14ac:dyDescent="0.3">
      <c r="B241" s="91" t="s">
        <v>730</v>
      </c>
      <c r="C241" s="91" t="s">
        <v>731</v>
      </c>
      <c r="D241" s="90">
        <v>2014567.86</v>
      </c>
      <c r="E241" s="90">
        <v>2879611.36</v>
      </c>
    </row>
    <row r="242" spans="2:5" x14ac:dyDescent="0.3">
      <c r="B242" s="91" t="s">
        <v>369</v>
      </c>
      <c r="C242" s="91" t="s">
        <v>370</v>
      </c>
      <c r="D242" s="90">
        <v>384913.56</v>
      </c>
      <c r="E242" s="90">
        <v>384208.66</v>
      </c>
    </row>
    <row r="243" spans="2:5" x14ac:dyDescent="0.3">
      <c r="B243" s="91" t="s">
        <v>448</v>
      </c>
      <c r="C243" s="91" t="s">
        <v>449</v>
      </c>
      <c r="D243" s="90">
        <v>2937543.46</v>
      </c>
      <c r="E243" s="90">
        <v>1531281.95</v>
      </c>
    </row>
    <row r="244" spans="2:5" x14ac:dyDescent="0.3">
      <c r="B244" s="91" t="s">
        <v>564</v>
      </c>
      <c r="C244" s="91" t="s">
        <v>565</v>
      </c>
      <c r="D244" s="90">
        <v>14086568.02</v>
      </c>
      <c r="E244" s="90">
        <v>12214638.810000001</v>
      </c>
    </row>
    <row r="245" spans="2:5" x14ac:dyDescent="0.3">
      <c r="B245" s="91" t="s">
        <v>347</v>
      </c>
      <c r="C245" s="91" t="s">
        <v>348</v>
      </c>
      <c r="D245" s="90">
        <v>426493.29</v>
      </c>
      <c r="E245" s="90">
        <v>335458.03000000003</v>
      </c>
    </row>
    <row r="246" spans="2:5" x14ac:dyDescent="0.3">
      <c r="B246" s="91" t="s">
        <v>580</v>
      </c>
      <c r="C246" s="91" t="s">
        <v>581</v>
      </c>
      <c r="D246" s="90">
        <v>1057512.7</v>
      </c>
      <c r="E246" s="90">
        <v>1128308.31</v>
      </c>
    </row>
    <row r="247" spans="2:5" x14ac:dyDescent="0.3">
      <c r="B247" s="91" t="s">
        <v>323</v>
      </c>
      <c r="C247" s="91" t="s">
        <v>324</v>
      </c>
      <c r="D247" s="90">
        <v>19878303.350000001</v>
      </c>
      <c r="E247" s="90">
        <v>20016058.399999999</v>
      </c>
    </row>
    <row r="248" spans="2:5" x14ac:dyDescent="0.3">
      <c r="B248" s="91" t="s">
        <v>568</v>
      </c>
      <c r="C248" s="91" t="s">
        <v>569</v>
      </c>
      <c r="D248" s="90">
        <v>16559971.27</v>
      </c>
      <c r="E248" s="90">
        <v>12547982.6</v>
      </c>
    </row>
    <row r="249" spans="2:5" x14ac:dyDescent="0.3">
      <c r="B249" s="91" t="s">
        <v>648</v>
      </c>
      <c r="C249" s="91" t="s">
        <v>649</v>
      </c>
      <c r="D249" s="90">
        <v>1587696.67</v>
      </c>
      <c r="E249" s="90">
        <v>1041983.08</v>
      </c>
    </row>
    <row r="250" spans="2:5" x14ac:dyDescent="0.3">
      <c r="B250" s="91" t="s">
        <v>418</v>
      </c>
      <c r="C250" s="91" t="s">
        <v>419</v>
      </c>
      <c r="D250" s="90">
        <v>1729326.62</v>
      </c>
      <c r="E250" s="90">
        <v>1598215</v>
      </c>
    </row>
    <row r="251" spans="2:5" x14ac:dyDescent="0.3">
      <c r="B251" s="91" t="s">
        <v>532</v>
      </c>
      <c r="C251" s="91" t="s">
        <v>533</v>
      </c>
      <c r="D251" s="90">
        <v>15827806.380000001</v>
      </c>
      <c r="E251" s="90">
        <v>14837862.300000001</v>
      </c>
    </row>
    <row r="252" spans="2:5" x14ac:dyDescent="0.3">
      <c r="B252" s="91" t="s">
        <v>606</v>
      </c>
      <c r="C252" s="91" t="s">
        <v>607</v>
      </c>
      <c r="D252" s="90">
        <v>5200251.4000000004</v>
      </c>
      <c r="E252" s="90">
        <v>5299435.47</v>
      </c>
    </row>
    <row r="253" spans="2:5" x14ac:dyDescent="0.3">
      <c r="B253" s="91" t="s">
        <v>452</v>
      </c>
      <c r="C253" s="91" t="s">
        <v>453</v>
      </c>
      <c r="D253" s="90">
        <v>1172376.79</v>
      </c>
      <c r="E253" s="90">
        <v>816477.06</v>
      </c>
    </row>
    <row r="254" spans="2:5" x14ac:dyDescent="0.3">
      <c r="B254" s="91" t="s">
        <v>311</v>
      </c>
      <c r="C254" s="91" t="s">
        <v>312</v>
      </c>
      <c r="D254" s="90">
        <v>51505942.810000002</v>
      </c>
      <c r="E254" s="90">
        <v>65760008.93</v>
      </c>
    </row>
    <row r="255" spans="2:5" x14ac:dyDescent="0.3">
      <c r="B255" s="91" t="s">
        <v>283</v>
      </c>
      <c r="C255" s="91" t="s">
        <v>284</v>
      </c>
      <c r="D255" s="90">
        <v>1395841.37</v>
      </c>
      <c r="E255" s="90">
        <v>3135205.86</v>
      </c>
    </row>
    <row r="256" spans="2:5" x14ac:dyDescent="0.3">
      <c r="B256" s="91" t="s">
        <v>468</v>
      </c>
      <c r="C256" s="91" t="s">
        <v>469</v>
      </c>
      <c r="D256" s="90">
        <v>1034305.5</v>
      </c>
      <c r="E256" s="90">
        <v>1083925.74</v>
      </c>
    </row>
    <row r="257" spans="2:5" x14ac:dyDescent="0.3">
      <c r="B257" s="91" t="s">
        <v>180</v>
      </c>
      <c r="C257" s="91" t="s">
        <v>181</v>
      </c>
      <c r="D257" s="90">
        <v>926164.47999999998</v>
      </c>
      <c r="E257" s="90">
        <v>880371.43</v>
      </c>
    </row>
    <row r="258" spans="2:5" x14ac:dyDescent="0.3">
      <c r="B258" s="91" t="s">
        <v>313</v>
      </c>
      <c r="C258" s="91" t="s">
        <v>314</v>
      </c>
      <c r="D258" s="90">
        <v>11759698.529999999</v>
      </c>
      <c r="E258" s="90">
        <v>10084022.699999999</v>
      </c>
    </row>
    <row r="259" spans="2:5" x14ac:dyDescent="0.3">
      <c r="B259" s="91" t="s">
        <v>662</v>
      </c>
      <c r="C259" s="91" t="s">
        <v>663</v>
      </c>
      <c r="D259" s="90">
        <v>505639.9</v>
      </c>
      <c r="E259" s="90">
        <v>553613.98</v>
      </c>
    </row>
    <row r="260" spans="2:5" x14ac:dyDescent="0.3">
      <c r="B260" s="91" t="s">
        <v>702</v>
      </c>
      <c r="C260" s="91" t="s">
        <v>703</v>
      </c>
      <c r="D260" s="90">
        <v>293964.49</v>
      </c>
      <c r="E260" s="90">
        <v>820679.05</v>
      </c>
    </row>
    <row r="261" spans="2:5" x14ac:dyDescent="0.3">
      <c r="B261" s="91" t="s">
        <v>748</v>
      </c>
      <c r="C261" s="91" t="s">
        <v>749</v>
      </c>
      <c r="D261" s="90">
        <v>960785.02</v>
      </c>
      <c r="E261" s="90">
        <v>964847.28</v>
      </c>
    </row>
    <row r="262" spans="2:5" x14ac:dyDescent="0.3">
      <c r="B262" s="91" t="s">
        <v>404</v>
      </c>
      <c r="C262" s="91" t="s">
        <v>405</v>
      </c>
      <c r="D262" s="90">
        <v>5841374.2999999998</v>
      </c>
      <c r="E262" s="90">
        <v>3556855.65</v>
      </c>
    </row>
    <row r="263" spans="2:5" x14ac:dyDescent="0.3">
      <c r="B263" s="91" t="s">
        <v>188</v>
      </c>
      <c r="C263" s="91" t="s">
        <v>189</v>
      </c>
      <c r="D263" s="90">
        <v>372444.69</v>
      </c>
      <c r="E263" s="90">
        <v>459940.8</v>
      </c>
    </row>
    <row r="264" spans="2:5" x14ac:dyDescent="0.3">
      <c r="B264" s="91" t="s">
        <v>341</v>
      </c>
      <c r="C264" s="91" t="s">
        <v>342</v>
      </c>
      <c r="D264" s="90">
        <v>1588594.23</v>
      </c>
      <c r="E264" s="90">
        <v>1935799.24</v>
      </c>
    </row>
    <row r="265" spans="2:5" x14ac:dyDescent="0.3">
      <c r="B265" s="91" t="s">
        <v>319</v>
      </c>
      <c r="C265" s="91" t="s">
        <v>320</v>
      </c>
      <c r="D265" s="90">
        <v>2182005.31</v>
      </c>
      <c r="E265" s="90">
        <v>2396653.35</v>
      </c>
    </row>
    <row r="266" spans="2:5" x14ac:dyDescent="0.3">
      <c r="B266" s="91" t="s">
        <v>552</v>
      </c>
      <c r="C266" s="91" t="s">
        <v>553</v>
      </c>
      <c r="D266" s="90">
        <v>1053500</v>
      </c>
      <c r="E266" s="90">
        <v>1187485.93</v>
      </c>
    </row>
    <row r="267" spans="2:5" x14ac:dyDescent="0.3">
      <c r="B267" s="91" t="s">
        <v>371</v>
      </c>
      <c r="C267" s="91" t="s">
        <v>372</v>
      </c>
      <c r="D267" s="90">
        <v>1340987</v>
      </c>
      <c r="E267" s="90">
        <v>1412092.85</v>
      </c>
    </row>
    <row r="268" spans="2:5" x14ac:dyDescent="0.3">
      <c r="B268" s="91" t="s">
        <v>556</v>
      </c>
      <c r="C268" s="91" t="s">
        <v>557</v>
      </c>
      <c r="D268" s="90">
        <v>1054943</v>
      </c>
      <c r="E268" s="90">
        <v>1132472.05</v>
      </c>
    </row>
    <row r="269" spans="2:5" x14ac:dyDescent="0.3">
      <c r="B269" s="91" t="s">
        <v>266</v>
      </c>
      <c r="C269" s="91" t="s">
        <v>267</v>
      </c>
      <c r="D269" s="90">
        <v>631642.18999999994</v>
      </c>
      <c r="E269" s="90">
        <v>783222.98</v>
      </c>
    </row>
    <row r="270" spans="2:5" x14ac:dyDescent="0.3">
      <c r="B270" s="91" t="s">
        <v>395</v>
      </c>
      <c r="C270" s="91" t="s">
        <v>396</v>
      </c>
      <c r="D270" s="90">
        <v>32671640.91</v>
      </c>
      <c r="E270" s="90">
        <v>41803102.409999996</v>
      </c>
    </row>
    <row r="271" spans="2:5" x14ac:dyDescent="0.3">
      <c r="B271" s="91" t="s">
        <v>160</v>
      </c>
      <c r="C271" s="91" t="s">
        <v>161</v>
      </c>
      <c r="D271" s="90">
        <v>17231344.850000001</v>
      </c>
      <c r="E271" s="90">
        <v>14083873.42</v>
      </c>
    </row>
    <row r="272" spans="2:5" x14ac:dyDescent="0.3">
      <c r="B272" s="91" t="s">
        <v>528</v>
      </c>
      <c r="C272" s="91" t="s">
        <v>529</v>
      </c>
      <c r="D272" s="90">
        <v>2664774.7000000002</v>
      </c>
      <c r="E272" s="90">
        <v>3439982.5</v>
      </c>
    </row>
    <row r="273" spans="2:5" x14ac:dyDescent="0.3">
      <c r="B273" s="91" t="s">
        <v>401</v>
      </c>
      <c r="C273" s="91" t="s">
        <v>402</v>
      </c>
      <c r="D273" s="90">
        <v>56066371.369999997</v>
      </c>
      <c r="E273" s="90">
        <v>43672805.770000003</v>
      </c>
    </row>
    <row r="274" spans="2:5" x14ac:dyDescent="0.3">
      <c r="B274" s="91" t="s">
        <v>624</v>
      </c>
      <c r="C274" s="91" t="s">
        <v>625</v>
      </c>
      <c r="D274" s="90">
        <v>1609026.51</v>
      </c>
      <c r="E274" s="90">
        <v>1490090.52</v>
      </c>
    </row>
    <row r="275" spans="2:5" x14ac:dyDescent="0.3">
      <c r="B275" s="91" t="s">
        <v>570</v>
      </c>
      <c r="C275" s="91" t="s">
        <v>571</v>
      </c>
      <c r="D275" s="90">
        <v>35016734.880000003</v>
      </c>
      <c r="E275" s="90">
        <v>29761448.780000001</v>
      </c>
    </row>
    <row r="276" spans="2:5" x14ac:dyDescent="0.3">
      <c r="B276" s="91" t="s">
        <v>198</v>
      </c>
      <c r="C276" s="91" t="s">
        <v>199</v>
      </c>
      <c r="D276" s="90">
        <v>362407.32</v>
      </c>
      <c r="E276" s="90">
        <v>388583.44</v>
      </c>
    </row>
    <row r="277" spans="2:5" x14ac:dyDescent="0.3">
      <c r="B277" s="91" t="s">
        <v>240</v>
      </c>
      <c r="C277" s="91" t="s">
        <v>241</v>
      </c>
      <c r="D277" s="90">
        <v>3146245.64</v>
      </c>
      <c r="E277" s="90">
        <v>3905629.14</v>
      </c>
    </row>
    <row r="278" spans="2:5" x14ac:dyDescent="0.3">
      <c r="B278" s="91" t="s">
        <v>522</v>
      </c>
      <c r="C278" s="91" t="s">
        <v>523</v>
      </c>
      <c r="D278" s="90">
        <v>725201.4</v>
      </c>
      <c r="E278" s="90">
        <v>679052.41</v>
      </c>
    </row>
    <row r="279" spans="2:5" x14ac:dyDescent="0.3">
      <c r="B279" s="91" t="s">
        <v>480</v>
      </c>
      <c r="C279" s="91" t="s">
        <v>481</v>
      </c>
      <c r="D279" s="90">
        <v>1656930.58</v>
      </c>
      <c r="E279" s="90">
        <v>1363862.16</v>
      </c>
    </row>
    <row r="280" spans="2:5" x14ac:dyDescent="0.3">
      <c r="B280" s="91" t="s">
        <v>426</v>
      </c>
      <c r="C280" s="91" t="s">
        <v>427</v>
      </c>
      <c r="D280" s="90">
        <v>2019781.43</v>
      </c>
      <c r="E280" s="90">
        <v>1592249.67</v>
      </c>
    </row>
    <row r="281" spans="2:5" x14ac:dyDescent="0.3">
      <c r="B281" s="91" t="s">
        <v>158</v>
      </c>
      <c r="C281" s="91" t="s">
        <v>159</v>
      </c>
      <c r="D281" s="90">
        <v>11459480.43</v>
      </c>
      <c r="E281" s="90">
        <v>13227829.130000001</v>
      </c>
    </row>
    <row r="282" spans="2:5" x14ac:dyDescent="0.3">
      <c r="B282" s="91" t="s">
        <v>228</v>
      </c>
      <c r="C282" s="91" t="s">
        <v>229</v>
      </c>
      <c r="D282" s="90">
        <v>440229.29</v>
      </c>
      <c r="E282" s="90">
        <v>268088.89</v>
      </c>
    </row>
    <row r="283" spans="2:5" x14ac:dyDescent="0.3">
      <c r="B283" s="91" t="s">
        <v>698</v>
      </c>
      <c r="C283" s="91" t="s">
        <v>699</v>
      </c>
      <c r="D283" s="90">
        <v>1882117.61</v>
      </c>
      <c r="E283" s="90">
        <v>1784272.43</v>
      </c>
    </row>
    <row r="284" spans="2:5" x14ac:dyDescent="0.3">
      <c r="B284" s="91" t="s">
        <v>508</v>
      </c>
      <c r="C284" s="91" t="s">
        <v>509</v>
      </c>
      <c r="D284" s="90">
        <v>920820.02</v>
      </c>
      <c r="E284" s="90">
        <v>989327.23</v>
      </c>
    </row>
    <row r="285" spans="2:5" x14ac:dyDescent="0.3">
      <c r="B285" s="91" t="s">
        <v>576</v>
      </c>
      <c r="C285" s="91" t="s">
        <v>577</v>
      </c>
      <c r="D285" s="90">
        <v>4479156.78</v>
      </c>
      <c r="E285" s="90">
        <v>2280946.3199999998</v>
      </c>
    </row>
    <row r="286" spans="2:5" x14ac:dyDescent="0.3">
      <c r="B286" s="91" t="s">
        <v>250</v>
      </c>
      <c r="C286" s="91" t="s">
        <v>251</v>
      </c>
      <c r="D286" s="90">
        <v>6061463.4199999999</v>
      </c>
      <c r="E286" s="90">
        <v>8989486.9100000001</v>
      </c>
    </row>
    <row r="287" spans="2:5" x14ac:dyDescent="0.3">
      <c r="B287" s="91" t="s">
        <v>174</v>
      </c>
      <c r="C287" s="91" t="s">
        <v>175</v>
      </c>
      <c r="D287" s="90">
        <v>5202847.45</v>
      </c>
      <c r="E287" s="90">
        <v>4369559.66</v>
      </c>
    </row>
    <row r="288" spans="2:5" x14ac:dyDescent="0.3">
      <c r="B288" s="91" t="s">
        <v>397</v>
      </c>
      <c r="C288" s="91" t="s">
        <v>398</v>
      </c>
      <c r="D288" s="90">
        <v>8999916.2400000002</v>
      </c>
      <c r="E288" s="90">
        <v>8918426</v>
      </c>
    </row>
    <row r="289" spans="2:5" x14ac:dyDescent="0.3">
      <c r="B289" s="91" t="s">
        <v>272</v>
      </c>
      <c r="C289" s="91" t="s">
        <v>273</v>
      </c>
      <c r="D289" s="90">
        <v>4141374.95</v>
      </c>
      <c r="E289" s="90">
        <v>4591796.83</v>
      </c>
    </row>
    <row r="290" spans="2:5" x14ac:dyDescent="0.3">
      <c r="B290" s="91" t="s">
        <v>722</v>
      </c>
      <c r="C290" s="91" t="s">
        <v>723</v>
      </c>
      <c r="D290" s="90">
        <v>35286420.399999999</v>
      </c>
      <c r="E290" s="90">
        <v>37446132.439999998</v>
      </c>
    </row>
    <row r="291" spans="2:5" x14ac:dyDescent="0.3">
      <c r="B291" s="91" t="s">
        <v>584</v>
      </c>
      <c r="C291" s="91" t="s">
        <v>585</v>
      </c>
      <c r="D291" s="90">
        <v>1784511.31</v>
      </c>
      <c r="E291" s="90">
        <v>1523332.76</v>
      </c>
    </row>
    <row r="292" spans="2:5" x14ac:dyDescent="0.3">
      <c r="B292" s="91" t="s">
        <v>238</v>
      </c>
      <c r="C292" s="91" t="s">
        <v>239</v>
      </c>
      <c r="D292" s="90">
        <v>967537.3</v>
      </c>
      <c r="E292" s="90">
        <v>1381332.53</v>
      </c>
    </row>
    <row r="293" spans="2:5" x14ac:dyDescent="0.3">
      <c r="B293" s="91" t="s">
        <v>236</v>
      </c>
      <c r="C293" s="91" t="s">
        <v>237</v>
      </c>
      <c r="D293" s="90">
        <v>1398211.4</v>
      </c>
      <c r="E293" s="90">
        <v>1275162.58</v>
      </c>
    </row>
    <row r="294" spans="2:5" x14ac:dyDescent="0.3">
      <c r="B294" s="91" t="s">
        <v>656</v>
      </c>
      <c r="C294" s="91" t="s">
        <v>657</v>
      </c>
      <c r="D294" s="90">
        <v>4898107.4000000004</v>
      </c>
      <c r="E294" s="90">
        <v>3677409.84</v>
      </c>
    </row>
    <row r="295" spans="2:5" x14ac:dyDescent="0.3">
      <c r="B295" s="91" t="s">
        <v>224</v>
      </c>
      <c r="C295" s="91" t="s">
        <v>225</v>
      </c>
      <c r="D295" s="90">
        <v>989824.73</v>
      </c>
      <c r="E295" s="90">
        <v>1091308.07</v>
      </c>
    </row>
    <row r="296" spans="2:5" x14ac:dyDescent="0.3">
      <c r="B296" s="91" t="s">
        <v>232</v>
      </c>
      <c r="C296" s="91" t="s">
        <v>233</v>
      </c>
      <c r="D296" s="90">
        <v>8362035.5499999998</v>
      </c>
      <c r="E296" s="90">
        <v>8754172.9100000001</v>
      </c>
    </row>
    <row r="297" spans="2:5" x14ac:dyDescent="0.3">
      <c r="B297" s="91" t="s">
        <v>150</v>
      </c>
      <c r="C297" s="91" t="s">
        <v>151</v>
      </c>
      <c r="D297" s="90">
        <v>13862631.050000001</v>
      </c>
      <c r="E297" s="90">
        <v>14421906.85</v>
      </c>
    </row>
    <row r="298" spans="2:5" x14ac:dyDescent="0.3">
      <c r="B298" s="91" t="s">
        <v>652</v>
      </c>
      <c r="C298" s="91" t="s">
        <v>653</v>
      </c>
      <c r="D298" s="90">
        <v>2953371.31</v>
      </c>
      <c r="E298" s="90">
        <v>3120096.21</v>
      </c>
    </row>
    <row r="299" spans="2:5" x14ac:dyDescent="0.3">
      <c r="B299" s="91" t="s">
        <v>714</v>
      </c>
      <c r="C299" s="91" t="s">
        <v>715</v>
      </c>
      <c r="D299" s="90">
        <v>5424478.9800000004</v>
      </c>
      <c r="E299" s="90">
        <v>5190396.7699999996</v>
      </c>
    </row>
    <row r="300" spans="2:5" x14ac:dyDescent="0.3">
      <c r="B300" s="91" t="s">
        <v>776</v>
      </c>
      <c r="C300" s="91" t="s">
        <v>777</v>
      </c>
      <c r="D300" s="90">
        <v>1702294.5</v>
      </c>
      <c r="E300" s="90">
        <v>1677859.48</v>
      </c>
    </row>
    <row r="301" spans="2:5" x14ac:dyDescent="0.3">
      <c r="B301" s="91" t="s">
        <v>678</v>
      </c>
      <c r="C301" s="91" t="s">
        <v>679</v>
      </c>
      <c r="D301" s="90">
        <v>746877.06</v>
      </c>
      <c r="E301" s="90">
        <v>574167.05000000005</v>
      </c>
    </row>
    <row r="302" spans="2:5" x14ac:dyDescent="0.3">
      <c r="B302" s="91" t="s">
        <v>274</v>
      </c>
      <c r="C302" s="91" t="s">
        <v>275</v>
      </c>
      <c r="D302" s="90">
        <v>5123426.62</v>
      </c>
      <c r="E302" s="90">
        <v>4778799.01</v>
      </c>
    </row>
    <row r="303" spans="2:5" x14ac:dyDescent="0.3">
      <c r="B303" s="91" t="s">
        <v>738</v>
      </c>
      <c r="C303" s="91" t="s">
        <v>739</v>
      </c>
      <c r="D303" s="90">
        <v>14878518.460000001</v>
      </c>
      <c r="E303" s="90">
        <v>19111949.18</v>
      </c>
    </row>
    <row r="304" spans="2:5" x14ac:dyDescent="0.3">
      <c r="B304" s="91" t="s">
        <v>289</v>
      </c>
      <c r="C304" s="91" t="s">
        <v>290</v>
      </c>
      <c r="D304" s="90">
        <v>6167728.8700000001</v>
      </c>
      <c r="E304" s="90">
        <v>7295701.8899999997</v>
      </c>
    </row>
    <row r="305" spans="2:5" x14ac:dyDescent="0.3">
      <c r="B305" s="91" t="s">
        <v>148</v>
      </c>
      <c r="C305" s="91" t="s">
        <v>149</v>
      </c>
      <c r="D305" s="90">
        <v>10671457.91</v>
      </c>
      <c r="E305" s="90">
        <v>8921523.6300000008</v>
      </c>
    </row>
    <row r="306" spans="2:5" x14ac:dyDescent="0.3">
      <c r="B306" s="91" t="s">
        <v>206</v>
      </c>
      <c r="C306" s="91" t="s">
        <v>207</v>
      </c>
      <c r="E306" s="90">
        <v>418976.09</v>
      </c>
    </row>
    <row r="307" spans="2:5" x14ac:dyDescent="0.3">
      <c r="B307" s="91" t="s">
        <v>472</v>
      </c>
      <c r="C307" s="91" t="s">
        <v>473</v>
      </c>
      <c r="D307" s="90">
        <v>1257768.25</v>
      </c>
      <c r="E307" s="90">
        <v>1176545.6299999999</v>
      </c>
    </row>
    <row r="308" spans="2:5" x14ac:dyDescent="0.3">
      <c r="B308" s="91" t="s">
        <v>379</v>
      </c>
      <c r="C308" s="91" t="s">
        <v>380</v>
      </c>
      <c r="D308" s="90">
        <v>14137958.779999999</v>
      </c>
      <c r="E308" s="90">
        <v>14841583.51</v>
      </c>
    </row>
    <row r="309" spans="2:5" x14ac:dyDescent="0.3">
      <c r="B309" s="91" t="s">
        <v>498</v>
      </c>
      <c r="C309" s="91" t="s">
        <v>499</v>
      </c>
      <c r="D309" s="90">
        <v>3425537.23</v>
      </c>
      <c r="E309" s="90">
        <v>2366334.15</v>
      </c>
    </row>
    <row r="310" spans="2:5" x14ac:dyDescent="0.3">
      <c r="B310" s="91" t="s">
        <v>542</v>
      </c>
      <c r="C310" s="91" t="s">
        <v>543</v>
      </c>
      <c r="E310" s="90">
        <v>1551061.64</v>
      </c>
    </row>
    <row r="311" spans="2:5" x14ac:dyDescent="0.3">
      <c r="B311" s="91" t="s">
        <v>458</v>
      </c>
      <c r="C311" s="91" t="s">
        <v>459</v>
      </c>
      <c r="D311" s="90">
        <v>1228472.47</v>
      </c>
      <c r="E311" s="90">
        <v>1024614.45</v>
      </c>
    </row>
    <row r="312" spans="2:5" x14ac:dyDescent="0.3">
      <c r="B312" s="91" t="s">
        <v>414</v>
      </c>
      <c r="C312" s="91" t="s">
        <v>415</v>
      </c>
      <c r="D312" s="90">
        <v>623447.30000000005</v>
      </c>
      <c r="E312" s="90">
        <v>838678.75</v>
      </c>
    </row>
    <row r="313" spans="2:5" x14ac:dyDescent="0.3">
      <c r="B313" s="91" t="s">
        <v>640</v>
      </c>
      <c r="C313" s="91" t="s">
        <v>641</v>
      </c>
      <c r="D313" s="90">
        <v>803847.28</v>
      </c>
      <c r="E313" s="90">
        <v>943559.33</v>
      </c>
    </row>
    <row r="314" spans="2:5" x14ac:dyDescent="0.3">
      <c r="B314" s="91" t="s">
        <v>484</v>
      </c>
      <c r="C314" s="91" t="s">
        <v>485</v>
      </c>
      <c r="D314" s="90">
        <v>1627030.85</v>
      </c>
      <c r="E314" s="90">
        <v>873594.56</v>
      </c>
    </row>
    <row r="315" spans="2:5" x14ac:dyDescent="0.3">
      <c r="B315" s="91" t="s">
        <v>616</v>
      </c>
      <c r="C315" s="91" t="s">
        <v>617</v>
      </c>
      <c r="D315" s="90">
        <v>2435253.96</v>
      </c>
      <c r="E315" s="90">
        <v>2147694.9300000002</v>
      </c>
    </row>
    <row r="316" spans="2:5" x14ac:dyDescent="0.3">
      <c r="B316" s="91" t="s">
        <v>514</v>
      </c>
      <c r="C316" s="91" t="s">
        <v>515</v>
      </c>
      <c r="D316" s="90">
        <v>897413.35</v>
      </c>
      <c r="E316" s="90">
        <v>720916.47</v>
      </c>
    </row>
    <row r="317" spans="2:5" x14ac:dyDescent="0.3">
      <c r="B317" s="91" t="s">
        <v>692</v>
      </c>
      <c r="C317" s="91" t="s">
        <v>693</v>
      </c>
      <c r="D317" s="90">
        <v>4542036.3499999996</v>
      </c>
      <c r="E317" s="90">
        <v>5456894.0700000003</v>
      </c>
    </row>
    <row r="318" spans="2:5" x14ac:dyDescent="0.3">
      <c r="B318" s="91" t="s">
        <v>144</v>
      </c>
      <c r="C318" s="91" t="s">
        <v>145</v>
      </c>
      <c r="D318" s="90">
        <v>926428.19</v>
      </c>
      <c r="E318" s="90">
        <v>2057794.44</v>
      </c>
    </row>
    <row r="319" spans="2:5" x14ac:dyDescent="0.3">
      <c r="B319" s="91" t="s">
        <v>170</v>
      </c>
      <c r="C319" s="91" t="s">
        <v>171</v>
      </c>
      <c r="D319" s="90">
        <v>30488850.960000001</v>
      </c>
      <c r="E319" s="90">
        <v>30803915</v>
      </c>
    </row>
    <row r="320" spans="2:5" x14ac:dyDescent="0.3">
      <c r="B320" s="91" t="s">
        <v>254</v>
      </c>
      <c r="C320" s="91" t="s">
        <v>255</v>
      </c>
      <c r="D320" s="90">
        <v>8566878.6099999994</v>
      </c>
      <c r="E320" s="90">
        <v>8611802.1199999992</v>
      </c>
    </row>
    <row r="321" spans="2:5" x14ac:dyDescent="0.3">
      <c r="B321" s="91" t="s">
        <v>152</v>
      </c>
      <c r="C321" s="91" t="s">
        <v>153</v>
      </c>
      <c r="D321" s="90">
        <v>4677757.63</v>
      </c>
      <c r="E321" s="90">
        <v>4816603.07</v>
      </c>
    </row>
  </sheetData>
  <sortState xmlns:xlrd2="http://schemas.microsoft.com/office/spreadsheetml/2017/richdata2" ref="B4:E321">
    <sortCondition ref="B5:B32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1A26-DAA4-4DEF-A75E-78542A603080}">
  <dimension ref="B2:J330"/>
  <sheetViews>
    <sheetView topLeftCell="A212" workbookViewId="0">
      <selection activeCell="K13" sqref="K13"/>
    </sheetView>
  </sheetViews>
  <sheetFormatPr defaultColWidth="8.88671875" defaultRowHeight="14.4" x14ac:dyDescent="0.3"/>
  <cols>
    <col min="1" max="1" width="8.88671875" style="93"/>
    <col min="2" max="2" width="7.109375" style="93" customWidth="1"/>
    <col min="3" max="3" width="20.6640625" style="93" bestFit="1" customWidth="1"/>
    <col min="4" max="4" width="13.109375" style="93" customWidth="1"/>
    <col min="5" max="5" width="13.33203125" style="93" customWidth="1"/>
    <col min="6" max="6" width="12.109375" style="93" customWidth="1"/>
    <col min="7" max="7" width="13.33203125" style="93" bestFit="1" customWidth="1"/>
    <col min="8" max="8" width="10.109375" style="93" bestFit="1" customWidth="1"/>
    <col min="9" max="16384" width="8.88671875" style="93"/>
  </cols>
  <sheetData>
    <row r="2" spans="2:9" x14ac:dyDescent="0.3">
      <c r="B2" s="149" t="s">
        <v>911</v>
      </c>
      <c r="C2" s="149"/>
      <c r="D2" s="149"/>
      <c r="E2" s="149"/>
      <c r="F2" s="149"/>
    </row>
    <row r="3" spans="2:9" ht="30" customHeight="1" x14ac:dyDescent="0.3">
      <c r="B3" s="150" t="s">
        <v>912</v>
      </c>
      <c r="C3" s="150"/>
      <c r="D3" s="150"/>
      <c r="E3" s="150"/>
      <c r="F3" s="150"/>
    </row>
    <row r="4" spans="2:9" x14ac:dyDescent="0.3">
      <c r="B4" s="120" t="s">
        <v>913</v>
      </c>
      <c r="C4" s="120"/>
      <c r="D4" s="120"/>
      <c r="E4" s="120"/>
      <c r="F4" s="120"/>
    </row>
    <row r="5" spans="2:9" x14ac:dyDescent="0.3">
      <c r="B5" s="121" t="s">
        <v>914</v>
      </c>
      <c r="C5" s="122"/>
      <c r="D5" s="122"/>
      <c r="E5" s="122"/>
      <c r="F5" s="122"/>
    </row>
    <row r="6" spans="2:9" ht="15" thickBot="1" x14ac:dyDescent="0.35"/>
    <row r="7" spans="2:9" ht="29.4" thickBot="1" x14ac:dyDescent="0.35">
      <c r="B7" s="94" t="s">
        <v>895</v>
      </c>
      <c r="C7" s="95" t="s">
        <v>901</v>
      </c>
      <c r="D7" s="96" t="s">
        <v>915</v>
      </c>
      <c r="E7" s="96" t="s">
        <v>916</v>
      </c>
      <c r="F7" s="97" t="s">
        <v>917</v>
      </c>
    </row>
    <row r="8" spans="2:9" x14ac:dyDescent="0.3">
      <c r="B8" s="108" t="s">
        <v>910</v>
      </c>
      <c r="C8" s="98" t="s">
        <v>918</v>
      </c>
      <c r="D8" s="99">
        <f>SUM(D9:D388)</f>
        <v>1072894.7699999996</v>
      </c>
      <c r="E8" s="99">
        <f>SUM(E9:E388)</f>
        <v>1060460.94</v>
      </c>
      <c r="F8" s="99">
        <f>SUM(F9:F492)</f>
        <v>12433.83</v>
      </c>
      <c r="G8" s="99"/>
      <c r="H8" s="100"/>
    </row>
    <row r="9" spans="2:9" x14ac:dyDescent="0.3">
      <c r="B9" s="62" t="s">
        <v>637</v>
      </c>
      <c r="C9" s="62" t="s">
        <v>636</v>
      </c>
      <c r="D9" s="101">
        <f t="shared" ref="D9:D70" si="0">SUM(E9:F9)</f>
        <v>3178.5</v>
      </c>
      <c r="E9" s="101">
        <v>3113.84</v>
      </c>
      <c r="F9" s="101">
        <v>64.66</v>
      </c>
      <c r="H9" s="102"/>
    </row>
    <row r="10" spans="2:9" x14ac:dyDescent="0.3">
      <c r="B10" s="62" t="s">
        <v>487</v>
      </c>
      <c r="C10" s="62" t="s">
        <v>486</v>
      </c>
      <c r="D10" s="101">
        <f t="shared" si="0"/>
        <v>619.00000000000011</v>
      </c>
      <c r="E10" s="101">
        <v>615.56000000000006</v>
      </c>
      <c r="F10" s="101">
        <v>3.44</v>
      </c>
      <c r="H10" s="102"/>
    </row>
    <row r="11" spans="2:9" x14ac:dyDescent="0.3">
      <c r="B11" s="62" t="s">
        <v>465</v>
      </c>
      <c r="C11" s="62" t="s">
        <v>464</v>
      </c>
      <c r="D11" s="101">
        <f t="shared" si="0"/>
        <v>97.32</v>
      </c>
      <c r="E11" s="101">
        <v>97.32</v>
      </c>
      <c r="F11" s="101">
        <v>0</v>
      </c>
      <c r="H11" s="102"/>
    </row>
    <row r="12" spans="2:9" x14ac:dyDescent="0.3">
      <c r="B12" s="62" t="s">
        <v>356</v>
      </c>
      <c r="C12" s="62" t="s">
        <v>355</v>
      </c>
      <c r="D12" s="101">
        <f t="shared" si="0"/>
        <v>2540.7200000000003</v>
      </c>
      <c r="E12" s="101">
        <v>2498.7200000000003</v>
      </c>
      <c r="F12" s="101">
        <v>42</v>
      </c>
      <c r="H12" s="102"/>
      <c r="I12" s="62"/>
    </row>
    <row r="13" spans="2:9" x14ac:dyDescent="0.3">
      <c r="B13" s="62" t="s">
        <v>332</v>
      </c>
      <c r="C13" s="62" t="s">
        <v>331</v>
      </c>
      <c r="D13" s="101">
        <f t="shared" si="0"/>
        <v>5382.9699999999993</v>
      </c>
      <c r="E13" s="101">
        <v>5329.19</v>
      </c>
      <c r="F13" s="101">
        <v>53.78</v>
      </c>
      <c r="H13" s="102"/>
      <c r="I13" s="62"/>
    </row>
    <row r="14" spans="2:9" x14ac:dyDescent="0.3">
      <c r="B14" s="62" t="s">
        <v>765</v>
      </c>
      <c r="C14" s="62" t="s">
        <v>764</v>
      </c>
      <c r="D14" s="101">
        <f t="shared" si="0"/>
        <v>609.47</v>
      </c>
      <c r="E14" s="101">
        <v>606.03</v>
      </c>
      <c r="F14" s="101">
        <v>3.44</v>
      </c>
      <c r="H14" s="102"/>
      <c r="I14" s="62"/>
    </row>
    <row r="15" spans="2:9" x14ac:dyDescent="0.3">
      <c r="B15" s="62" t="s">
        <v>573</v>
      </c>
      <c r="C15" s="62" t="s">
        <v>572</v>
      </c>
      <c r="D15" s="101">
        <f t="shared" si="0"/>
        <v>17010.439999999999</v>
      </c>
      <c r="E15" s="101">
        <v>16810.439999999999</v>
      </c>
      <c r="F15" s="101">
        <v>200</v>
      </c>
      <c r="H15" s="102"/>
      <c r="I15" s="62"/>
    </row>
    <row r="16" spans="2:9" x14ac:dyDescent="0.3">
      <c r="B16" s="62" t="s">
        <v>539</v>
      </c>
      <c r="C16" s="62" t="s">
        <v>538</v>
      </c>
      <c r="D16" s="101">
        <f t="shared" si="0"/>
        <v>3605.83</v>
      </c>
      <c r="E16" s="101">
        <v>3574.94</v>
      </c>
      <c r="F16" s="101">
        <v>30.89</v>
      </c>
      <c r="H16" s="102"/>
      <c r="I16" s="62"/>
    </row>
    <row r="17" spans="2:9" x14ac:dyDescent="0.3">
      <c r="B17" s="62" t="s">
        <v>709</v>
      </c>
      <c r="C17" s="62" t="s">
        <v>708</v>
      </c>
      <c r="D17" s="101">
        <f t="shared" si="0"/>
        <v>11776.97</v>
      </c>
      <c r="E17" s="101">
        <v>11677.75</v>
      </c>
      <c r="F17" s="101">
        <v>99.22</v>
      </c>
      <c r="H17" s="102"/>
      <c r="I17" s="62"/>
    </row>
    <row r="18" spans="2:9" x14ac:dyDescent="0.3">
      <c r="B18" s="62" t="s">
        <v>579</v>
      </c>
      <c r="C18" s="62" t="s">
        <v>578</v>
      </c>
      <c r="D18" s="101">
        <f t="shared" si="0"/>
        <v>19090.340000000004</v>
      </c>
      <c r="E18" s="101">
        <v>18952.010000000002</v>
      </c>
      <c r="F18" s="101">
        <v>138.33000000000001</v>
      </c>
      <c r="H18" s="102"/>
      <c r="I18" s="62"/>
    </row>
    <row r="19" spans="2:9" x14ac:dyDescent="0.3">
      <c r="B19" s="62" t="s">
        <v>221</v>
      </c>
      <c r="C19" s="62" t="s">
        <v>220</v>
      </c>
      <c r="D19" s="101">
        <f t="shared" si="0"/>
        <v>11382.29</v>
      </c>
      <c r="E19" s="101">
        <v>11259.730000000001</v>
      </c>
      <c r="F19" s="101">
        <v>122.56</v>
      </c>
      <c r="H19" s="102"/>
      <c r="I19" s="62"/>
    </row>
    <row r="20" spans="2:9" x14ac:dyDescent="0.3">
      <c r="B20" s="62" t="s">
        <v>775</v>
      </c>
      <c r="C20" s="62" t="s">
        <v>774</v>
      </c>
      <c r="D20" s="101">
        <f t="shared" si="0"/>
        <v>11.4</v>
      </c>
      <c r="E20" s="101">
        <v>11.4</v>
      </c>
      <c r="F20" s="101">
        <v>0</v>
      </c>
      <c r="H20" s="102"/>
      <c r="I20" s="62"/>
    </row>
    <row r="21" spans="2:9" x14ac:dyDescent="0.3">
      <c r="B21" s="62" t="s">
        <v>384</v>
      </c>
      <c r="C21" s="62" t="s">
        <v>383</v>
      </c>
      <c r="D21" s="101">
        <f t="shared" si="0"/>
        <v>20362.179999999997</v>
      </c>
      <c r="E21" s="101">
        <v>20164.179999999997</v>
      </c>
      <c r="F21" s="101">
        <v>198</v>
      </c>
      <c r="H21" s="102"/>
      <c r="I21" s="62"/>
    </row>
    <row r="22" spans="2:9" x14ac:dyDescent="0.3">
      <c r="B22" s="62" t="s">
        <v>513</v>
      </c>
      <c r="C22" s="62" t="s">
        <v>512</v>
      </c>
      <c r="D22" s="101">
        <f t="shared" si="0"/>
        <v>112.70000000000002</v>
      </c>
      <c r="E22" s="101">
        <v>112.70000000000002</v>
      </c>
      <c r="F22" s="101">
        <v>0</v>
      </c>
      <c r="H22" s="102"/>
      <c r="I22" s="62"/>
    </row>
    <row r="23" spans="2:9" x14ac:dyDescent="0.3">
      <c r="B23" s="62" t="s">
        <v>217</v>
      </c>
      <c r="C23" s="62" t="s">
        <v>216</v>
      </c>
      <c r="D23" s="101">
        <f t="shared" si="0"/>
        <v>2124.7800000000002</v>
      </c>
      <c r="E23" s="101">
        <v>2094.67</v>
      </c>
      <c r="F23" s="101">
        <v>30.11</v>
      </c>
      <c r="H23" s="102"/>
      <c r="I23" s="62"/>
    </row>
    <row r="24" spans="2:9" x14ac:dyDescent="0.3">
      <c r="B24" s="62" t="s">
        <v>483</v>
      </c>
      <c r="C24" s="62" t="s">
        <v>482</v>
      </c>
      <c r="D24" s="101">
        <f t="shared" si="0"/>
        <v>88.350000000000009</v>
      </c>
      <c r="E24" s="101">
        <v>85.68</v>
      </c>
      <c r="F24" s="101">
        <v>2.67</v>
      </c>
      <c r="H24" s="102"/>
      <c r="I24" s="62"/>
    </row>
    <row r="25" spans="2:9" x14ac:dyDescent="0.3">
      <c r="B25" s="62" t="s">
        <v>541</v>
      </c>
      <c r="C25" s="62" t="s">
        <v>540</v>
      </c>
      <c r="D25" s="101">
        <f t="shared" si="0"/>
        <v>4636.26</v>
      </c>
      <c r="E25" s="101">
        <v>4555.7</v>
      </c>
      <c r="F25" s="101">
        <v>80.56</v>
      </c>
      <c r="H25" s="102"/>
      <c r="I25" s="62"/>
    </row>
    <row r="26" spans="2:9" x14ac:dyDescent="0.3">
      <c r="B26" s="62" t="s">
        <v>433</v>
      </c>
      <c r="C26" s="62" t="s">
        <v>432</v>
      </c>
      <c r="D26" s="101">
        <f t="shared" si="0"/>
        <v>973.54999999999984</v>
      </c>
      <c r="E26" s="101">
        <v>962.9899999999999</v>
      </c>
      <c r="F26" s="101">
        <v>10.56</v>
      </c>
      <c r="H26" s="102"/>
      <c r="I26" s="62"/>
    </row>
    <row r="27" spans="2:9" x14ac:dyDescent="0.3">
      <c r="B27" s="62" t="s">
        <v>687</v>
      </c>
      <c r="C27" s="62" t="s">
        <v>686</v>
      </c>
      <c r="D27" s="101">
        <f t="shared" si="0"/>
        <v>747.56999999999994</v>
      </c>
      <c r="E27" s="101">
        <v>736.9</v>
      </c>
      <c r="F27" s="101">
        <v>10.67</v>
      </c>
      <c r="H27" s="102"/>
      <c r="I27" s="62"/>
    </row>
    <row r="28" spans="2:9" x14ac:dyDescent="0.3">
      <c r="B28" s="62" t="s">
        <v>603</v>
      </c>
      <c r="C28" s="62" t="s">
        <v>602</v>
      </c>
      <c r="D28" s="101">
        <f t="shared" si="0"/>
        <v>72.260000000000005</v>
      </c>
      <c r="E28" s="101">
        <v>71.260000000000005</v>
      </c>
      <c r="F28" s="101">
        <v>1</v>
      </c>
      <c r="H28" s="102"/>
      <c r="I28" s="62"/>
    </row>
    <row r="29" spans="2:9" x14ac:dyDescent="0.3">
      <c r="B29" s="62" t="s">
        <v>360</v>
      </c>
      <c r="C29" s="62" t="s">
        <v>359</v>
      </c>
      <c r="D29" s="101">
        <f t="shared" si="0"/>
        <v>3292.56</v>
      </c>
      <c r="E29" s="101">
        <v>3259.45</v>
      </c>
      <c r="F29" s="101">
        <v>33.11</v>
      </c>
      <c r="H29" s="102"/>
      <c r="I29" s="62"/>
    </row>
    <row r="30" spans="2:9" x14ac:dyDescent="0.3">
      <c r="B30" s="62" t="s">
        <v>711</v>
      </c>
      <c r="C30" s="62" t="s">
        <v>710</v>
      </c>
      <c r="D30" s="101">
        <f t="shared" si="0"/>
        <v>7094.0599999999986</v>
      </c>
      <c r="E30" s="101">
        <v>7038.9499999999989</v>
      </c>
      <c r="F30" s="101">
        <v>55.11</v>
      </c>
      <c r="H30" s="102"/>
      <c r="I30" s="62"/>
    </row>
    <row r="31" spans="2:9" x14ac:dyDescent="0.3">
      <c r="B31" s="62" t="s">
        <v>729</v>
      </c>
      <c r="C31" s="62" t="s">
        <v>728</v>
      </c>
      <c r="D31" s="101">
        <f t="shared" si="0"/>
        <v>481.44</v>
      </c>
      <c r="E31" s="101">
        <v>478</v>
      </c>
      <c r="F31" s="101">
        <v>3.44</v>
      </c>
      <c r="H31" s="102"/>
      <c r="I31" s="62"/>
    </row>
    <row r="32" spans="2:9" x14ac:dyDescent="0.3">
      <c r="B32" s="62" t="s">
        <v>400</v>
      </c>
      <c r="C32" s="62" t="s">
        <v>399</v>
      </c>
      <c r="D32" s="101">
        <f t="shared" si="0"/>
        <v>179.79000000000002</v>
      </c>
      <c r="E32" s="101">
        <v>177.01000000000002</v>
      </c>
      <c r="F32" s="101">
        <v>2.78</v>
      </c>
      <c r="H32" s="102"/>
      <c r="I32" s="62"/>
    </row>
    <row r="33" spans="2:9" x14ac:dyDescent="0.3">
      <c r="B33" s="62" t="s">
        <v>741</v>
      </c>
      <c r="C33" s="62" t="s">
        <v>740</v>
      </c>
      <c r="D33" s="101">
        <f t="shared" si="0"/>
        <v>1236.0399999999997</v>
      </c>
      <c r="E33" s="101">
        <v>1232.2599999999998</v>
      </c>
      <c r="F33" s="101">
        <v>3.78</v>
      </c>
      <c r="H33" s="102"/>
      <c r="I33" s="62"/>
    </row>
    <row r="34" spans="2:9" x14ac:dyDescent="0.3">
      <c r="B34" s="62" t="s">
        <v>743</v>
      </c>
      <c r="C34" s="62" t="s">
        <v>742</v>
      </c>
      <c r="D34" s="101">
        <f t="shared" si="0"/>
        <v>1579.9999999999998</v>
      </c>
      <c r="E34" s="101">
        <v>1558.8899999999999</v>
      </c>
      <c r="F34" s="101">
        <v>21.11</v>
      </c>
      <c r="H34" s="102"/>
      <c r="I34" s="62"/>
    </row>
    <row r="35" spans="2:9" x14ac:dyDescent="0.3">
      <c r="B35" s="62" t="s">
        <v>697</v>
      </c>
      <c r="C35" s="62" t="s">
        <v>696</v>
      </c>
      <c r="D35" s="101">
        <f t="shared" si="0"/>
        <v>1418.59</v>
      </c>
      <c r="E35" s="101">
        <v>1399.1499999999999</v>
      </c>
      <c r="F35" s="101">
        <v>19.440000000000001</v>
      </c>
      <c r="H35" s="102"/>
      <c r="I35" s="62"/>
    </row>
    <row r="36" spans="2:9" x14ac:dyDescent="0.3">
      <c r="B36" s="72" t="s">
        <v>531</v>
      </c>
      <c r="C36" s="103" t="s">
        <v>530</v>
      </c>
      <c r="D36" s="101">
        <f t="shared" si="0"/>
        <v>297.89999999999998</v>
      </c>
      <c r="E36" s="101">
        <v>297.89999999999998</v>
      </c>
      <c r="F36" s="101">
        <v>0</v>
      </c>
      <c r="H36" s="102"/>
      <c r="I36" s="62"/>
    </row>
    <row r="37" spans="2:9" x14ac:dyDescent="0.3">
      <c r="B37" s="62" t="s">
        <v>511</v>
      </c>
      <c r="C37" s="62" t="s">
        <v>510</v>
      </c>
      <c r="D37" s="101">
        <f t="shared" si="0"/>
        <v>86.3</v>
      </c>
      <c r="E37" s="101">
        <v>86.3</v>
      </c>
      <c r="F37" s="101">
        <v>0</v>
      </c>
      <c r="H37" s="102"/>
      <c r="I37" s="62"/>
    </row>
    <row r="38" spans="2:9" x14ac:dyDescent="0.3">
      <c r="B38" s="62" t="s">
        <v>535</v>
      </c>
      <c r="C38" s="62" t="s">
        <v>534</v>
      </c>
      <c r="D38" s="101">
        <f t="shared" si="0"/>
        <v>11251.76</v>
      </c>
      <c r="E38" s="101">
        <v>11096.2</v>
      </c>
      <c r="F38" s="101">
        <v>155.56</v>
      </c>
      <c r="H38" s="102"/>
      <c r="I38" s="62"/>
    </row>
    <row r="39" spans="2:9" x14ac:dyDescent="0.3">
      <c r="B39" s="62" t="s">
        <v>300</v>
      </c>
      <c r="C39" s="62" t="s">
        <v>299</v>
      </c>
      <c r="D39" s="101">
        <f t="shared" si="0"/>
        <v>14214.980000000001</v>
      </c>
      <c r="E39" s="101">
        <v>14036.760000000002</v>
      </c>
      <c r="F39" s="101">
        <v>178.22</v>
      </c>
      <c r="H39" s="102"/>
      <c r="I39" s="62"/>
    </row>
    <row r="40" spans="2:9" x14ac:dyDescent="0.3">
      <c r="B40" s="62" t="s">
        <v>471</v>
      </c>
      <c r="C40" s="62" t="s">
        <v>470</v>
      </c>
      <c r="D40" s="101">
        <f t="shared" si="0"/>
        <v>3391.2900000000009</v>
      </c>
      <c r="E40" s="101">
        <v>3358.8500000000008</v>
      </c>
      <c r="F40" s="101">
        <v>32.44</v>
      </c>
      <c r="H40" s="102"/>
      <c r="I40" s="62"/>
    </row>
    <row r="41" spans="2:9" x14ac:dyDescent="0.3">
      <c r="B41" s="62" t="s">
        <v>475</v>
      </c>
      <c r="C41" s="62" t="s">
        <v>474</v>
      </c>
      <c r="D41" s="101">
        <f t="shared" si="0"/>
        <v>3032.7000000000007</v>
      </c>
      <c r="E41" s="101">
        <v>2837.7100000000005</v>
      </c>
      <c r="F41" s="101">
        <v>194.99</v>
      </c>
      <c r="H41" s="102"/>
      <c r="I41" s="62"/>
    </row>
    <row r="42" spans="2:9" x14ac:dyDescent="0.3">
      <c r="B42" s="62" t="s">
        <v>296</v>
      </c>
      <c r="C42" s="62" t="s">
        <v>295</v>
      </c>
      <c r="D42" s="101">
        <f t="shared" si="0"/>
        <v>5243.1799999999994</v>
      </c>
      <c r="E42" s="101">
        <v>5159.3999999999996</v>
      </c>
      <c r="F42" s="101">
        <v>83.78</v>
      </c>
      <c r="H42" s="102"/>
      <c r="I42" s="62"/>
    </row>
    <row r="43" spans="2:9" x14ac:dyDescent="0.3">
      <c r="B43" s="62" t="s">
        <v>277</v>
      </c>
      <c r="C43" s="62" t="s">
        <v>276</v>
      </c>
      <c r="D43" s="101">
        <f t="shared" si="0"/>
        <v>774.33999999999992</v>
      </c>
      <c r="E43" s="101">
        <v>768.56</v>
      </c>
      <c r="F43" s="101">
        <v>5.78</v>
      </c>
      <c r="H43" s="102"/>
      <c r="I43" s="62"/>
    </row>
    <row r="44" spans="2:9" x14ac:dyDescent="0.3">
      <c r="B44" s="104" t="s">
        <v>376</v>
      </c>
      <c r="C44" s="103" t="s">
        <v>375</v>
      </c>
      <c r="D44" s="101">
        <f t="shared" si="0"/>
        <v>578.15</v>
      </c>
      <c r="E44" s="101">
        <v>578.15</v>
      </c>
      <c r="F44" s="101">
        <v>0</v>
      </c>
      <c r="H44" s="102"/>
      <c r="I44" s="62"/>
    </row>
    <row r="45" spans="2:9" x14ac:dyDescent="0.3">
      <c r="B45" s="62" t="s">
        <v>599</v>
      </c>
      <c r="C45" s="62" t="s">
        <v>598</v>
      </c>
      <c r="D45" s="101">
        <f t="shared" si="0"/>
        <v>685.07</v>
      </c>
      <c r="E45" s="101">
        <v>673.74</v>
      </c>
      <c r="F45" s="101">
        <v>11.33</v>
      </c>
      <c r="H45" s="102"/>
      <c r="I45" s="62"/>
    </row>
    <row r="46" spans="2:9" x14ac:dyDescent="0.3">
      <c r="B46" s="62" t="s">
        <v>767</v>
      </c>
      <c r="C46" s="62" t="s">
        <v>766</v>
      </c>
      <c r="D46" s="101">
        <f t="shared" si="0"/>
        <v>2454.66</v>
      </c>
      <c r="E46" s="101">
        <v>2424.2199999999998</v>
      </c>
      <c r="F46" s="101">
        <v>30.44</v>
      </c>
      <c r="H46" s="102"/>
    </row>
    <row r="47" spans="2:9" x14ac:dyDescent="0.3">
      <c r="B47" s="62" t="s">
        <v>517</v>
      </c>
      <c r="C47" s="62" t="s">
        <v>516</v>
      </c>
      <c r="D47" s="101">
        <f t="shared" si="0"/>
        <v>894.73000000000013</v>
      </c>
      <c r="E47" s="101">
        <v>880.5100000000001</v>
      </c>
      <c r="F47" s="101">
        <v>14.22</v>
      </c>
      <c r="H47" s="102"/>
    </row>
    <row r="48" spans="2:9" x14ac:dyDescent="0.3">
      <c r="B48" s="62" t="s">
        <v>390</v>
      </c>
      <c r="C48" s="62" t="s">
        <v>389</v>
      </c>
      <c r="D48" s="101">
        <f t="shared" si="0"/>
        <v>12240.109999999999</v>
      </c>
      <c r="E48" s="101">
        <v>11925.179999999998</v>
      </c>
      <c r="F48" s="101">
        <v>314.93</v>
      </c>
      <c r="H48" s="102"/>
    </row>
    <row r="49" spans="2:8" x14ac:dyDescent="0.3">
      <c r="B49" s="62" t="s">
        <v>195</v>
      </c>
      <c r="C49" s="62" t="s">
        <v>194</v>
      </c>
      <c r="D49" s="101">
        <f t="shared" si="0"/>
        <v>520.02999999999986</v>
      </c>
      <c r="E49" s="101">
        <v>513.46999999999991</v>
      </c>
      <c r="F49" s="101">
        <v>6.56</v>
      </c>
      <c r="H49" s="102"/>
    </row>
    <row r="50" spans="2:8" x14ac:dyDescent="0.3">
      <c r="B50" s="62" t="s">
        <v>231</v>
      </c>
      <c r="C50" s="62" t="s">
        <v>230</v>
      </c>
      <c r="D50" s="101">
        <f t="shared" si="0"/>
        <v>1548.26</v>
      </c>
      <c r="E50" s="101">
        <v>1517.7</v>
      </c>
      <c r="F50" s="101">
        <v>30.56</v>
      </c>
      <c r="H50" s="102"/>
    </row>
    <row r="51" spans="2:8" x14ac:dyDescent="0.3">
      <c r="B51" s="62" t="s">
        <v>187</v>
      </c>
      <c r="C51" s="62" t="s">
        <v>186</v>
      </c>
      <c r="D51" s="101">
        <f t="shared" si="0"/>
        <v>156.71000000000004</v>
      </c>
      <c r="E51" s="101">
        <v>155.27000000000004</v>
      </c>
      <c r="F51" s="101">
        <v>1.44</v>
      </c>
      <c r="H51" s="102"/>
    </row>
    <row r="52" spans="2:8" x14ac:dyDescent="0.3">
      <c r="B52" s="62" t="s">
        <v>263</v>
      </c>
      <c r="C52" s="62" t="s">
        <v>919</v>
      </c>
      <c r="D52" s="101">
        <f t="shared" si="0"/>
        <v>111.39999999999999</v>
      </c>
      <c r="E52" s="101">
        <v>109.83999999999999</v>
      </c>
      <c r="F52" s="101">
        <v>1.56</v>
      </c>
      <c r="H52" s="102"/>
    </row>
    <row r="53" spans="2:8" x14ac:dyDescent="0.3">
      <c r="B53" s="62" t="s">
        <v>227</v>
      </c>
      <c r="C53" s="62" t="s">
        <v>226</v>
      </c>
      <c r="D53" s="101">
        <f t="shared" si="0"/>
        <v>726.92</v>
      </c>
      <c r="E53" s="101">
        <v>716.14</v>
      </c>
      <c r="F53" s="101">
        <v>10.78</v>
      </c>
      <c r="H53" s="102"/>
    </row>
    <row r="54" spans="2:8" x14ac:dyDescent="0.3">
      <c r="B54" s="62" t="s">
        <v>271</v>
      </c>
      <c r="C54" s="62" t="s">
        <v>270</v>
      </c>
      <c r="D54" s="101">
        <f t="shared" si="0"/>
        <v>1644.9599999999996</v>
      </c>
      <c r="E54" s="101">
        <v>1623.8499999999997</v>
      </c>
      <c r="F54" s="101">
        <v>21.11</v>
      </c>
      <c r="H54" s="102"/>
    </row>
    <row r="55" spans="2:8" x14ac:dyDescent="0.3">
      <c r="B55" s="62" t="s">
        <v>362</v>
      </c>
      <c r="C55" s="62" t="s">
        <v>361</v>
      </c>
      <c r="D55" s="101">
        <f t="shared" si="0"/>
        <v>486.06000000000006</v>
      </c>
      <c r="E55" s="101">
        <v>484.50000000000006</v>
      </c>
      <c r="F55" s="101">
        <v>1.56</v>
      </c>
      <c r="H55" s="102"/>
    </row>
    <row r="56" spans="2:8" x14ac:dyDescent="0.3">
      <c r="B56" s="62" t="s">
        <v>352</v>
      </c>
      <c r="C56" s="62" t="s">
        <v>351</v>
      </c>
      <c r="D56" s="101">
        <f t="shared" si="0"/>
        <v>454.17</v>
      </c>
      <c r="E56" s="101">
        <v>452.17</v>
      </c>
      <c r="F56" s="101">
        <v>2</v>
      </c>
      <c r="H56" s="102"/>
    </row>
    <row r="57" spans="2:8" x14ac:dyDescent="0.3">
      <c r="B57" s="62" t="s">
        <v>621</v>
      </c>
      <c r="C57" s="62" t="s">
        <v>620</v>
      </c>
      <c r="D57" s="101">
        <f t="shared" si="0"/>
        <v>164.56</v>
      </c>
      <c r="E57" s="101">
        <v>164.45</v>
      </c>
      <c r="F57" s="101">
        <v>0.11</v>
      </c>
      <c r="H57" s="102"/>
    </row>
    <row r="58" spans="2:8" x14ac:dyDescent="0.3">
      <c r="B58" s="62" t="s">
        <v>651</v>
      </c>
      <c r="C58" s="62" t="s">
        <v>650</v>
      </c>
      <c r="D58" s="101">
        <f t="shared" si="0"/>
        <v>211.43999999999997</v>
      </c>
      <c r="E58" s="101">
        <v>210.99999999999997</v>
      </c>
      <c r="F58" s="101">
        <v>0.44</v>
      </c>
      <c r="H58" s="102"/>
    </row>
    <row r="59" spans="2:8" x14ac:dyDescent="0.3">
      <c r="B59" s="62" t="s">
        <v>609</v>
      </c>
      <c r="C59" s="62" t="s">
        <v>608</v>
      </c>
      <c r="D59" s="101">
        <f t="shared" si="0"/>
        <v>979.42000000000019</v>
      </c>
      <c r="E59" s="101">
        <v>966.85000000000014</v>
      </c>
      <c r="F59" s="101">
        <v>12.569999999999999</v>
      </c>
      <c r="H59" s="102"/>
    </row>
    <row r="60" spans="2:8" x14ac:dyDescent="0.3">
      <c r="B60" s="62" t="s">
        <v>733</v>
      </c>
      <c r="C60" s="62" t="s">
        <v>732</v>
      </c>
      <c r="D60" s="101">
        <f t="shared" si="0"/>
        <v>309.01</v>
      </c>
      <c r="E60" s="101">
        <v>308.01</v>
      </c>
      <c r="F60" s="101">
        <v>1</v>
      </c>
      <c r="H60" s="102"/>
    </row>
    <row r="61" spans="2:8" x14ac:dyDescent="0.3">
      <c r="B61" s="62" t="s">
        <v>463</v>
      </c>
      <c r="C61" s="62" t="s">
        <v>462</v>
      </c>
      <c r="D61" s="101">
        <f t="shared" si="0"/>
        <v>87.64</v>
      </c>
      <c r="E61" s="101">
        <v>87.2</v>
      </c>
      <c r="F61" s="101">
        <v>0.44</v>
      </c>
      <c r="H61" s="102"/>
    </row>
    <row r="62" spans="2:8" x14ac:dyDescent="0.3">
      <c r="B62" s="62" t="s">
        <v>675</v>
      </c>
      <c r="C62" s="62" t="s">
        <v>674</v>
      </c>
      <c r="D62" s="101">
        <f t="shared" si="0"/>
        <v>266.63</v>
      </c>
      <c r="E62" s="101">
        <v>265.52</v>
      </c>
      <c r="F62" s="101">
        <v>1.1100000000000001</v>
      </c>
      <c r="H62" s="102"/>
    </row>
    <row r="63" spans="2:8" x14ac:dyDescent="0.3">
      <c r="B63" s="62" t="s">
        <v>409</v>
      </c>
      <c r="C63" s="62" t="s">
        <v>408</v>
      </c>
      <c r="D63" s="101">
        <f t="shared" si="0"/>
        <v>329.52</v>
      </c>
      <c r="E63" s="101">
        <v>326.95999999999998</v>
      </c>
      <c r="F63" s="101">
        <v>2.56</v>
      </c>
      <c r="H63" s="102"/>
    </row>
    <row r="64" spans="2:8" x14ac:dyDescent="0.3">
      <c r="B64" s="62" t="s">
        <v>527</v>
      </c>
      <c r="C64" s="62" t="s">
        <v>526</v>
      </c>
      <c r="D64" s="101">
        <f t="shared" si="0"/>
        <v>42</v>
      </c>
      <c r="E64" s="101">
        <v>41</v>
      </c>
      <c r="F64" s="101">
        <v>1</v>
      </c>
      <c r="H64" s="102"/>
    </row>
    <row r="65" spans="2:8" x14ac:dyDescent="0.3">
      <c r="B65" s="62" t="s">
        <v>318</v>
      </c>
      <c r="C65" s="62" t="s">
        <v>317</v>
      </c>
      <c r="D65" s="101">
        <f t="shared" si="0"/>
        <v>414.25999999999993</v>
      </c>
      <c r="E65" s="101">
        <v>411.47999999999996</v>
      </c>
      <c r="F65" s="101">
        <v>2.78</v>
      </c>
      <c r="H65" s="102"/>
    </row>
    <row r="66" spans="2:8" x14ac:dyDescent="0.3">
      <c r="B66" s="62" t="s">
        <v>455</v>
      </c>
      <c r="C66" s="62" t="s">
        <v>454</v>
      </c>
      <c r="D66" s="101">
        <f t="shared" si="0"/>
        <v>574.35</v>
      </c>
      <c r="E66" s="101">
        <v>568.68000000000006</v>
      </c>
      <c r="F66" s="101">
        <v>5.67</v>
      </c>
      <c r="H66" s="102"/>
    </row>
    <row r="67" spans="2:8" x14ac:dyDescent="0.3">
      <c r="B67" s="62" t="s">
        <v>705</v>
      </c>
      <c r="C67" s="62" t="s">
        <v>704</v>
      </c>
      <c r="D67" s="101">
        <f t="shared" si="0"/>
        <v>350.42</v>
      </c>
      <c r="E67" s="101">
        <v>350.42</v>
      </c>
      <c r="F67" s="101">
        <v>0</v>
      </c>
      <c r="H67" s="102"/>
    </row>
    <row r="68" spans="2:8" x14ac:dyDescent="0.3">
      <c r="B68" s="62" t="s">
        <v>288</v>
      </c>
      <c r="C68" s="62" t="s">
        <v>287</v>
      </c>
      <c r="D68" s="101">
        <f t="shared" si="0"/>
        <v>2516.1899999999996</v>
      </c>
      <c r="E68" s="101">
        <v>2491.8599999999997</v>
      </c>
      <c r="F68" s="101">
        <v>24.33</v>
      </c>
      <c r="H68" s="102"/>
    </row>
    <row r="69" spans="2:8" x14ac:dyDescent="0.3">
      <c r="B69" s="62" t="s">
        <v>394</v>
      </c>
      <c r="C69" s="62" t="s">
        <v>393</v>
      </c>
      <c r="D69" s="101">
        <f t="shared" si="0"/>
        <v>1393.03</v>
      </c>
      <c r="E69" s="101">
        <v>1370.25</v>
      </c>
      <c r="F69" s="101">
        <v>22.78</v>
      </c>
      <c r="H69" s="102"/>
    </row>
    <row r="70" spans="2:8" x14ac:dyDescent="0.3">
      <c r="B70" s="62" t="s">
        <v>235</v>
      </c>
      <c r="C70" s="62" t="s">
        <v>234</v>
      </c>
      <c r="D70" s="101">
        <f t="shared" si="0"/>
        <v>17.3</v>
      </c>
      <c r="E70" s="101">
        <v>17.3</v>
      </c>
      <c r="F70" s="101">
        <v>0</v>
      </c>
      <c r="H70" s="102"/>
    </row>
    <row r="71" spans="2:8" x14ac:dyDescent="0.3">
      <c r="B71" s="62" t="s">
        <v>294</v>
      </c>
      <c r="C71" s="62" t="s">
        <v>920</v>
      </c>
      <c r="D71" s="101">
        <f t="shared" ref="D71:D129" si="1">SUM(E71:F71)</f>
        <v>3550.48</v>
      </c>
      <c r="E71" s="101">
        <v>3487.48</v>
      </c>
      <c r="F71" s="101">
        <v>63</v>
      </c>
      <c r="H71" s="102"/>
    </row>
    <row r="72" spans="2:8" x14ac:dyDescent="0.3">
      <c r="B72" s="62" t="s">
        <v>169</v>
      </c>
      <c r="C72" s="62" t="s">
        <v>921</v>
      </c>
      <c r="D72" s="101">
        <f t="shared" si="1"/>
        <v>3314.97</v>
      </c>
      <c r="E72" s="101">
        <v>3273.8599999999997</v>
      </c>
      <c r="F72" s="101">
        <v>41.11</v>
      </c>
      <c r="H72" s="102"/>
    </row>
    <row r="73" spans="2:8" x14ac:dyDescent="0.3">
      <c r="B73" s="62" t="s">
        <v>683</v>
      </c>
      <c r="C73" s="62" t="s">
        <v>682</v>
      </c>
      <c r="D73" s="101">
        <f t="shared" si="1"/>
        <v>5861.93</v>
      </c>
      <c r="E73" s="101">
        <v>5790.39</v>
      </c>
      <c r="F73" s="101">
        <v>71.539999999999992</v>
      </c>
      <c r="H73" s="102"/>
    </row>
    <row r="74" spans="2:8" x14ac:dyDescent="0.3">
      <c r="B74" s="62" t="s">
        <v>525</v>
      </c>
      <c r="C74" s="62" t="s">
        <v>524</v>
      </c>
      <c r="D74" s="101">
        <f t="shared" si="1"/>
        <v>90.6</v>
      </c>
      <c r="E74" s="101">
        <v>86.38</v>
      </c>
      <c r="F74" s="101">
        <v>4.22</v>
      </c>
      <c r="H74" s="102"/>
    </row>
    <row r="75" spans="2:8" x14ac:dyDescent="0.3">
      <c r="B75" s="62" t="s">
        <v>382</v>
      </c>
      <c r="C75" s="62" t="s">
        <v>381</v>
      </c>
      <c r="D75" s="101">
        <f t="shared" si="1"/>
        <v>1913.95</v>
      </c>
      <c r="E75" s="101">
        <v>1890.17</v>
      </c>
      <c r="F75" s="101">
        <v>23.78</v>
      </c>
      <c r="H75" s="102"/>
    </row>
    <row r="76" spans="2:8" x14ac:dyDescent="0.3">
      <c r="B76" s="62" t="s">
        <v>334</v>
      </c>
      <c r="C76" s="62" t="s">
        <v>333</v>
      </c>
      <c r="D76" s="101">
        <f t="shared" si="1"/>
        <v>20311.829999999994</v>
      </c>
      <c r="E76" s="101">
        <v>20039.389999999996</v>
      </c>
      <c r="F76" s="101">
        <v>272.44</v>
      </c>
      <c r="H76" s="102"/>
    </row>
    <row r="77" spans="2:8" x14ac:dyDescent="0.3">
      <c r="B77" s="62" t="s">
        <v>521</v>
      </c>
      <c r="C77" s="62" t="s">
        <v>520</v>
      </c>
      <c r="D77" s="101">
        <f t="shared" si="1"/>
        <v>3263.5499999999993</v>
      </c>
      <c r="E77" s="101">
        <v>3229.5499999999993</v>
      </c>
      <c r="F77" s="101">
        <v>34</v>
      </c>
      <c r="H77" s="102"/>
    </row>
    <row r="78" spans="2:8" x14ac:dyDescent="0.3">
      <c r="B78" s="62" t="s">
        <v>627</v>
      </c>
      <c r="C78" s="62" t="s">
        <v>626</v>
      </c>
      <c r="D78" s="101">
        <f t="shared" si="1"/>
        <v>1586.14</v>
      </c>
      <c r="E78" s="101">
        <v>1568.14</v>
      </c>
      <c r="F78" s="101">
        <v>18</v>
      </c>
      <c r="H78" s="102"/>
    </row>
    <row r="79" spans="2:8" x14ac:dyDescent="0.3">
      <c r="B79" s="62" t="s">
        <v>185</v>
      </c>
      <c r="C79" s="62" t="s">
        <v>184</v>
      </c>
      <c r="D79" s="101">
        <f t="shared" si="1"/>
        <v>75.39</v>
      </c>
      <c r="E79" s="101">
        <v>74.39</v>
      </c>
      <c r="F79" s="101">
        <v>1</v>
      </c>
      <c r="H79" s="102"/>
    </row>
    <row r="80" spans="2:8" x14ac:dyDescent="0.3">
      <c r="B80" s="62" t="s">
        <v>747</v>
      </c>
      <c r="C80" s="62" t="s">
        <v>746</v>
      </c>
      <c r="D80" s="101">
        <f t="shared" si="1"/>
        <v>313.21999999999997</v>
      </c>
      <c r="E80" s="101">
        <v>309.99999999999994</v>
      </c>
      <c r="F80" s="101">
        <v>3.22</v>
      </c>
      <c r="H80" s="102"/>
    </row>
    <row r="81" spans="2:8" x14ac:dyDescent="0.3">
      <c r="B81" s="62" t="s">
        <v>591</v>
      </c>
      <c r="C81" s="62" t="s">
        <v>590</v>
      </c>
      <c r="D81" s="101">
        <f t="shared" si="1"/>
        <v>4169.0000000000009</v>
      </c>
      <c r="E81" s="101">
        <v>4090.440000000001</v>
      </c>
      <c r="F81" s="101">
        <v>78.56</v>
      </c>
      <c r="H81" s="102"/>
    </row>
    <row r="82" spans="2:8" x14ac:dyDescent="0.3">
      <c r="B82" s="62" t="s">
        <v>643</v>
      </c>
      <c r="C82" s="62" t="s">
        <v>642</v>
      </c>
      <c r="D82" s="101">
        <f t="shared" si="1"/>
        <v>2598.09</v>
      </c>
      <c r="E82" s="101">
        <v>2575.5300000000002</v>
      </c>
      <c r="F82" s="101">
        <v>22.56</v>
      </c>
      <c r="H82" s="102"/>
    </row>
    <row r="83" spans="2:8" x14ac:dyDescent="0.3">
      <c r="B83" s="62" t="s">
        <v>493</v>
      </c>
      <c r="C83" s="62" t="s">
        <v>492</v>
      </c>
      <c r="D83" s="101">
        <f t="shared" si="1"/>
        <v>46.29</v>
      </c>
      <c r="E83" s="101">
        <v>45.4</v>
      </c>
      <c r="F83" s="101">
        <v>0.89</v>
      </c>
      <c r="H83" s="102"/>
    </row>
    <row r="84" spans="2:8" x14ac:dyDescent="0.3">
      <c r="B84" s="62" t="s">
        <v>340</v>
      </c>
      <c r="C84" s="62" t="s">
        <v>339</v>
      </c>
      <c r="D84" s="101">
        <f t="shared" si="1"/>
        <v>19970.07</v>
      </c>
      <c r="E84" s="101">
        <v>19749.07</v>
      </c>
      <c r="F84" s="101">
        <v>221</v>
      </c>
      <c r="H84" s="102"/>
    </row>
    <row r="85" spans="2:8" x14ac:dyDescent="0.3">
      <c r="B85" s="62" t="s">
        <v>713</v>
      </c>
      <c r="C85" s="62" t="s">
        <v>712</v>
      </c>
      <c r="D85" s="101">
        <f t="shared" si="1"/>
        <v>23213.819999999996</v>
      </c>
      <c r="E85" s="101">
        <v>23022.599999999995</v>
      </c>
      <c r="F85" s="101">
        <v>191.22</v>
      </c>
      <c r="H85" s="102"/>
    </row>
    <row r="86" spans="2:8" x14ac:dyDescent="0.3">
      <c r="B86" s="62" t="s">
        <v>265</v>
      </c>
      <c r="C86" s="62" t="s">
        <v>922</v>
      </c>
      <c r="D86" s="101">
        <f t="shared" si="1"/>
        <v>27</v>
      </c>
      <c r="E86" s="101">
        <v>27</v>
      </c>
      <c r="F86" s="101">
        <v>0</v>
      </c>
      <c r="H86" s="102"/>
    </row>
    <row r="87" spans="2:8" x14ac:dyDescent="0.3">
      <c r="B87" s="62" t="s">
        <v>593</v>
      </c>
      <c r="C87" s="62" t="s">
        <v>592</v>
      </c>
      <c r="D87" s="101">
        <f t="shared" si="1"/>
        <v>20709.789999999997</v>
      </c>
      <c r="E87" s="101">
        <v>20436.899999999998</v>
      </c>
      <c r="F87" s="101">
        <v>272.89</v>
      </c>
      <c r="H87" s="102"/>
    </row>
    <row r="88" spans="2:8" x14ac:dyDescent="0.3">
      <c r="B88" s="62" t="s">
        <v>219</v>
      </c>
      <c r="C88" s="62" t="s">
        <v>218</v>
      </c>
      <c r="D88" s="101">
        <f t="shared" si="1"/>
        <v>4416.8499999999995</v>
      </c>
      <c r="E88" s="101">
        <v>4367.41</v>
      </c>
      <c r="F88" s="101">
        <v>49.44</v>
      </c>
      <c r="H88" s="102"/>
    </row>
    <row r="89" spans="2:8" x14ac:dyDescent="0.3">
      <c r="B89" s="62" t="s">
        <v>378</v>
      </c>
      <c r="C89" s="62" t="s">
        <v>377</v>
      </c>
      <c r="D89" s="101">
        <f t="shared" si="1"/>
        <v>3764.95</v>
      </c>
      <c r="E89" s="101">
        <v>3723.06</v>
      </c>
      <c r="F89" s="101">
        <v>41.89</v>
      </c>
      <c r="H89" s="102"/>
    </row>
    <row r="90" spans="2:8" x14ac:dyDescent="0.3">
      <c r="B90" s="62" t="s">
        <v>757</v>
      </c>
      <c r="C90" s="62" t="s">
        <v>756</v>
      </c>
      <c r="D90" s="101">
        <f t="shared" si="1"/>
        <v>853.66</v>
      </c>
      <c r="E90" s="101">
        <v>840.66</v>
      </c>
      <c r="F90" s="101">
        <v>13</v>
      </c>
      <c r="H90" s="102"/>
    </row>
    <row r="91" spans="2:8" x14ac:dyDescent="0.3">
      <c r="B91" s="62" t="s">
        <v>386</v>
      </c>
      <c r="C91" s="62" t="s">
        <v>385</v>
      </c>
      <c r="D91" s="101">
        <f t="shared" si="1"/>
        <v>7338.170000000001</v>
      </c>
      <c r="E91" s="101">
        <v>7248.2800000000007</v>
      </c>
      <c r="F91" s="101">
        <v>89.89</v>
      </c>
      <c r="H91" s="102"/>
    </row>
    <row r="92" spans="2:8" x14ac:dyDescent="0.3">
      <c r="B92" s="62" t="s">
        <v>298</v>
      </c>
      <c r="C92" s="62" t="s">
        <v>297</v>
      </c>
      <c r="D92" s="101">
        <f t="shared" si="1"/>
        <v>869.2399999999999</v>
      </c>
      <c r="E92" s="101">
        <v>858.68</v>
      </c>
      <c r="F92" s="101">
        <v>10.56</v>
      </c>
      <c r="H92" s="102"/>
    </row>
    <row r="93" spans="2:8" x14ac:dyDescent="0.3">
      <c r="B93" s="62" t="s">
        <v>191</v>
      </c>
      <c r="C93" s="62" t="s">
        <v>190</v>
      </c>
      <c r="D93" s="101">
        <f t="shared" si="1"/>
        <v>107.44</v>
      </c>
      <c r="E93" s="101">
        <v>106</v>
      </c>
      <c r="F93" s="101">
        <v>1.44</v>
      </c>
      <c r="H93" s="102"/>
    </row>
    <row r="94" spans="2:8" x14ac:dyDescent="0.3">
      <c r="B94" s="62" t="s">
        <v>507</v>
      </c>
      <c r="C94" s="62" t="s">
        <v>506</v>
      </c>
      <c r="D94" s="101">
        <f t="shared" si="1"/>
        <v>50.88000000000001</v>
      </c>
      <c r="E94" s="101">
        <v>50.88000000000001</v>
      </c>
      <c r="F94" s="101">
        <v>0</v>
      </c>
      <c r="H94" s="102"/>
    </row>
    <row r="95" spans="2:8" x14ac:dyDescent="0.3">
      <c r="B95" s="62" t="s">
        <v>501</v>
      </c>
      <c r="C95" s="62" t="s">
        <v>500</v>
      </c>
      <c r="D95" s="101">
        <f t="shared" si="1"/>
        <v>2283.1000000000004</v>
      </c>
      <c r="E95" s="101">
        <v>2283.1000000000004</v>
      </c>
      <c r="F95" s="101">
        <v>0</v>
      </c>
      <c r="H95" s="102"/>
    </row>
    <row r="96" spans="2:8" x14ac:dyDescent="0.3">
      <c r="B96" s="62" t="s">
        <v>639</v>
      </c>
      <c r="C96" s="62" t="s">
        <v>638</v>
      </c>
      <c r="D96" s="101">
        <f t="shared" si="1"/>
        <v>722.32999999999993</v>
      </c>
      <c r="E96" s="101">
        <v>717.77</v>
      </c>
      <c r="F96" s="101">
        <v>4.5599999999999996</v>
      </c>
      <c r="H96" s="102"/>
    </row>
    <row r="97" spans="2:8" x14ac:dyDescent="0.3">
      <c r="B97" s="62" t="s">
        <v>163</v>
      </c>
      <c r="C97" s="62" t="s">
        <v>162</v>
      </c>
      <c r="D97" s="101">
        <f t="shared" si="1"/>
        <v>3515.0400000000004</v>
      </c>
      <c r="E97" s="101">
        <v>3484.26</v>
      </c>
      <c r="F97" s="101">
        <v>30.78</v>
      </c>
      <c r="H97" s="102"/>
    </row>
    <row r="98" spans="2:8" x14ac:dyDescent="0.3">
      <c r="B98" s="62" t="s">
        <v>155</v>
      </c>
      <c r="C98" s="62" t="s">
        <v>154</v>
      </c>
      <c r="D98" s="101">
        <f t="shared" si="1"/>
        <v>1469.8799999999999</v>
      </c>
      <c r="E98" s="101">
        <v>1450.55</v>
      </c>
      <c r="F98" s="101">
        <v>19.329999999999998</v>
      </c>
      <c r="H98" s="102"/>
    </row>
    <row r="99" spans="2:8" x14ac:dyDescent="0.3">
      <c r="B99" s="62" t="s">
        <v>316</v>
      </c>
      <c r="C99" s="62" t="s">
        <v>315</v>
      </c>
      <c r="D99" s="101">
        <f t="shared" si="1"/>
        <v>2228.3199999999997</v>
      </c>
      <c r="E99" s="101">
        <v>2183.8799999999997</v>
      </c>
      <c r="F99" s="101">
        <v>44.44</v>
      </c>
      <c r="H99" s="102"/>
    </row>
    <row r="100" spans="2:8" x14ac:dyDescent="0.3">
      <c r="B100" s="62" t="s">
        <v>451</v>
      </c>
      <c r="C100" s="62" t="s">
        <v>450</v>
      </c>
      <c r="D100" s="101">
        <f t="shared" si="1"/>
        <v>214.60000000000002</v>
      </c>
      <c r="E100" s="101">
        <v>214.60000000000002</v>
      </c>
      <c r="F100" s="101">
        <v>0</v>
      </c>
      <c r="H100" s="102"/>
    </row>
    <row r="101" spans="2:8" x14ac:dyDescent="0.3">
      <c r="B101" s="62" t="s">
        <v>308</v>
      </c>
      <c r="C101" s="62" t="s">
        <v>307</v>
      </c>
      <c r="D101" s="101">
        <f t="shared" si="1"/>
        <v>29.4</v>
      </c>
      <c r="E101" s="101">
        <v>29.4</v>
      </c>
      <c r="F101" s="101">
        <v>0</v>
      </c>
      <c r="H101" s="102"/>
    </row>
    <row r="102" spans="2:8" x14ac:dyDescent="0.3">
      <c r="B102" s="63" t="s">
        <v>549</v>
      </c>
      <c r="C102" s="62" t="s">
        <v>923</v>
      </c>
      <c r="D102" s="101">
        <f t="shared" si="1"/>
        <v>156.4</v>
      </c>
      <c r="E102" s="101">
        <v>156.4</v>
      </c>
      <c r="F102" s="101">
        <v>0</v>
      </c>
      <c r="H102" s="102"/>
    </row>
    <row r="103" spans="2:8" x14ac:dyDescent="0.3">
      <c r="B103" s="62" t="s">
        <v>717</v>
      </c>
      <c r="C103" s="62" t="s">
        <v>716</v>
      </c>
      <c r="D103" s="101">
        <f t="shared" si="1"/>
        <v>155.31</v>
      </c>
      <c r="E103" s="101">
        <v>155.31</v>
      </c>
      <c r="F103" s="101">
        <v>0</v>
      </c>
      <c r="H103" s="102"/>
    </row>
    <row r="104" spans="2:8" x14ac:dyDescent="0.3">
      <c r="B104" s="62" t="s">
        <v>245</v>
      </c>
      <c r="C104" s="62" t="s">
        <v>244</v>
      </c>
      <c r="D104" s="101">
        <f t="shared" si="1"/>
        <v>614.96</v>
      </c>
      <c r="E104" s="101">
        <v>602.63</v>
      </c>
      <c r="F104" s="101">
        <v>12.33</v>
      </c>
      <c r="H104" s="102"/>
    </row>
    <row r="105" spans="2:8" x14ac:dyDescent="0.3">
      <c r="B105" s="62" t="s">
        <v>457</v>
      </c>
      <c r="C105" s="62" t="s">
        <v>456</v>
      </c>
      <c r="D105" s="101">
        <f t="shared" si="1"/>
        <v>113.85</v>
      </c>
      <c r="E105" s="101">
        <v>112.74</v>
      </c>
      <c r="F105" s="101">
        <v>1.1100000000000001</v>
      </c>
      <c r="H105" s="102"/>
    </row>
    <row r="106" spans="2:8" x14ac:dyDescent="0.3">
      <c r="B106" s="62" t="s">
        <v>157</v>
      </c>
      <c r="C106" s="62" t="s">
        <v>156</v>
      </c>
      <c r="D106" s="101">
        <f t="shared" si="1"/>
        <v>1047.1400000000001</v>
      </c>
      <c r="E106" s="101">
        <v>1037.25</v>
      </c>
      <c r="F106" s="101">
        <v>9.89</v>
      </c>
      <c r="H106" s="102"/>
    </row>
    <row r="107" spans="2:8" x14ac:dyDescent="0.3">
      <c r="B107" s="62" t="s">
        <v>587</v>
      </c>
      <c r="C107" s="62" t="s">
        <v>586</v>
      </c>
      <c r="D107" s="101">
        <f t="shared" si="1"/>
        <v>17986.749999999996</v>
      </c>
      <c r="E107" s="101">
        <v>17786.309999999998</v>
      </c>
      <c r="F107" s="101">
        <v>200.44</v>
      </c>
      <c r="H107" s="102"/>
    </row>
    <row r="108" spans="2:8" x14ac:dyDescent="0.3">
      <c r="B108" s="62" t="s">
        <v>721</v>
      </c>
      <c r="C108" s="62" t="s">
        <v>720</v>
      </c>
      <c r="D108" s="101">
        <f t="shared" si="1"/>
        <v>1930.7299999999998</v>
      </c>
      <c r="E108" s="101">
        <v>1913.9499999999998</v>
      </c>
      <c r="F108" s="101">
        <v>16.78</v>
      </c>
      <c r="H108" s="102"/>
    </row>
    <row r="109" spans="2:8" x14ac:dyDescent="0.3">
      <c r="B109" s="62" t="s">
        <v>441</v>
      </c>
      <c r="C109" s="62" t="s">
        <v>440</v>
      </c>
      <c r="D109" s="101">
        <f t="shared" si="1"/>
        <v>309.41999999999996</v>
      </c>
      <c r="E109" s="101">
        <v>308.64</v>
      </c>
      <c r="F109" s="101">
        <v>0.78</v>
      </c>
      <c r="H109" s="102"/>
    </row>
    <row r="110" spans="2:8" x14ac:dyDescent="0.3">
      <c r="B110" s="62" t="s">
        <v>635</v>
      </c>
      <c r="C110" s="62" t="s">
        <v>634</v>
      </c>
      <c r="D110" s="101">
        <f t="shared" si="1"/>
        <v>1577.2999999999997</v>
      </c>
      <c r="E110" s="101">
        <v>1566.6299999999997</v>
      </c>
      <c r="F110" s="101">
        <v>10.67</v>
      </c>
      <c r="H110" s="102"/>
    </row>
    <row r="111" spans="2:8" x14ac:dyDescent="0.3">
      <c r="B111" s="72" t="s">
        <v>374</v>
      </c>
      <c r="C111" s="103" t="s">
        <v>924</v>
      </c>
      <c r="D111" s="101">
        <f t="shared" si="1"/>
        <v>259.37</v>
      </c>
      <c r="E111" s="101">
        <v>259.37</v>
      </c>
      <c r="F111" s="101">
        <v>0</v>
      </c>
      <c r="H111" s="102"/>
    </row>
    <row r="112" spans="2:8" x14ac:dyDescent="0.3">
      <c r="B112" s="105" t="s">
        <v>547</v>
      </c>
      <c r="C112" s="103" t="s">
        <v>925</v>
      </c>
      <c r="D112" s="101">
        <f t="shared" si="1"/>
        <v>582.1</v>
      </c>
      <c r="E112" s="101">
        <v>582.1</v>
      </c>
      <c r="F112" s="101">
        <v>0</v>
      </c>
      <c r="H112" s="102"/>
    </row>
    <row r="113" spans="2:8" x14ac:dyDescent="0.3">
      <c r="B113" s="72" t="s">
        <v>545</v>
      </c>
      <c r="C113" s="103" t="s">
        <v>544</v>
      </c>
      <c r="D113" s="101">
        <f t="shared" si="1"/>
        <v>277.10000000000002</v>
      </c>
      <c r="E113" s="101">
        <v>277.10000000000002</v>
      </c>
      <c r="F113" s="101">
        <v>0</v>
      </c>
      <c r="H113" s="102"/>
    </row>
    <row r="114" spans="2:8" x14ac:dyDescent="0.3">
      <c r="B114" s="62" t="s">
        <v>671</v>
      </c>
      <c r="C114" s="62" t="s">
        <v>670</v>
      </c>
      <c r="D114" s="101">
        <f t="shared" si="1"/>
        <v>221.37999999999997</v>
      </c>
      <c r="E114" s="101">
        <v>219.48999999999998</v>
      </c>
      <c r="F114" s="101">
        <v>1.89</v>
      </c>
      <c r="H114" s="102"/>
    </row>
    <row r="115" spans="2:8" x14ac:dyDescent="0.3">
      <c r="B115" s="62" t="s">
        <v>328</v>
      </c>
      <c r="C115" s="62" t="s">
        <v>327</v>
      </c>
      <c r="D115" s="101">
        <f t="shared" si="1"/>
        <v>24.68</v>
      </c>
      <c r="E115" s="101">
        <v>24.68</v>
      </c>
      <c r="F115" s="101">
        <v>0</v>
      </c>
      <c r="H115" s="102"/>
    </row>
    <row r="116" spans="2:8" x14ac:dyDescent="0.3">
      <c r="B116" s="62" t="s">
        <v>567</v>
      </c>
      <c r="C116" s="62" t="s">
        <v>566</v>
      </c>
      <c r="D116" s="101">
        <f t="shared" si="1"/>
        <v>19475.43</v>
      </c>
      <c r="E116" s="101">
        <v>19209.82</v>
      </c>
      <c r="F116" s="101">
        <v>265.61</v>
      </c>
      <c r="H116" s="102"/>
    </row>
    <row r="117" spans="2:8" x14ac:dyDescent="0.3">
      <c r="B117" s="62" t="s">
        <v>661</v>
      </c>
      <c r="C117" s="62" t="s">
        <v>660</v>
      </c>
      <c r="D117" s="101">
        <f t="shared" si="1"/>
        <v>41</v>
      </c>
      <c r="E117" s="101">
        <v>41</v>
      </c>
      <c r="F117" s="101">
        <v>0</v>
      </c>
      <c r="H117" s="102"/>
    </row>
    <row r="118" spans="2:8" x14ac:dyDescent="0.3">
      <c r="B118" s="62" t="s">
        <v>695</v>
      </c>
      <c r="C118" s="62" t="s">
        <v>694</v>
      </c>
      <c r="D118" s="101">
        <f t="shared" si="1"/>
        <v>1045.22</v>
      </c>
      <c r="E118" s="101">
        <v>1045.22</v>
      </c>
      <c r="F118" s="101">
        <v>0</v>
      </c>
      <c r="H118" s="102"/>
    </row>
    <row r="119" spans="2:8" x14ac:dyDescent="0.3">
      <c r="B119" s="62" t="s">
        <v>677</v>
      </c>
      <c r="C119" s="62" t="s">
        <v>676</v>
      </c>
      <c r="D119" s="101">
        <f t="shared" si="1"/>
        <v>34.099999999999994</v>
      </c>
      <c r="E119" s="101">
        <v>34.099999999999994</v>
      </c>
      <c r="F119" s="101">
        <v>0</v>
      </c>
      <c r="H119" s="102"/>
    </row>
    <row r="120" spans="2:8" x14ac:dyDescent="0.3">
      <c r="B120" s="62" t="s">
        <v>691</v>
      </c>
      <c r="C120" s="62" t="s">
        <v>690</v>
      </c>
      <c r="D120" s="101">
        <f t="shared" si="1"/>
        <v>4867.76</v>
      </c>
      <c r="E120" s="101">
        <v>4821.43</v>
      </c>
      <c r="F120" s="101">
        <v>46.33</v>
      </c>
      <c r="H120" s="102"/>
    </row>
    <row r="121" spans="2:8" x14ac:dyDescent="0.3">
      <c r="B121" s="62" t="s">
        <v>763</v>
      </c>
      <c r="C121" s="62" t="s">
        <v>762</v>
      </c>
      <c r="D121" s="101">
        <f t="shared" si="1"/>
        <v>18584.140000000003</v>
      </c>
      <c r="E121" s="101">
        <v>18324.580000000002</v>
      </c>
      <c r="F121" s="101">
        <v>259.56</v>
      </c>
      <c r="H121" s="102"/>
    </row>
    <row r="122" spans="2:8" x14ac:dyDescent="0.3">
      <c r="B122" s="62" t="s">
        <v>561</v>
      </c>
      <c r="C122" s="62" t="s">
        <v>560</v>
      </c>
      <c r="D122" s="101">
        <f t="shared" si="1"/>
        <v>24965.88</v>
      </c>
      <c r="E122" s="101">
        <v>24696.99</v>
      </c>
      <c r="F122" s="101">
        <v>268.89</v>
      </c>
      <c r="H122" s="102"/>
    </row>
    <row r="123" spans="2:8" x14ac:dyDescent="0.3">
      <c r="B123" s="62" t="s">
        <v>257</v>
      </c>
      <c r="C123" s="62" t="s">
        <v>256</v>
      </c>
      <c r="D123" s="101">
        <f t="shared" si="1"/>
        <v>1050.47</v>
      </c>
      <c r="E123" s="101">
        <v>1039.69</v>
      </c>
      <c r="F123" s="101">
        <v>10.78</v>
      </c>
      <c r="H123" s="102"/>
    </row>
    <row r="124" spans="2:8" x14ac:dyDescent="0.3">
      <c r="B124" s="62" t="s">
        <v>759</v>
      </c>
      <c r="C124" s="62" t="s">
        <v>758</v>
      </c>
      <c r="D124" s="101">
        <f t="shared" si="1"/>
        <v>1408.02</v>
      </c>
      <c r="E124" s="101">
        <v>1398.69</v>
      </c>
      <c r="F124" s="101">
        <v>9.33</v>
      </c>
      <c r="H124" s="102"/>
    </row>
    <row r="125" spans="2:8" x14ac:dyDescent="0.3">
      <c r="B125" s="62" t="s">
        <v>519</v>
      </c>
      <c r="C125" s="62" t="s">
        <v>518</v>
      </c>
      <c r="D125" s="101">
        <f t="shared" si="1"/>
        <v>593.18999999999994</v>
      </c>
      <c r="E125" s="101">
        <v>575.36999999999989</v>
      </c>
      <c r="F125" s="101">
        <v>17.82</v>
      </c>
      <c r="H125" s="102"/>
    </row>
    <row r="126" spans="2:8" x14ac:dyDescent="0.3">
      <c r="B126" s="62" t="s">
        <v>505</v>
      </c>
      <c r="C126" s="62" t="s">
        <v>504</v>
      </c>
      <c r="D126" s="101">
        <f t="shared" si="1"/>
        <v>94.67</v>
      </c>
      <c r="E126" s="101">
        <v>94.67</v>
      </c>
      <c r="F126" s="101">
        <v>0</v>
      </c>
      <c r="H126" s="102"/>
    </row>
    <row r="127" spans="2:8" x14ac:dyDescent="0.3">
      <c r="B127" s="62" t="s">
        <v>354</v>
      </c>
      <c r="C127" s="62" t="s">
        <v>353</v>
      </c>
      <c r="D127" s="101">
        <f t="shared" si="1"/>
        <v>568.25</v>
      </c>
      <c r="E127" s="101">
        <v>564.69000000000005</v>
      </c>
      <c r="F127" s="101">
        <v>3.56</v>
      </c>
      <c r="H127" s="102"/>
    </row>
    <row r="128" spans="2:8" x14ac:dyDescent="0.3">
      <c r="B128" s="62" t="s">
        <v>719</v>
      </c>
      <c r="C128" s="62" t="s">
        <v>718</v>
      </c>
      <c r="D128" s="101">
        <f t="shared" si="1"/>
        <v>1680.6299999999999</v>
      </c>
      <c r="E128" s="101">
        <v>1669.4099999999999</v>
      </c>
      <c r="F128" s="101">
        <v>11.22</v>
      </c>
      <c r="H128" s="102"/>
    </row>
    <row r="129" spans="2:8" x14ac:dyDescent="0.3">
      <c r="B129" s="62" t="s">
        <v>203</v>
      </c>
      <c r="C129" s="62" t="s">
        <v>202</v>
      </c>
      <c r="D129" s="101">
        <f t="shared" si="1"/>
        <v>82.399999999999991</v>
      </c>
      <c r="E129" s="101">
        <v>80.399999999999991</v>
      </c>
      <c r="F129" s="101">
        <v>2</v>
      </c>
      <c r="H129" s="102"/>
    </row>
    <row r="130" spans="2:8" x14ac:dyDescent="0.3">
      <c r="B130" s="62" t="s">
        <v>745</v>
      </c>
      <c r="C130" s="62" t="s">
        <v>744</v>
      </c>
      <c r="D130" s="101">
        <f t="shared" ref="D130:D192" si="2">SUM(E130:F130)</f>
        <v>1261.29</v>
      </c>
      <c r="E130" s="101">
        <v>1256.07</v>
      </c>
      <c r="F130" s="101">
        <v>5.22</v>
      </c>
      <c r="H130" s="102"/>
    </row>
    <row r="131" spans="2:8" x14ac:dyDescent="0.3">
      <c r="B131" s="62" t="s">
        <v>338</v>
      </c>
      <c r="C131" s="62" t="s">
        <v>337</v>
      </c>
      <c r="D131" s="101">
        <f t="shared" si="2"/>
        <v>9400.8099999999977</v>
      </c>
      <c r="E131" s="101">
        <v>9262.8099999999977</v>
      </c>
      <c r="F131" s="101">
        <v>138</v>
      </c>
      <c r="H131" s="102"/>
    </row>
    <row r="132" spans="2:8" x14ac:dyDescent="0.3">
      <c r="B132" s="62" t="s">
        <v>563</v>
      </c>
      <c r="C132" s="62" t="s">
        <v>562</v>
      </c>
      <c r="D132" s="101">
        <f t="shared" si="2"/>
        <v>30862.350000000002</v>
      </c>
      <c r="E132" s="101">
        <v>30606.910000000003</v>
      </c>
      <c r="F132" s="101">
        <v>255.44</v>
      </c>
      <c r="H132" s="102"/>
    </row>
    <row r="133" spans="2:8" x14ac:dyDescent="0.3">
      <c r="B133" s="62" t="s">
        <v>322</v>
      </c>
      <c r="C133" s="62" t="s">
        <v>321</v>
      </c>
      <c r="D133" s="101">
        <f t="shared" si="2"/>
        <v>2553.38</v>
      </c>
      <c r="E133" s="101">
        <v>2519.1600000000003</v>
      </c>
      <c r="F133" s="101">
        <v>34.22</v>
      </c>
      <c r="H133" s="102"/>
    </row>
    <row r="134" spans="2:8" x14ac:dyDescent="0.3">
      <c r="B134" s="62" t="s">
        <v>201</v>
      </c>
      <c r="C134" s="62" t="s">
        <v>200</v>
      </c>
      <c r="D134" s="101">
        <f t="shared" si="2"/>
        <v>35.6</v>
      </c>
      <c r="E134" s="101">
        <v>35.6</v>
      </c>
      <c r="F134" s="101">
        <v>0</v>
      </c>
      <c r="H134" s="102"/>
    </row>
    <row r="135" spans="2:8" x14ac:dyDescent="0.3">
      <c r="B135" s="62" t="s">
        <v>292</v>
      </c>
      <c r="C135" s="62" t="s">
        <v>291</v>
      </c>
      <c r="D135" s="101">
        <f t="shared" si="2"/>
        <v>566.69000000000017</v>
      </c>
      <c r="E135" s="101">
        <v>564.58000000000015</v>
      </c>
      <c r="F135" s="101">
        <v>2.11</v>
      </c>
      <c r="H135" s="102"/>
    </row>
    <row r="136" spans="2:8" x14ac:dyDescent="0.3">
      <c r="B136" s="62" t="s">
        <v>771</v>
      </c>
      <c r="C136" s="62" t="s">
        <v>770</v>
      </c>
      <c r="D136" s="101">
        <f t="shared" si="2"/>
        <v>195.69</v>
      </c>
      <c r="E136" s="101">
        <v>192.69</v>
      </c>
      <c r="F136" s="101">
        <v>3</v>
      </c>
      <c r="H136" s="102"/>
    </row>
    <row r="137" spans="2:8" x14ac:dyDescent="0.3">
      <c r="B137" s="62" t="s">
        <v>701</v>
      </c>
      <c r="C137" s="62" t="s">
        <v>700</v>
      </c>
      <c r="D137" s="101">
        <f t="shared" si="2"/>
        <v>6250.8799999999983</v>
      </c>
      <c r="E137" s="101">
        <v>6135.7699999999986</v>
      </c>
      <c r="F137" s="101">
        <v>115.11</v>
      </c>
      <c r="H137" s="102"/>
    </row>
    <row r="138" spans="2:8" x14ac:dyDescent="0.3">
      <c r="B138" s="62" t="s">
        <v>269</v>
      </c>
      <c r="C138" s="62" t="s">
        <v>268</v>
      </c>
      <c r="D138" s="101">
        <f t="shared" si="2"/>
        <v>234.48000000000002</v>
      </c>
      <c r="E138" s="101">
        <v>233.70000000000002</v>
      </c>
      <c r="F138" s="101">
        <v>0.78</v>
      </c>
      <c r="H138" s="102"/>
    </row>
    <row r="139" spans="2:8" x14ac:dyDescent="0.3">
      <c r="B139" s="62" t="s">
        <v>366</v>
      </c>
      <c r="C139" s="62" t="s">
        <v>365</v>
      </c>
      <c r="D139" s="101">
        <f t="shared" si="2"/>
        <v>243.22000000000003</v>
      </c>
      <c r="E139" s="101">
        <v>242.11</v>
      </c>
      <c r="F139" s="101">
        <v>1.1100000000000001</v>
      </c>
      <c r="H139" s="102"/>
    </row>
    <row r="140" spans="2:8" x14ac:dyDescent="0.3">
      <c r="B140" s="72" t="s">
        <v>282</v>
      </c>
      <c r="C140" s="103" t="s">
        <v>281</v>
      </c>
      <c r="D140" s="101">
        <f t="shared" si="2"/>
        <v>36.599999999999994</v>
      </c>
      <c r="E140" s="101">
        <v>36.599999999999994</v>
      </c>
      <c r="F140" s="101">
        <v>0</v>
      </c>
      <c r="H140" s="102"/>
    </row>
    <row r="141" spans="2:8" x14ac:dyDescent="0.3">
      <c r="B141" s="106" t="s">
        <v>205</v>
      </c>
      <c r="C141" s="62" t="s">
        <v>204</v>
      </c>
      <c r="D141" s="101">
        <f t="shared" si="2"/>
        <v>409.61999999999989</v>
      </c>
      <c r="E141" s="101">
        <v>393.39999999999992</v>
      </c>
      <c r="F141" s="101">
        <v>16.22</v>
      </c>
      <c r="H141" s="102"/>
    </row>
    <row r="142" spans="2:8" x14ac:dyDescent="0.3">
      <c r="B142" s="62" t="s">
        <v>497</v>
      </c>
      <c r="C142" s="62" t="s">
        <v>496</v>
      </c>
      <c r="D142" s="101">
        <f t="shared" si="2"/>
        <v>205.16</v>
      </c>
      <c r="E142" s="101">
        <v>205.16</v>
      </c>
      <c r="F142" s="101">
        <v>0</v>
      </c>
      <c r="H142" s="102"/>
    </row>
    <row r="143" spans="2:8" x14ac:dyDescent="0.3">
      <c r="B143" s="62" t="s">
        <v>215</v>
      </c>
      <c r="C143" s="62" t="s">
        <v>214</v>
      </c>
      <c r="D143" s="101">
        <f t="shared" si="2"/>
        <v>3366.1300000000006</v>
      </c>
      <c r="E143" s="101">
        <v>3307.0200000000004</v>
      </c>
      <c r="F143" s="101">
        <v>59.11</v>
      </c>
      <c r="H143" s="102"/>
    </row>
    <row r="144" spans="2:8" x14ac:dyDescent="0.3">
      <c r="B144" s="62" t="s">
        <v>165</v>
      </c>
      <c r="C144" s="62" t="s">
        <v>164</v>
      </c>
      <c r="D144" s="101">
        <f t="shared" si="2"/>
        <v>808.94999999999993</v>
      </c>
      <c r="E144" s="101">
        <v>804.39</v>
      </c>
      <c r="F144" s="101">
        <v>4.5599999999999996</v>
      </c>
      <c r="H144" s="102"/>
    </row>
    <row r="145" spans="2:8" x14ac:dyDescent="0.3">
      <c r="B145" s="62" t="s">
        <v>681</v>
      </c>
      <c r="C145" s="62" t="s">
        <v>680</v>
      </c>
      <c r="D145" s="101">
        <f t="shared" si="2"/>
        <v>89.61</v>
      </c>
      <c r="E145" s="101">
        <v>89.5</v>
      </c>
      <c r="F145" s="101">
        <v>0.11</v>
      </c>
      <c r="H145" s="102"/>
    </row>
    <row r="146" spans="2:8" x14ac:dyDescent="0.3">
      <c r="B146" s="62" t="s">
        <v>751</v>
      </c>
      <c r="C146" s="62" t="s">
        <v>750</v>
      </c>
      <c r="D146" s="101">
        <f t="shared" si="2"/>
        <v>603.5</v>
      </c>
      <c r="E146" s="101">
        <v>598.94000000000005</v>
      </c>
      <c r="F146" s="101">
        <v>4.5599999999999996</v>
      </c>
      <c r="H146" s="102"/>
    </row>
    <row r="147" spans="2:8" x14ac:dyDescent="0.3">
      <c r="B147" s="62" t="s">
        <v>447</v>
      </c>
      <c r="C147" s="62" t="s">
        <v>446</v>
      </c>
      <c r="D147" s="101">
        <f t="shared" si="2"/>
        <v>1408.92</v>
      </c>
      <c r="E147" s="101">
        <v>1408.03</v>
      </c>
      <c r="F147" s="101">
        <v>0.89</v>
      </c>
      <c r="H147" s="102"/>
    </row>
    <row r="148" spans="2:8" x14ac:dyDescent="0.3">
      <c r="B148" s="62" t="s">
        <v>261</v>
      </c>
      <c r="C148" s="62" t="s">
        <v>260</v>
      </c>
      <c r="D148" s="101">
        <f t="shared" si="2"/>
        <v>464.44</v>
      </c>
      <c r="E148" s="101">
        <v>461.11</v>
      </c>
      <c r="F148" s="101">
        <v>3.33</v>
      </c>
      <c r="H148" s="102"/>
    </row>
    <row r="149" spans="2:8" x14ac:dyDescent="0.3">
      <c r="B149" s="62" t="s">
        <v>330</v>
      </c>
      <c r="C149" s="62" t="s">
        <v>329</v>
      </c>
      <c r="D149" s="101">
        <f t="shared" si="2"/>
        <v>9999.9399999999987</v>
      </c>
      <c r="E149" s="101">
        <v>9840.0499999999993</v>
      </c>
      <c r="F149" s="101">
        <v>159.88999999999999</v>
      </c>
      <c r="H149" s="102"/>
    </row>
    <row r="150" spans="2:8" x14ac:dyDescent="0.3">
      <c r="B150" s="62" t="s">
        <v>631</v>
      </c>
      <c r="C150" s="62" t="s">
        <v>630</v>
      </c>
      <c r="D150" s="101">
        <f t="shared" si="2"/>
        <v>292.17</v>
      </c>
      <c r="E150" s="101">
        <v>287.28000000000003</v>
      </c>
      <c r="F150" s="101">
        <v>4.8899999999999997</v>
      </c>
      <c r="H150" s="102"/>
    </row>
    <row r="151" spans="2:8" x14ac:dyDescent="0.3">
      <c r="B151" s="62" t="s">
        <v>302</v>
      </c>
      <c r="C151" s="62" t="s">
        <v>301</v>
      </c>
      <c r="D151" s="101">
        <f t="shared" si="2"/>
        <v>10296.059999999998</v>
      </c>
      <c r="E151" s="101">
        <v>10197.499999999998</v>
      </c>
      <c r="F151" s="101">
        <v>98.56</v>
      </c>
      <c r="H151" s="102"/>
    </row>
    <row r="152" spans="2:8" x14ac:dyDescent="0.3">
      <c r="B152" s="62" t="s">
        <v>304</v>
      </c>
      <c r="C152" s="62" t="s">
        <v>303</v>
      </c>
      <c r="D152" s="101">
        <f t="shared" si="2"/>
        <v>1780.49</v>
      </c>
      <c r="E152" s="101">
        <v>1752.27</v>
      </c>
      <c r="F152" s="101">
        <v>28.22</v>
      </c>
      <c r="H152" s="102"/>
    </row>
    <row r="153" spans="2:8" x14ac:dyDescent="0.3">
      <c r="B153" s="62" t="s">
        <v>589</v>
      </c>
      <c r="C153" s="62" t="s">
        <v>588</v>
      </c>
      <c r="D153" s="101">
        <f t="shared" si="2"/>
        <v>4022.5399999999995</v>
      </c>
      <c r="E153" s="101">
        <v>3996.8699999999994</v>
      </c>
      <c r="F153" s="101">
        <v>25.67</v>
      </c>
      <c r="H153" s="102"/>
    </row>
    <row r="154" spans="2:8" x14ac:dyDescent="0.3">
      <c r="B154" s="62" t="s">
        <v>213</v>
      </c>
      <c r="C154" s="62" t="s">
        <v>212</v>
      </c>
      <c r="D154" s="101">
        <f t="shared" si="2"/>
        <v>1745.5299999999995</v>
      </c>
      <c r="E154" s="101">
        <v>1730.4199999999996</v>
      </c>
      <c r="F154" s="101">
        <v>15.11</v>
      </c>
      <c r="H154" s="102"/>
    </row>
    <row r="155" spans="2:8" x14ac:dyDescent="0.3">
      <c r="B155" s="62" t="s">
        <v>429</v>
      </c>
      <c r="C155" s="62" t="s">
        <v>428</v>
      </c>
      <c r="D155" s="101">
        <f t="shared" si="2"/>
        <v>717.46</v>
      </c>
      <c r="E155" s="101">
        <v>717.46</v>
      </c>
      <c r="F155" s="101">
        <v>0</v>
      </c>
      <c r="H155" s="102"/>
    </row>
    <row r="156" spans="2:8" x14ac:dyDescent="0.3">
      <c r="B156" s="62" t="s">
        <v>344</v>
      </c>
      <c r="C156" s="62" t="s">
        <v>343</v>
      </c>
      <c r="D156" s="101">
        <f t="shared" si="2"/>
        <v>52.750000000000007</v>
      </c>
      <c r="E156" s="101">
        <v>52.750000000000007</v>
      </c>
      <c r="F156" s="101">
        <v>0</v>
      </c>
      <c r="H156" s="102"/>
    </row>
    <row r="157" spans="2:8" x14ac:dyDescent="0.3">
      <c r="B157" s="62" t="s">
        <v>326</v>
      </c>
      <c r="C157" s="62" t="s">
        <v>325</v>
      </c>
      <c r="D157" s="101">
        <f t="shared" si="2"/>
        <v>5831.7</v>
      </c>
      <c r="E157" s="101">
        <v>5795.59</v>
      </c>
      <c r="F157" s="101">
        <v>36.11</v>
      </c>
      <c r="H157" s="102"/>
    </row>
    <row r="158" spans="2:8" x14ac:dyDescent="0.3">
      <c r="B158" s="62" t="s">
        <v>629</v>
      </c>
      <c r="C158" s="62" t="s">
        <v>628</v>
      </c>
      <c r="D158" s="101">
        <f t="shared" si="2"/>
        <v>1376.93</v>
      </c>
      <c r="E158" s="101">
        <v>1349.6000000000001</v>
      </c>
      <c r="F158" s="101">
        <v>27.33</v>
      </c>
      <c r="H158" s="102"/>
    </row>
    <row r="159" spans="2:8" x14ac:dyDescent="0.3">
      <c r="B159" s="62" t="s">
        <v>489</v>
      </c>
      <c r="C159" s="62" t="s">
        <v>488</v>
      </c>
      <c r="D159" s="101">
        <f t="shared" si="2"/>
        <v>396.35999999999996</v>
      </c>
      <c r="E159" s="101">
        <v>392.35999999999996</v>
      </c>
      <c r="F159" s="101">
        <v>4</v>
      </c>
      <c r="H159" s="102"/>
    </row>
    <row r="160" spans="2:8" x14ac:dyDescent="0.3">
      <c r="B160" s="62" t="s">
        <v>645</v>
      </c>
      <c r="C160" s="62" t="s">
        <v>644</v>
      </c>
      <c r="D160" s="101">
        <f t="shared" si="2"/>
        <v>8455.7099999999991</v>
      </c>
      <c r="E160" s="101">
        <v>8327.82</v>
      </c>
      <c r="F160" s="101">
        <v>127.89</v>
      </c>
      <c r="H160" s="102"/>
    </row>
    <row r="161" spans="2:8" x14ac:dyDescent="0.3">
      <c r="B161" s="62" t="s">
        <v>491</v>
      </c>
      <c r="C161" s="62" t="s">
        <v>490</v>
      </c>
      <c r="D161" s="101">
        <f t="shared" si="2"/>
        <v>578.4</v>
      </c>
      <c r="E161" s="101">
        <v>575.51</v>
      </c>
      <c r="F161" s="101">
        <v>2.89</v>
      </c>
      <c r="H161" s="102"/>
    </row>
    <row r="162" spans="2:8" x14ac:dyDescent="0.3">
      <c r="B162" s="70" t="s">
        <v>147</v>
      </c>
      <c r="C162" s="62" t="s">
        <v>146</v>
      </c>
      <c r="D162" s="101">
        <f t="shared" si="2"/>
        <v>849.66</v>
      </c>
      <c r="E162" s="101">
        <v>842.66</v>
      </c>
      <c r="F162" s="101">
        <v>7</v>
      </c>
      <c r="H162" s="102"/>
    </row>
    <row r="163" spans="2:8" x14ac:dyDescent="0.3">
      <c r="B163" s="62" t="s">
        <v>209</v>
      </c>
      <c r="C163" s="62" t="s">
        <v>208</v>
      </c>
      <c r="D163" s="101">
        <f t="shared" si="2"/>
        <v>1658.75</v>
      </c>
      <c r="E163" s="101">
        <v>1631.64</v>
      </c>
      <c r="F163" s="101">
        <v>27.11</v>
      </c>
      <c r="H163" s="102"/>
    </row>
    <row r="164" spans="2:8" x14ac:dyDescent="0.3">
      <c r="B164" s="62" t="s">
        <v>346</v>
      </c>
      <c r="C164" s="62" t="s">
        <v>345</v>
      </c>
      <c r="D164" s="101">
        <f t="shared" si="2"/>
        <v>58.900000000000006</v>
      </c>
      <c r="E164" s="101">
        <v>58.900000000000006</v>
      </c>
      <c r="F164" s="101">
        <v>0</v>
      </c>
      <c r="H164" s="102"/>
    </row>
    <row r="165" spans="2:8" x14ac:dyDescent="0.3">
      <c r="B165" s="62" t="s">
        <v>350</v>
      </c>
      <c r="C165" s="62" t="s">
        <v>349</v>
      </c>
      <c r="D165" s="101">
        <f t="shared" si="2"/>
        <v>6681.9599999999982</v>
      </c>
      <c r="E165" s="101">
        <v>6586.0699999999979</v>
      </c>
      <c r="F165" s="101">
        <v>95.89</v>
      </c>
      <c r="H165" s="102"/>
    </row>
    <row r="166" spans="2:8" x14ac:dyDescent="0.3">
      <c r="B166" s="106" t="s">
        <v>555</v>
      </c>
      <c r="C166" s="62" t="s">
        <v>554</v>
      </c>
      <c r="D166" s="101">
        <f t="shared" si="2"/>
        <v>534.53</v>
      </c>
      <c r="E166" s="101">
        <v>534.53</v>
      </c>
      <c r="F166" s="101">
        <v>0</v>
      </c>
      <c r="H166" s="102"/>
    </row>
    <row r="167" spans="2:8" x14ac:dyDescent="0.3">
      <c r="B167" s="62" t="s">
        <v>336</v>
      </c>
      <c r="C167" s="62" t="s">
        <v>335</v>
      </c>
      <c r="D167" s="101">
        <f t="shared" si="2"/>
        <v>15246.549999999997</v>
      </c>
      <c r="E167" s="101">
        <v>15063.769999999997</v>
      </c>
      <c r="F167" s="101">
        <v>182.78</v>
      </c>
      <c r="H167" s="102"/>
    </row>
    <row r="168" spans="2:8" x14ac:dyDescent="0.3">
      <c r="B168" s="62" t="s">
        <v>173</v>
      </c>
      <c r="C168" s="62" t="s">
        <v>172</v>
      </c>
      <c r="D168" s="101">
        <f t="shared" si="2"/>
        <v>1246.1899999999996</v>
      </c>
      <c r="E168" s="101">
        <v>1230.6299999999997</v>
      </c>
      <c r="F168" s="101">
        <v>15.56</v>
      </c>
      <c r="H168" s="102"/>
    </row>
    <row r="169" spans="2:8" x14ac:dyDescent="0.3">
      <c r="B169" s="62" t="s">
        <v>495</v>
      </c>
      <c r="C169" s="62" t="s">
        <v>494</v>
      </c>
      <c r="D169" s="101">
        <f t="shared" si="2"/>
        <v>780.87000000000012</v>
      </c>
      <c r="E169" s="101">
        <v>772.43000000000006</v>
      </c>
      <c r="F169" s="101">
        <v>8.44</v>
      </c>
      <c r="H169" s="102"/>
    </row>
    <row r="170" spans="2:8" x14ac:dyDescent="0.3">
      <c r="B170" s="62" t="s">
        <v>417</v>
      </c>
      <c r="C170" s="62" t="s">
        <v>416</v>
      </c>
      <c r="D170" s="101">
        <f t="shared" si="2"/>
        <v>362.8</v>
      </c>
      <c r="E170" s="101">
        <v>308.62</v>
      </c>
      <c r="F170" s="101">
        <v>54.18</v>
      </c>
      <c r="H170" s="102"/>
    </row>
    <row r="171" spans="2:8" x14ac:dyDescent="0.3">
      <c r="B171" s="62" t="s">
        <v>439</v>
      </c>
      <c r="C171" s="62" t="s">
        <v>438</v>
      </c>
      <c r="D171" s="101">
        <f t="shared" si="2"/>
        <v>130.78</v>
      </c>
      <c r="E171" s="101">
        <v>129</v>
      </c>
      <c r="F171" s="101">
        <v>1.78</v>
      </c>
      <c r="H171" s="102"/>
    </row>
    <row r="172" spans="2:8" x14ac:dyDescent="0.3">
      <c r="B172" s="62" t="s">
        <v>411</v>
      </c>
      <c r="C172" s="62" t="s">
        <v>410</v>
      </c>
      <c r="D172" s="101">
        <f t="shared" si="2"/>
        <v>1023.2700000000001</v>
      </c>
      <c r="E172" s="101">
        <v>1014.94</v>
      </c>
      <c r="F172" s="101">
        <v>8.33</v>
      </c>
      <c r="H172" s="102"/>
    </row>
    <row r="173" spans="2:8" x14ac:dyDescent="0.3">
      <c r="B173" s="62" t="s">
        <v>306</v>
      </c>
      <c r="C173" s="62" t="s">
        <v>305</v>
      </c>
      <c r="D173" s="101">
        <f t="shared" si="2"/>
        <v>1389.82</v>
      </c>
      <c r="E173" s="101">
        <v>1378.6</v>
      </c>
      <c r="F173" s="101">
        <v>11.22</v>
      </c>
      <c r="H173" s="102"/>
    </row>
    <row r="174" spans="2:8" x14ac:dyDescent="0.3">
      <c r="B174" s="62" t="s">
        <v>211</v>
      </c>
      <c r="C174" s="62" t="s">
        <v>210</v>
      </c>
      <c r="D174" s="101">
        <f t="shared" si="2"/>
        <v>1827.3999999999996</v>
      </c>
      <c r="E174" s="101">
        <v>1798.5099999999995</v>
      </c>
      <c r="F174" s="101">
        <v>28.89</v>
      </c>
      <c r="H174" s="102"/>
    </row>
    <row r="175" spans="2:8" x14ac:dyDescent="0.3">
      <c r="B175" s="62" t="s">
        <v>633</v>
      </c>
      <c r="C175" s="62" t="s">
        <v>632</v>
      </c>
      <c r="D175" s="101">
        <f t="shared" si="2"/>
        <v>714.69999999999993</v>
      </c>
      <c r="E175" s="101">
        <v>712.36999999999989</v>
      </c>
      <c r="F175" s="101">
        <v>2.33</v>
      </c>
      <c r="H175" s="102"/>
    </row>
    <row r="176" spans="2:8" x14ac:dyDescent="0.3">
      <c r="B176" s="62" t="s">
        <v>665</v>
      </c>
      <c r="C176" s="62" t="s">
        <v>664</v>
      </c>
      <c r="D176" s="101">
        <f t="shared" si="2"/>
        <v>2062.0400000000004</v>
      </c>
      <c r="E176" s="101">
        <v>2034.1500000000003</v>
      </c>
      <c r="F176" s="101">
        <v>27.89</v>
      </c>
      <c r="H176" s="102"/>
    </row>
    <row r="177" spans="2:8" x14ac:dyDescent="0.3">
      <c r="B177" s="62" t="s">
        <v>537</v>
      </c>
      <c r="C177" s="62" t="s">
        <v>536</v>
      </c>
      <c r="D177" s="101">
        <f t="shared" si="2"/>
        <v>5461.19</v>
      </c>
      <c r="E177" s="101">
        <v>5393.86</v>
      </c>
      <c r="F177" s="101">
        <v>67.33</v>
      </c>
      <c r="H177" s="102"/>
    </row>
    <row r="178" spans="2:8" x14ac:dyDescent="0.3">
      <c r="B178" s="62" t="s">
        <v>443</v>
      </c>
      <c r="C178" s="62" t="s">
        <v>442</v>
      </c>
      <c r="D178" s="101">
        <f t="shared" si="2"/>
        <v>2268.37</v>
      </c>
      <c r="E178" s="101">
        <v>2239.37</v>
      </c>
      <c r="F178" s="101">
        <v>29</v>
      </c>
      <c r="H178" s="102"/>
    </row>
    <row r="179" spans="2:8" x14ac:dyDescent="0.3">
      <c r="B179" s="62" t="s">
        <v>413</v>
      </c>
      <c r="C179" s="62" t="s">
        <v>412</v>
      </c>
      <c r="D179" s="101">
        <f t="shared" si="2"/>
        <v>83.630000000000024</v>
      </c>
      <c r="E179" s="101">
        <v>83.630000000000024</v>
      </c>
      <c r="F179" s="101">
        <v>0</v>
      </c>
      <c r="H179" s="102"/>
    </row>
    <row r="180" spans="2:8" x14ac:dyDescent="0.3">
      <c r="B180" s="62" t="s">
        <v>253</v>
      </c>
      <c r="C180" s="62" t="s">
        <v>252</v>
      </c>
      <c r="D180" s="101">
        <f t="shared" si="2"/>
        <v>15019.350000000002</v>
      </c>
      <c r="E180" s="101">
        <v>14771.240000000002</v>
      </c>
      <c r="F180" s="101">
        <v>248.11</v>
      </c>
      <c r="H180" s="102"/>
    </row>
    <row r="181" spans="2:8" x14ac:dyDescent="0.3">
      <c r="B181" s="62" t="s">
        <v>259</v>
      </c>
      <c r="C181" s="62" t="s">
        <v>258</v>
      </c>
      <c r="D181" s="101">
        <f t="shared" si="2"/>
        <v>249.68999999999997</v>
      </c>
      <c r="E181" s="101">
        <v>249.68999999999997</v>
      </c>
      <c r="F181" s="101">
        <v>0</v>
      </c>
      <c r="H181" s="102"/>
    </row>
    <row r="182" spans="2:8" x14ac:dyDescent="0.3">
      <c r="B182" s="62" t="s">
        <v>559</v>
      </c>
      <c r="C182" s="62" t="s">
        <v>558</v>
      </c>
      <c r="D182" s="101">
        <f t="shared" si="2"/>
        <v>22618.519999999997</v>
      </c>
      <c r="E182" s="101">
        <v>22402.199999999997</v>
      </c>
      <c r="F182" s="101">
        <v>216.32000000000002</v>
      </c>
      <c r="H182" s="102"/>
    </row>
    <row r="183" spans="2:8" x14ac:dyDescent="0.3">
      <c r="B183" s="62" t="s">
        <v>611</v>
      </c>
      <c r="C183" s="62" t="s">
        <v>610</v>
      </c>
      <c r="D183" s="101">
        <f t="shared" si="2"/>
        <v>5622.7400000000007</v>
      </c>
      <c r="E183" s="101">
        <v>5472.52</v>
      </c>
      <c r="F183" s="101">
        <v>150.22</v>
      </c>
      <c r="H183" s="102"/>
    </row>
    <row r="184" spans="2:8" x14ac:dyDescent="0.3">
      <c r="B184" s="62" t="s">
        <v>179</v>
      </c>
      <c r="C184" s="62" t="s">
        <v>178</v>
      </c>
      <c r="D184" s="101">
        <f t="shared" si="2"/>
        <v>145.91</v>
      </c>
      <c r="E184" s="101">
        <v>145.47</v>
      </c>
      <c r="F184" s="101">
        <v>0.44</v>
      </c>
      <c r="H184" s="102"/>
    </row>
    <row r="185" spans="2:8" x14ac:dyDescent="0.3">
      <c r="B185" s="62" t="s">
        <v>613</v>
      </c>
      <c r="C185" s="62" t="s">
        <v>612</v>
      </c>
      <c r="D185" s="101">
        <f t="shared" si="2"/>
        <v>329.2299999999999</v>
      </c>
      <c r="E185" s="101">
        <v>323.89999999999992</v>
      </c>
      <c r="F185" s="101">
        <v>5.33</v>
      </c>
      <c r="H185" s="102"/>
    </row>
    <row r="186" spans="2:8" x14ac:dyDescent="0.3">
      <c r="B186" s="62" t="s">
        <v>423</v>
      </c>
      <c r="C186" s="62" t="s">
        <v>422</v>
      </c>
      <c r="D186" s="101">
        <f t="shared" si="2"/>
        <v>1017.1600000000001</v>
      </c>
      <c r="E186" s="101">
        <v>1017.1600000000001</v>
      </c>
      <c r="F186" s="101">
        <v>0</v>
      </c>
      <c r="H186" s="102"/>
    </row>
    <row r="187" spans="2:8" x14ac:dyDescent="0.3">
      <c r="B187" s="62" t="s">
        <v>615</v>
      </c>
      <c r="C187" s="62" t="s">
        <v>614</v>
      </c>
      <c r="D187" s="101">
        <f t="shared" si="2"/>
        <v>566.08000000000015</v>
      </c>
      <c r="E187" s="101">
        <v>560.6400000000001</v>
      </c>
      <c r="F187" s="101">
        <v>5.44</v>
      </c>
      <c r="H187" s="102"/>
    </row>
    <row r="188" spans="2:8" x14ac:dyDescent="0.3">
      <c r="B188" s="62" t="s">
        <v>461</v>
      </c>
      <c r="C188" s="62" t="s">
        <v>460</v>
      </c>
      <c r="D188" s="101">
        <f t="shared" si="2"/>
        <v>222.39000000000001</v>
      </c>
      <c r="E188" s="101">
        <v>217.61</v>
      </c>
      <c r="F188" s="101">
        <v>4.78</v>
      </c>
      <c r="H188" s="102"/>
    </row>
    <row r="189" spans="2:8" x14ac:dyDescent="0.3">
      <c r="B189" s="62" t="s">
        <v>435</v>
      </c>
      <c r="C189" s="62" t="s">
        <v>434</v>
      </c>
      <c r="D189" s="101">
        <f t="shared" si="2"/>
        <v>1060.46</v>
      </c>
      <c r="E189" s="101">
        <v>1042.54</v>
      </c>
      <c r="F189" s="101">
        <v>17.920000000000002</v>
      </c>
      <c r="H189" s="102"/>
    </row>
    <row r="190" spans="2:8" x14ac:dyDescent="0.3">
      <c r="B190" s="62" t="s">
        <v>249</v>
      </c>
      <c r="C190" s="62" t="s">
        <v>248</v>
      </c>
      <c r="D190" s="101">
        <f t="shared" si="2"/>
        <v>9703.3199999999961</v>
      </c>
      <c r="E190" s="101">
        <v>9579.3499999999967</v>
      </c>
      <c r="F190" s="101">
        <v>123.97000000000001</v>
      </c>
      <c r="H190" s="102"/>
    </row>
    <row r="191" spans="2:8" x14ac:dyDescent="0.3">
      <c r="B191" s="62" t="s">
        <v>437</v>
      </c>
      <c r="C191" s="62" t="s">
        <v>436</v>
      </c>
      <c r="D191" s="101">
        <f t="shared" si="2"/>
        <v>6480.23</v>
      </c>
      <c r="E191" s="101">
        <v>6443.79</v>
      </c>
      <c r="F191" s="101">
        <v>36.44</v>
      </c>
      <c r="H191" s="102"/>
    </row>
    <row r="192" spans="2:8" x14ac:dyDescent="0.3">
      <c r="B192" s="62" t="s">
        <v>479</v>
      </c>
      <c r="C192" s="62" t="s">
        <v>478</v>
      </c>
      <c r="D192" s="101">
        <f t="shared" si="2"/>
        <v>801.66000000000008</v>
      </c>
      <c r="E192" s="101">
        <v>792.22</v>
      </c>
      <c r="F192" s="101">
        <v>9.44</v>
      </c>
      <c r="H192" s="102"/>
    </row>
    <row r="193" spans="2:8" x14ac:dyDescent="0.3">
      <c r="B193" s="62" t="s">
        <v>279</v>
      </c>
      <c r="C193" s="62" t="s">
        <v>278</v>
      </c>
      <c r="D193" s="101">
        <f t="shared" ref="D193:D255" si="3">SUM(E193:F193)</f>
        <v>47.400000000000006</v>
      </c>
      <c r="E193" s="101">
        <v>47.400000000000006</v>
      </c>
      <c r="F193" s="101">
        <v>0</v>
      </c>
      <c r="H193" s="102"/>
    </row>
    <row r="194" spans="2:8" x14ac:dyDescent="0.3">
      <c r="B194" s="62" t="s">
        <v>368</v>
      </c>
      <c r="C194" s="62" t="s">
        <v>367</v>
      </c>
      <c r="D194" s="101">
        <f t="shared" si="3"/>
        <v>731.38000000000022</v>
      </c>
      <c r="E194" s="101">
        <v>722.05000000000018</v>
      </c>
      <c r="F194" s="101">
        <v>9.33</v>
      </c>
      <c r="H194" s="102"/>
    </row>
    <row r="195" spans="2:8" x14ac:dyDescent="0.3">
      <c r="B195" s="62" t="s">
        <v>310</v>
      </c>
      <c r="C195" s="62" t="s">
        <v>309</v>
      </c>
      <c r="D195" s="101">
        <f t="shared" si="3"/>
        <v>68.7</v>
      </c>
      <c r="E195" s="101">
        <v>68.7</v>
      </c>
      <c r="F195" s="101">
        <v>0</v>
      </c>
      <c r="H195" s="102"/>
    </row>
    <row r="196" spans="2:8" x14ac:dyDescent="0.3">
      <c r="B196" s="62" t="s">
        <v>673</v>
      </c>
      <c r="C196" s="62" t="s">
        <v>672</v>
      </c>
      <c r="D196" s="101">
        <f t="shared" si="3"/>
        <v>32.5</v>
      </c>
      <c r="E196" s="101">
        <v>32.5</v>
      </c>
      <c r="F196" s="101">
        <v>0</v>
      </c>
      <c r="H196" s="102"/>
    </row>
    <row r="197" spans="2:8" x14ac:dyDescent="0.3">
      <c r="B197" s="62" t="s">
        <v>689</v>
      </c>
      <c r="C197" s="62" t="s">
        <v>688</v>
      </c>
      <c r="D197" s="101">
        <f t="shared" si="3"/>
        <v>136.94</v>
      </c>
      <c r="E197" s="101">
        <v>136.94</v>
      </c>
      <c r="F197" s="101">
        <v>0</v>
      </c>
      <c r="H197" s="102"/>
    </row>
    <row r="198" spans="2:8" x14ac:dyDescent="0.3">
      <c r="B198" s="62" t="s">
        <v>425</v>
      </c>
      <c r="C198" s="62" t="s">
        <v>424</v>
      </c>
      <c r="D198" s="101">
        <f t="shared" si="3"/>
        <v>511.53000000000003</v>
      </c>
      <c r="E198" s="101">
        <v>507.53000000000003</v>
      </c>
      <c r="F198" s="101">
        <v>4</v>
      </c>
      <c r="H198" s="102"/>
    </row>
    <row r="199" spans="2:8" x14ac:dyDescent="0.3">
      <c r="B199" s="62" t="s">
        <v>392</v>
      </c>
      <c r="C199" s="62" t="s">
        <v>391</v>
      </c>
      <c r="D199" s="101">
        <f t="shared" si="3"/>
        <v>2625.8300000000004</v>
      </c>
      <c r="E199" s="101">
        <v>2587.5000000000005</v>
      </c>
      <c r="F199" s="101">
        <v>38.33</v>
      </c>
      <c r="H199" s="102"/>
    </row>
    <row r="200" spans="2:8" x14ac:dyDescent="0.3">
      <c r="B200" s="62" t="s">
        <v>773</v>
      </c>
      <c r="C200" s="62" t="s">
        <v>772</v>
      </c>
      <c r="D200" s="101">
        <f t="shared" si="3"/>
        <v>4509.74</v>
      </c>
      <c r="E200" s="101">
        <v>4450.3</v>
      </c>
      <c r="F200" s="101">
        <v>59.44</v>
      </c>
      <c r="H200" s="102"/>
    </row>
    <row r="201" spans="2:8" x14ac:dyDescent="0.3">
      <c r="B201" s="62" t="s">
        <v>685</v>
      </c>
      <c r="C201" s="62" t="s">
        <v>684</v>
      </c>
      <c r="D201" s="101">
        <f t="shared" si="3"/>
        <v>24.2</v>
      </c>
      <c r="E201" s="101">
        <v>22.2</v>
      </c>
      <c r="F201" s="101">
        <v>2</v>
      </c>
      <c r="H201" s="102"/>
    </row>
    <row r="202" spans="2:8" x14ac:dyDescent="0.3">
      <c r="B202" s="62" t="s">
        <v>193</v>
      </c>
      <c r="C202" s="62" t="s">
        <v>192</v>
      </c>
      <c r="D202" s="101">
        <f t="shared" si="3"/>
        <v>155.58000000000001</v>
      </c>
      <c r="E202" s="101">
        <v>155.58000000000001</v>
      </c>
      <c r="F202" s="101">
        <v>0</v>
      </c>
      <c r="H202" s="102"/>
    </row>
    <row r="203" spans="2:8" x14ac:dyDescent="0.3">
      <c r="B203" s="62" t="s">
        <v>667</v>
      </c>
      <c r="C203" s="62" t="s">
        <v>666</v>
      </c>
      <c r="D203" s="101">
        <f t="shared" si="3"/>
        <v>18141.499999999996</v>
      </c>
      <c r="E203" s="101">
        <v>17988.059999999998</v>
      </c>
      <c r="F203" s="101">
        <v>153.44</v>
      </c>
      <c r="H203" s="102"/>
    </row>
    <row r="204" spans="2:8" x14ac:dyDescent="0.3">
      <c r="B204" s="62" t="s">
        <v>431</v>
      </c>
      <c r="C204" s="62" t="s">
        <v>430</v>
      </c>
      <c r="D204" s="101">
        <f t="shared" si="3"/>
        <v>296.85000000000008</v>
      </c>
      <c r="E204" s="101">
        <v>294.63000000000005</v>
      </c>
      <c r="F204" s="101">
        <v>2.2200000000000002</v>
      </c>
      <c r="H204" s="102"/>
    </row>
    <row r="205" spans="2:8" x14ac:dyDescent="0.3">
      <c r="B205" s="62" t="s">
        <v>761</v>
      </c>
      <c r="C205" s="62" t="s">
        <v>760</v>
      </c>
      <c r="D205" s="101">
        <f t="shared" si="3"/>
        <v>141.69999999999999</v>
      </c>
      <c r="E205" s="101">
        <v>140.69999999999999</v>
      </c>
      <c r="F205" s="101">
        <v>1</v>
      </c>
      <c r="H205" s="102"/>
    </row>
    <row r="206" spans="2:8" x14ac:dyDescent="0.3">
      <c r="B206" s="62" t="s">
        <v>477</v>
      </c>
      <c r="C206" s="62" t="s">
        <v>476</v>
      </c>
      <c r="D206" s="101">
        <f t="shared" si="3"/>
        <v>253.25</v>
      </c>
      <c r="E206" s="101">
        <v>247.47</v>
      </c>
      <c r="F206" s="101">
        <v>5.78</v>
      </c>
      <c r="H206" s="102"/>
    </row>
    <row r="207" spans="2:8" x14ac:dyDescent="0.3">
      <c r="B207" s="62" t="s">
        <v>388</v>
      </c>
      <c r="C207" s="62" t="s">
        <v>387</v>
      </c>
      <c r="D207" s="101">
        <f t="shared" si="3"/>
        <v>8670.9800000000014</v>
      </c>
      <c r="E207" s="101">
        <v>8579.8700000000008</v>
      </c>
      <c r="F207" s="101">
        <v>91.11</v>
      </c>
      <c r="H207" s="102"/>
    </row>
    <row r="208" spans="2:8" x14ac:dyDescent="0.3">
      <c r="B208" s="72" t="s">
        <v>737</v>
      </c>
      <c r="C208" s="103" t="s">
        <v>736</v>
      </c>
      <c r="D208" s="101">
        <f t="shared" si="3"/>
        <v>109.3</v>
      </c>
      <c r="E208" s="101">
        <v>109.3</v>
      </c>
      <c r="F208" s="101">
        <v>0</v>
      </c>
      <c r="H208" s="102"/>
    </row>
    <row r="209" spans="2:8" x14ac:dyDescent="0.3">
      <c r="B209" s="62" t="s">
        <v>445</v>
      </c>
      <c r="C209" s="62" t="s">
        <v>444</v>
      </c>
      <c r="D209" s="101">
        <f t="shared" si="3"/>
        <v>709.02</v>
      </c>
      <c r="E209" s="101">
        <v>696.02</v>
      </c>
      <c r="F209" s="101">
        <v>13</v>
      </c>
      <c r="H209" s="102"/>
    </row>
    <row r="210" spans="2:8" x14ac:dyDescent="0.3">
      <c r="B210" s="62" t="s">
        <v>659</v>
      </c>
      <c r="C210" s="62" t="s">
        <v>658</v>
      </c>
      <c r="D210" s="101">
        <f t="shared" si="3"/>
        <v>352.65999999999991</v>
      </c>
      <c r="E210" s="101">
        <v>348.76999999999992</v>
      </c>
      <c r="F210" s="101">
        <v>3.89</v>
      </c>
      <c r="H210" s="102"/>
    </row>
    <row r="211" spans="2:8" x14ac:dyDescent="0.3">
      <c r="B211" s="62" t="s">
        <v>735</v>
      </c>
      <c r="C211" s="62" t="s">
        <v>734</v>
      </c>
      <c r="D211" s="101">
        <f t="shared" si="3"/>
        <v>3510.7700000000004</v>
      </c>
      <c r="E211" s="101">
        <v>3486.9900000000002</v>
      </c>
      <c r="F211" s="101">
        <v>23.78</v>
      </c>
      <c r="H211" s="102"/>
    </row>
    <row r="212" spans="2:8" x14ac:dyDescent="0.3">
      <c r="B212" s="62" t="s">
        <v>597</v>
      </c>
      <c r="C212" s="62" t="s">
        <v>596</v>
      </c>
      <c r="D212" s="101">
        <f t="shared" si="3"/>
        <v>1176.92</v>
      </c>
      <c r="E212" s="101">
        <v>1163.7</v>
      </c>
      <c r="F212" s="101">
        <v>13.22</v>
      </c>
      <c r="H212" s="102"/>
    </row>
    <row r="213" spans="2:8" x14ac:dyDescent="0.3">
      <c r="B213" s="62" t="s">
        <v>223</v>
      </c>
      <c r="C213" s="62" t="s">
        <v>222</v>
      </c>
      <c r="D213" s="101">
        <f t="shared" si="3"/>
        <v>248.46999999999997</v>
      </c>
      <c r="E213" s="101">
        <v>248.46999999999997</v>
      </c>
      <c r="F213" s="101">
        <v>0</v>
      </c>
      <c r="H213" s="102"/>
    </row>
    <row r="214" spans="2:8" x14ac:dyDescent="0.3">
      <c r="B214" s="103" t="s">
        <v>280</v>
      </c>
      <c r="C214" s="62" t="s">
        <v>143</v>
      </c>
      <c r="D214" s="101">
        <f t="shared" si="3"/>
        <v>614.63999999999987</v>
      </c>
      <c r="E214" s="101">
        <v>614.63999999999987</v>
      </c>
      <c r="F214" s="101">
        <v>0</v>
      </c>
      <c r="H214" s="102"/>
    </row>
    <row r="215" spans="2:8" x14ac:dyDescent="0.3">
      <c r="B215" s="62" t="s">
        <v>755</v>
      </c>
      <c r="C215" s="62" t="s">
        <v>754</v>
      </c>
      <c r="D215" s="101">
        <f t="shared" si="3"/>
        <v>2456.87</v>
      </c>
      <c r="E215" s="101">
        <v>2442.87</v>
      </c>
      <c r="F215" s="101">
        <v>14</v>
      </c>
      <c r="H215" s="102"/>
    </row>
    <row r="216" spans="2:8" x14ac:dyDescent="0.3">
      <c r="B216" s="62" t="s">
        <v>197</v>
      </c>
      <c r="C216" s="62" t="s">
        <v>196</v>
      </c>
      <c r="D216" s="101">
        <f t="shared" si="3"/>
        <v>2643.41</v>
      </c>
      <c r="E216" s="101">
        <v>2599.9699999999998</v>
      </c>
      <c r="F216" s="101">
        <v>43.44</v>
      </c>
      <c r="H216" s="102"/>
    </row>
    <row r="217" spans="2:8" x14ac:dyDescent="0.3">
      <c r="B217" s="72" t="s">
        <v>177</v>
      </c>
      <c r="C217" s="103" t="s">
        <v>926</v>
      </c>
      <c r="D217" s="101">
        <f t="shared" si="3"/>
        <v>72.7</v>
      </c>
      <c r="E217" s="101">
        <v>72.7</v>
      </c>
      <c r="F217" s="101">
        <v>0</v>
      </c>
      <c r="H217" s="102"/>
    </row>
    <row r="218" spans="2:8" x14ac:dyDescent="0.3">
      <c r="B218" s="62" t="s">
        <v>403</v>
      </c>
      <c r="C218" s="62" t="s">
        <v>142</v>
      </c>
      <c r="D218" s="101">
        <f t="shared" si="3"/>
        <v>22703.73</v>
      </c>
      <c r="E218" s="101">
        <v>22440.73</v>
      </c>
      <c r="F218" s="101">
        <v>263</v>
      </c>
      <c r="H218" s="102"/>
    </row>
    <row r="219" spans="2:8" x14ac:dyDescent="0.3">
      <c r="B219" s="62" t="s">
        <v>605</v>
      </c>
      <c r="C219" s="62" t="s">
        <v>604</v>
      </c>
      <c r="D219" s="101">
        <f t="shared" si="3"/>
        <v>51.400000000000006</v>
      </c>
      <c r="E219" s="101">
        <v>50.400000000000006</v>
      </c>
      <c r="F219" s="101">
        <v>1</v>
      </c>
      <c r="H219" s="102"/>
    </row>
    <row r="220" spans="2:8" x14ac:dyDescent="0.3">
      <c r="B220" s="62" t="s">
        <v>601</v>
      </c>
      <c r="C220" s="62" t="s">
        <v>600</v>
      </c>
      <c r="D220" s="101">
        <f t="shared" si="3"/>
        <v>646.09000000000015</v>
      </c>
      <c r="E220" s="101">
        <v>646.09000000000015</v>
      </c>
      <c r="F220" s="101">
        <v>0</v>
      </c>
      <c r="H220" s="102"/>
    </row>
    <row r="221" spans="2:8" x14ac:dyDescent="0.3">
      <c r="B221" s="107" t="s">
        <v>725</v>
      </c>
      <c r="C221" s="62" t="s">
        <v>724</v>
      </c>
      <c r="D221" s="101">
        <f t="shared" si="3"/>
        <v>115.74999999999999</v>
      </c>
      <c r="E221" s="101">
        <v>115.74999999999999</v>
      </c>
      <c r="F221" s="101">
        <v>0</v>
      </c>
      <c r="H221" s="102"/>
    </row>
    <row r="222" spans="2:8" x14ac:dyDescent="0.3">
      <c r="B222" s="62" t="s">
        <v>727</v>
      </c>
      <c r="C222" s="62" t="s">
        <v>726</v>
      </c>
      <c r="D222" s="101">
        <f t="shared" si="3"/>
        <v>3518.3500000000004</v>
      </c>
      <c r="E222" s="101">
        <v>3507.3500000000004</v>
      </c>
      <c r="F222" s="101">
        <v>11</v>
      </c>
      <c r="H222" s="102"/>
    </row>
    <row r="223" spans="2:8" x14ac:dyDescent="0.3">
      <c r="B223" s="62" t="s">
        <v>623</v>
      </c>
      <c r="C223" s="62" t="s">
        <v>622</v>
      </c>
      <c r="D223" s="101">
        <f t="shared" si="3"/>
        <v>177.60000000000002</v>
      </c>
      <c r="E223" s="101">
        <v>177.60000000000002</v>
      </c>
      <c r="F223" s="101">
        <v>0</v>
      </c>
      <c r="H223" s="102"/>
    </row>
    <row r="224" spans="2:8" x14ac:dyDescent="0.3">
      <c r="B224" s="62" t="s">
        <v>655</v>
      </c>
      <c r="C224" s="62" t="s">
        <v>654</v>
      </c>
      <c r="D224" s="101">
        <f t="shared" si="3"/>
        <v>3163.9400000000005</v>
      </c>
      <c r="E224" s="101">
        <v>3145.9400000000005</v>
      </c>
      <c r="F224" s="101">
        <v>18</v>
      </c>
      <c r="H224" s="102"/>
    </row>
    <row r="225" spans="2:8" x14ac:dyDescent="0.3">
      <c r="B225" s="62" t="s">
        <v>247</v>
      </c>
      <c r="C225" s="62" t="s">
        <v>246</v>
      </c>
      <c r="D225" s="101">
        <f t="shared" si="3"/>
        <v>886.05000000000007</v>
      </c>
      <c r="E225" s="101">
        <v>876.61</v>
      </c>
      <c r="F225" s="101">
        <v>9.44</v>
      </c>
      <c r="H225" s="102"/>
    </row>
    <row r="226" spans="2:8" x14ac:dyDescent="0.3">
      <c r="B226" s="103" t="s">
        <v>551</v>
      </c>
      <c r="C226" s="62" t="s">
        <v>550</v>
      </c>
      <c r="D226" s="101">
        <f t="shared" si="3"/>
        <v>328.1</v>
      </c>
      <c r="E226" s="101">
        <v>328.1</v>
      </c>
      <c r="F226" s="101">
        <v>0</v>
      </c>
      <c r="H226" s="102"/>
    </row>
    <row r="227" spans="2:8" x14ac:dyDescent="0.3">
      <c r="B227" s="62" t="s">
        <v>421</v>
      </c>
      <c r="C227" s="62" t="s">
        <v>420</v>
      </c>
      <c r="D227" s="101">
        <f t="shared" si="3"/>
        <v>515.95000000000005</v>
      </c>
      <c r="E227" s="101">
        <v>515.95000000000005</v>
      </c>
      <c r="F227" s="101">
        <v>0</v>
      </c>
      <c r="H227" s="102"/>
    </row>
    <row r="228" spans="2:8" x14ac:dyDescent="0.3">
      <c r="B228" s="62" t="s">
        <v>467</v>
      </c>
      <c r="C228" s="62" t="s">
        <v>466</v>
      </c>
      <c r="D228" s="101">
        <f t="shared" si="3"/>
        <v>725.22000000000014</v>
      </c>
      <c r="E228" s="101">
        <v>724.22000000000014</v>
      </c>
      <c r="F228" s="101">
        <v>1</v>
      </c>
      <c r="H228" s="102"/>
    </row>
    <row r="229" spans="2:8" x14ac:dyDescent="0.3">
      <c r="B229" s="62" t="s">
        <v>583</v>
      </c>
      <c r="C229" s="62" t="s">
        <v>582</v>
      </c>
      <c r="D229" s="101">
        <f t="shared" si="3"/>
        <v>14756.609999999999</v>
      </c>
      <c r="E229" s="101">
        <v>14541.39</v>
      </c>
      <c r="F229" s="101">
        <v>215.22</v>
      </c>
      <c r="H229" s="102"/>
    </row>
    <row r="230" spans="2:8" x14ac:dyDescent="0.3">
      <c r="B230" s="62" t="s">
        <v>669</v>
      </c>
      <c r="C230" s="62" t="s">
        <v>668</v>
      </c>
      <c r="D230" s="101">
        <f t="shared" si="3"/>
        <v>363.71999999999997</v>
      </c>
      <c r="E230" s="101">
        <v>361.15999999999997</v>
      </c>
      <c r="F230" s="101">
        <v>2.56</v>
      </c>
      <c r="H230" s="102"/>
    </row>
    <row r="231" spans="2:8" x14ac:dyDescent="0.3">
      <c r="B231" s="62" t="s">
        <v>753</v>
      </c>
      <c r="C231" s="62" t="s">
        <v>752</v>
      </c>
      <c r="D231" s="101">
        <f t="shared" si="3"/>
        <v>13534.230000000001</v>
      </c>
      <c r="E231" s="101">
        <v>13381.37</v>
      </c>
      <c r="F231" s="101">
        <v>152.86000000000001</v>
      </c>
      <c r="H231" s="102"/>
    </row>
    <row r="232" spans="2:8" x14ac:dyDescent="0.3">
      <c r="B232" s="62" t="s">
        <v>707</v>
      </c>
      <c r="C232" s="62" t="s">
        <v>706</v>
      </c>
      <c r="D232" s="101">
        <f t="shared" si="3"/>
        <v>3759.4</v>
      </c>
      <c r="E232" s="101">
        <v>3725.1800000000003</v>
      </c>
      <c r="F232" s="101">
        <v>34.22</v>
      </c>
      <c r="H232" s="102"/>
    </row>
    <row r="233" spans="2:8" x14ac:dyDescent="0.3">
      <c r="B233" s="62" t="s">
        <v>769</v>
      </c>
      <c r="C233" s="62" t="s">
        <v>768</v>
      </c>
      <c r="D233" s="101">
        <f t="shared" si="3"/>
        <v>347.90000000000003</v>
      </c>
      <c r="E233" s="101">
        <v>346.23</v>
      </c>
      <c r="F233" s="101">
        <v>1.67</v>
      </c>
      <c r="H233" s="102"/>
    </row>
    <row r="234" spans="2:8" x14ac:dyDescent="0.3">
      <c r="B234" s="62" t="s">
        <v>286</v>
      </c>
      <c r="C234" s="62" t="s">
        <v>285</v>
      </c>
      <c r="D234" s="101">
        <f t="shared" si="3"/>
        <v>1445.01</v>
      </c>
      <c r="E234" s="101">
        <v>1429.9</v>
      </c>
      <c r="F234" s="101">
        <v>15.11</v>
      </c>
      <c r="H234" s="102"/>
    </row>
    <row r="235" spans="2:8" x14ac:dyDescent="0.3">
      <c r="B235" s="62" t="s">
        <v>575</v>
      </c>
      <c r="C235" s="62" t="s">
        <v>574</v>
      </c>
      <c r="D235" s="101">
        <f t="shared" si="3"/>
        <v>3055.8700000000008</v>
      </c>
      <c r="E235" s="101">
        <v>3033.0900000000006</v>
      </c>
      <c r="F235" s="101">
        <v>22.78</v>
      </c>
      <c r="H235" s="102"/>
    </row>
    <row r="236" spans="2:8" x14ac:dyDescent="0.3">
      <c r="B236" s="62" t="s">
        <v>243</v>
      </c>
      <c r="C236" s="62" t="s">
        <v>242</v>
      </c>
      <c r="D236" s="101">
        <f t="shared" si="3"/>
        <v>2075.8200000000002</v>
      </c>
      <c r="E236" s="101">
        <v>2054.04</v>
      </c>
      <c r="F236" s="101">
        <v>21.78</v>
      </c>
      <c r="H236" s="102"/>
    </row>
    <row r="237" spans="2:8" x14ac:dyDescent="0.3">
      <c r="B237" s="62" t="s">
        <v>503</v>
      </c>
      <c r="C237" s="62" t="s">
        <v>502</v>
      </c>
      <c r="D237" s="101">
        <f t="shared" si="3"/>
        <v>34.1</v>
      </c>
      <c r="E237" s="101">
        <v>34.1</v>
      </c>
      <c r="F237" s="101">
        <v>0</v>
      </c>
      <c r="H237" s="102"/>
    </row>
    <row r="238" spans="2:8" x14ac:dyDescent="0.3">
      <c r="B238" s="62" t="s">
        <v>183</v>
      </c>
      <c r="C238" s="62" t="s">
        <v>182</v>
      </c>
      <c r="D238" s="101">
        <f t="shared" si="3"/>
        <v>153.47999999999999</v>
      </c>
      <c r="E238" s="101">
        <v>152.47999999999999</v>
      </c>
      <c r="F238" s="101">
        <v>1</v>
      </c>
      <c r="H238" s="102"/>
    </row>
    <row r="239" spans="2:8" x14ac:dyDescent="0.3">
      <c r="B239" s="62" t="s">
        <v>647</v>
      </c>
      <c r="C239" s="62" t="s">
        <v>646</v>
      </c>
      <c r="D239" s="101">
        <f t="shared" si="3"/>
        <v>1764.43</v>
      </c>
      <c r="E239" s="101">
        <v>1749.99</v>
      </c>
      <c r="F239" s="101">
        <v>14.44</v>
      </c>
      <c r="H239" s="102"/>
    </row>
    <row r="240" spans="2:8" x14ac:dyDescent="0.3">
      <c r="B240" s="62" t="s">
        <v>364</v>
      </c>
      <c r="C240" s="62" t="s">
        <v>363</v>
      </c>
      <c r="D240" s="101">
        <f t="shared" si="3"/>
        <v>782.55</v>
      </c>
      <c r="E240" s="101">
        <v>776.66</v>
      </c>
      <c r="F240" s="101">
        <v>5.89</v>
      </c>
      <c r="H240" s="102"/>
    </row>
    <row r="241" spans="2:8" x14ac:dyDescent="0.3">
      <c r="B241" s="62" t="s">
        <v>619</v>
      </c>
      <c r="C241" s="62" t="s">
        <v>618</v>
      </c>
      <c r="D241" s="101">
        <f t="shared" si="3"/>
        <v>54</v>
      </c>
      <c r="E241" s="101">
        <v>54</v>
      </c>
      <c r="F241" s="101">
        <v>0</v>
      </c>
      <c r="H241" s="102"/>
    </row>
    <row r="242" spans="2:8" x14ac:dyDescent="0.3">
      <c r="B242" s="62" t="s">
        <v>595</v>
      </c>
      <c r="C242" s="62" t="s">
        <v>594</v>
      </c>
      <c r="D242" s="101">
        <f t="shared" si="3"/>
        <v>51026.729999999996</v>
      </c>
      <c r="E242" s="101">
        <v>50535.749999999993</v>
      </c>
      <c r="F242" s="101">
        <v>490.97999999999996</v>
      </c>
      <c r="H242" s="102"/>
    </row>
    <row r="243" spans="2:8" x14ac:dyDescent="0.3">
      <c r="B243" s="62" t="s">
        <v>358</v>
      </c>
      <c r="C243" s="62" t="s">
        <v>357</v>
      </c>
      <c r="D243" s="101">
        <f t="shared" si="3"/>
        <v>4350.92</v>
      </c>
      <c r="E243" s="101">
        <v>4293.7</v>
      </c>
      <c r="F243" s="101">
        <v>57.22</v>
      </c>
      <c r="H243" s="102"/>
    </row>
    <row r="244" spans="2:8" x14ac:dyDescent="0.3">
      <c r="B244" s="62" t="s">
        <v>167</v>
      </c>
      <c r="C244" s="62" t="s">
        <v>166</v>
      </c>
      <c r="D244" s="101">
        <f t="shared" si="3"/>
        <v>3661.5800000000004</v>
      </c>
      <c r="E244" s="101">
        <v>3624.4700000000003</v>
      </c>
      <c r="F244" s="101">
        <v>37.11</v>
      </c>
      <c r="H244" s="102"/>
    </row>
    <row r="245" spans="2:8" x14ac:dyDescent="0.3">
      <c r="B245" s="62" t="s">
        <v>407</v>
      </c>
      <c r="C245" s="62" t="s">
        <v>406</v>
      </c>
      <c r="D245" s="101">
        <f t="shared" si="3"/>
        <v>242.2</v>
      </c>
      <c r="E245" s="101">
        <v>235.86999999999998</v>
      </c>
      <c r="F245" s="101">
        <v>6.33</v>
      </c>
      <c r="H245" s="102"/>
    </row>
    <row r="246" spans="2:8" x14ac:dyDescent="0.3">
      <c r="B246" s="62" t="s">
        <v>731</v>
      </c>
      <c r="C246" s="62" t="s">
        <v>730</v>
      </c>
      <c r="D246" s="101">
        <f t="shared" si="3"/>
        <v>2559.2700000000009</v>
      </c>
      <c r="E246" s="101">
        <v>2521.2700000000009</v>
      </c>
      <c r="F246" s="101">
        <v>38</v>
      </c>
      <c r="H246" s="102"/>
    </row>
    <row r="247" spans="2:8" x14ac:dyDescent="0.3">
      <c r="B247" s="62" t="s">
        <v>370</v>
      </c>
      <c r="C247" s="62" t="s">
        <v>369</v>
      </c>
      <c r="D247" s="101">
        <f t="shared" si="3"/>
        <v>9.4</v>
      </c>
      <c r="E247" s="101">
        <v>9.4</v>
      </c>
      <c r="F247" s="101">
        <v>0</v>
      </c>
      <c r="H247" s="102"/>
    </row>
    <row r="248" spans="2:8" x14ac:dyDescent="0.3">
      <c r="B248" s="62" t="s">
        <v>449</v>
      </c>
      <c r="C248" s="62" t="s">
        <v>448</v>
      </c>
      <c r="D248" s="101">
        <f t="shared" si="3"/>
        <v>4325.8599999999997</v>
      </c>
      <c r="E248" s="101">
        <v>4242.6099999999997</v>
      </c>
      <c r="F248" s="101">
        <v>83.250000000000014</v>
      </c>
      <c r="H248" s="102"/>
    </row>
    <row r="249" spans="2:8" x14ac:dyDescent="0.3">
      <c r="B249" s="62" t="s">
        <v>565</v>
      </c>
      <c r="C249" s="62" t="s">
        <v>564</v>
      </c>
      <c r="D249" s="101">
        <f t="shared" si="3"/>
        <v>9165.8700000000008</v>
      </c>
      <c r="E249" s="101">
        <v>9074.5400000000009</v>
      </c>
      <c r="F249" s="101">
        <v>91.33</v>
      </c>
      <c r="H249" s="102"/>
    </row>
    <row r="250" spans="2:8" x14ac:dyDescent="0.3">
      <c r="B250" s="62" t="s">
        <v>348</v>
      </c>
      <c r="C250" s="62" t="s">
        <v>347</v>
      </c>
      <c r="D250" s="101">
        <f t="shared" si="3"/>
        <v>63.4</v>
      </c>
      <c r="E250" s="101">
        <v>63.4</v>
      </c>
      <c r="F250" s="101">
        <v>0</v>
      </c>
      <c r="H250" s="102"/>
    </row>
    <row r="251" spans="2:8" x14ac:dyDescent="0.3">
      <c r="B251" s="62" t="s">
        <v>581</v>
      </c>
      <c r="C251" s="62" t="s">
        <v>580</v>
      </c>
      <c r="D251" s="101">
        <f t="shared" si="3"/>
        <v>34.76</v>
      </c>
      <c r="E251" s="101">
        <v>34.43</v>
      </c>
      <c r="F251" s="101">
        <v>0.33</v>
      </c>
      <c r="H251" s="102"/>
    </row>
    <row r="252" spans="2:8" x14ac:dyDescent="0.3">
      <c r="B252" s="62" t="s">
        <v>324</v>
      </c>
      <c r="C252" s="62" t="s">
        <v>323</v>
      </c>
      <c r="D252" s="101">
        <f t="shared" si="3"/>
        <v>9316.869999999999</v>
      </c>
      <c r="E252" s="101">
        <v>9215.31</v>
      </c>
      <c r="F252" s="101">
        <v>101.56</v>
      </c>
      <c r="H252" s="102"/>
    </row>
    <row r="253" spans="2:8" x14ac:dyDescent="0.3">
      <c r="B253" s="62" t="s">
        <v>569</v>
      </c>
      <c r="C253" s="62" t="s">
        <v>568</v>
      </c>
      <c r="D253" s="101">
        <f t="shared" si="3"/>
        <v>7119.77</v>
      </c>
      <c r="E253" s="101">
        <v>7053.4400000000005</v>
      </c>
      <c r="F253" s="101">
        <v>66.33</v>
      </c>
      <c r="H253" s="102"/>
    </row>
    <row r="254" spans="2:8" x14ac:dyDescent="0.3">
      <c r="B254" s="62" t="s">
        <v>649</v>
      </c>
      <c r="C254" s="62" t="s">
        <v>648</v>
      </c>
      <c r="D254" s="101">
        <f t="shared" si="3"/>
        <v>555.2700000000001</v>
      </c>
      <c r="E254" s="101">
        <v>552.16000000000008</v>
      </c>
      <c r="F254" s="101">
        <v>3.11</v>
      </c>
      <c r="H254" s="102"/>
    </row>
    <row r="255" spans="2:8" x14ac:dyDescent="0.3">
      <c r="B255" s="62" t="s">
        <v>419</v>
      </c>
      <c r="C255" s="62" t="s">
        <v>418</v>
      </c>
      <c r="D255" s="101">
        <f t="shared" si="3"/>
        <v>560.58000000000015</v>
      </c>
      <c r="E255" s="101">
        <v>553.69000000000017</v>
      </c>
      <c r="F255" s="101">
        <v>6.89</v>
      </c>
      <c r="H255" s="102"/>
    </row>
    <row r="256" spans="2:8" x14ac:dyDescent="0.3">
      <c r="B256" s="62" t="s">
        <v>533</v>
      </c>
      <c r="C256" s="62" t="s">
        <v>532</v>
      </c>
      <c r="D256" s="101">
        <f t="shared" ref="D256:D319" si="4">SUM(E256:F256)</f>
        <v>9739.5</v>
      </c>
      <c r="E256" s="101">
        <v>9612.17</v>
      </c>
      <c r="F256" s="101">
        <v>127.33</v>
      </c>
      <c r="H256" s="102"/>
    </row>
    <row r="257" spans="2:10" x14ac:dyDescent="0.3">
      <c r="B257" s="62" t="s">
        <v>607</v>
      </c>
      <c r="C257" s="62" t="s">
        <v>606</v>
      </c>
      <c r="D257" s="101">
        <f t="shared" si="4"/>
        <v>1199.5599999999997</v>
      </c>
      <c r="E257" s="101">
        <v>1191.4499999999998</v>
      </c>
      <c r="F257" s="101">
        <v>8.11</v>
      </c>
      <c r="H257" s="102"/>
    </row>
    <row r="258" spans="2:10" x14ac:dyDescent="0.3">
      <c r="B258" s="62" t="s">
        <v>453</v>
      </c>
      <c r="C258" s="62" t="s">
        <v>452</v>
      </c>
      <c r="D258" s="101">
        <f t="shared" si="4"/>
        <v>199.6</v>
      </c>
      <c r="E258" s="101">
        <v>199.6</v>
      </c>
      <c r="F258" s="101">
        <v>0</v>
      </c>
      <c r="H258" s="102"/>
    </row>
    <row r="259" spans="2:10" x14ac:dyDescent="0.3">
      <c r="B259" s="62" t="s">
        <v>312</v>
      </c>
      <c r="C259" s="62" t="s">
        <v>311</v>
      </c>
      <c r="D259" s="101">
        <f t="shared" si="4"/>
        <v>28654.680000000004</v>
      </c>
      <c r="E259" s="101">
        <v>28355.120000000003</v>
      </c>
      <c r="F259" s="101">
        <v>299.56</v>
      </c>
      <c r="H259" s="102"/>
    </row>
    <row r="260" spans="2:10" x14ac:dyDescent="0.3">
      <c r="B260" s="103" t="s">
        <v>284</v>
      </c>
      <c r="C260" s="62" t="s">
        <v>283</v>
      </c>
      <c r="D260" s="101">
        <f t="shared" si="4"/>
        <v>673.70000000000016</v>
      </c>
      <c r="E260" s="101">
        <v>673.70000000000016</v>
      </c>
      <c r="F260" s="101">
        <v>0</v>
      </c>
      <c r="H260" s="102"/>
    </row>
    <row r="261" spans="2:10" x14ac:dyDescent="0.3">
      <c r="B261" s="62" t="s">
        <v>469</v>
      </c>
      <c r="C261" s="62" t="s">
        <v>468</v>
      </c>
      <c r="D261" s="101">
        <f t="shared" si="4"/>
        <v>72.02000000000001</v>
      </c>
      <c r="E261" s="101">
        <v>71.800000000000011</v>
      </c>
      <c r="F261" s="101">
        <v>0.22</v>
      </c>
      <c r="H261" s="102"/>
    </row>
    <row r="262" spans="2:10" x14ac:dyDescent="0.3">
      <c r="B262" s="62" t="s">
        <v>181</v>
      </c>
      <c r="C262" s="62" t="s">
        <v>180</v>
      </c>
      <c r="D262" s="101">
        <f t="shared" si="4"/>
        <v>124.24999999999999</v>
      </c>
      <c r="E262" s="101">
        <v>124.24999999999999</v>
      </c>
      <c r="F262" s="101">
        <v>0</v>
      </c>
      <c r="H262" s="102"/>
    </row>
    <row r="263" spans="2:10" x14ac:dyDescent="0.3">
      <c r="B263" s="62" t="s">
        <v>314</v>
      </c>
      <c r="C263" s="62" t="s">
        <v>313</v>
      </c>
      <c r="D263" s="101">
        <f t="shared" si="4"/>
        <v>4650.4399999999996</v>
      </c>
      <c r="E263" s="101">
        <v>4579</v>
      </c>
      <c r="F263" s="101">
        <v>71.44</v>
      </c>
      <c r="H263" s="102"/>
    </row>
    <row r="264" spans="2:10" x14ac:dyDescent="0.3">
      <c r="B264" s="62" t="s">
        <v>663</v>
      </c>
      <c r="C264" s="62" t="s">
        <v>662</v>
      </c>
      <c r="D264" s="101">
        <f t="shared" si="4"/>
        <v>11.4</v>
      </c>
      <c r="E264" s="101">
        <v>11.4</v>
      </c>
      <c r="F264" s="101">
        <v>0</v>
      </c>
      <c r="H264" s="102"/>
    </row>
    <row r="265" spans="2:10" x14ac:dyDescent="0.3">
      <c r="B265" s="62" t="s">
        <v>703</v>
      </c>
      <c r="C265" s="62" t="s">
        <v>702</v>
      </c>
      <c r="D265" s="101">
        <f t="shared" si="4"/>
        <v>332.8</v>
      </c>
      <c r="E265" s="101">
        <v>332.8</v>
      </c>
      <c r="F265" s="101">
        <v>0</v>
      </c>
      <c r="H265" s="102"/>
    </row>
    <row r="266" spans="2:10" x14ac:dyDescent="0.3">
      <c r="B266" s="62" t="s">
        <v>749</v>
      </c>
      <c r="C266" s="62" t="s">
        <v>748</v>
      </c>
      <c r="D266" s="101">
        <f t="shared" si="4"/>
        <v>11</v>
      </c>
      <c r="E266" s="101">
        <v>11</v>
      </c>
      <c r="F266" s="101">
        <v>0</v>
      </c>
      <c r="H266" s="102"/>
    </row>
    <row r="267" spans="2:10" x14ac:dyDescent="0.3">
      <c r="B267" s="62" t="s">
        <v>405</v>
      </c>
      <c r="C267" s="62" t="s">
        <v>404</v>
      </c>
      <c r="D267" s="101">
        <f t="shared" si="4"/>
        <v>3146.1800000000003</v>
      </c>
      <c r="E267" s="101">
        <v>3117.07</v>
      </c>
      <c r="F267" s="101">
        <v>29.11</v>
      </c>
      <c r="H267" s="102"/>
    </row>
    <row r="268" spans="2:10" x14ac:dyDescent="0.3">
      <c r="B268" s="62" t="s">
        <v>189</v>
      </c>
      <c r="C268" s="62" t="s">
        <v>188</v>
      </c>
      <c r="D268" s="101">
        <f t="shared" si="4"/>
        <v>39.800000000000004</v>
      </c>
      <c r="E268" s="101">
        <v>38.800000000000004</v>
      </c>
      <c r="F268" s="101">
        <v>1</v>
      </c>
      <c r="H268" s="102"/>
      <c r="J268" s="102"/>
    </row>
    <row r="269" spans="2:10" x14ac:dyDescent="0.3">
      <c r="B269" s="62" t="s">
        <v>342</v>
      </c>
      <c r="C269" s="62" t="s">
        <v>341</v>
      </c>
      <c r="D269" s="101">
        <f t="shared" si="4"/>
        <v>780.95</v>
      </c>
      <c r="E269" s="101">
        <v>780.95</v>
      </c>
      <c r="F269" s="101">
        <v>0</v>
      </c>
      <c r="H269" s="102"/>
      <c r="J269" s="102"/>
    </row>
    <row r="270" spans="2:10" x14ac:dyDescent="0.3">
      <c r="B270" s="62" t="s">
        <v>320</v>
      </c>
      <c r="C270" s="62" t="s">
        <v>319</v>
      </c>
      <c r="D270" s="101">
        <f t="shared" si="4"/>
        <v>1957.2900000000002</v>
      </c>
      <c r="E270" s="101">
        <v>1936.6200000000001</v>
      </c>
      <c r="F270" s="101">
        <v>20.67</v>
      </c>
      <c r="H270" s="102"/>
    </row>
    <row r="271" spans="2:10" x14ac:dyDescent="0.3">
      <c r="B271" s="72" t="s">
        <v>553</v>
      </c>
      <c r="C271" s="62" t="s">
        <v>552</v>
      </c>
      <c r="D271" s="101">
        <f t="shared" si="4"/>
        <v>449.88</v>
      </c>
      <c r="E271" s="101">
        <v>449.88</v>
      </c>
      <c r="F271" s="101">
        <v>0</v>
      </c>
      <c r="H271" s="102"/>
    </row>
    <row r="272" spans="2:10" x14ac:dyDescent="0.3">
      <c r="B272" s="103" t="s">
        <v>372</v>
      </c>
      <c r="C272" s="62" t="s">
        <v>371</v>
      </c>
      <c r="D272" s="101">
        <f t="shared" si="4"/>
        <v>176.1</v>
      </c>
      <c r="E272" s="101">
        <v>176.1</v>
      </c>
      <c r="F272" s="101">
        <v>0</v>
      </c>
      <c r="H272" s="102"/>
      <c r="J272" s="102"/>
    </row>
    <row r="273" spans="2:10" x14ac:dyDescent="0.3">
      <c r="B273" s="107" t="s">
        <v>557</v>
      </c>
      <c r="C273" s="62" t="s">
        <v>556</v>
      </c>
      <c r="D273" s="101">
        <f t="shared" si="4"/>
        <v>303.23</v>
      </c>
      <c r="E273" s="101">
        <v>303.23</v>
      </c>
      <c r="F273" s="101">
        <v>0</v>
      </c>
      <c r="H273" s="102"/>
      <c r="J273" s="102"/>
    </row>
    <row r="274" spans="2:10" x14ac:dyDescent="0.3">
      <c r="B274" s="62" t="s">
        <v>267</v>
      </c>
      <c r="C274" s="62" t="s">
        <v>266</v>
      </c>
      <c r="D274" s="101">
        <f t="shared" si="4"/>
        <v>70.09</v>
      </c>
      <c r="E274" s="101">
        <v>70.09</v>
      </c>
      <c r="F274" s="101">
        <v>0</v>
      </c>
      <c r="H274" s="102"/>
    </row>
    <row r="275" spans="2:10" x14ac:dyDescent="0.3">
      <c r="B275" s="62" t="s">
        <v>396</v>
      </c>
      <c r="C275" s="62" t="s">
        <v>395</v>
      </c>
      <c r="D275" s="101">
        <f t="shared" si="4"/>
        <v>9996.84</v>
      </c>
      <c r="E275" s="101">
        <v>9882.06</v>
      </c>
      <c r="F275" s="101">
        <v>114.78</v>
      </c>
      <c r="H275" s="102"/>
      <c r="J275" s="102"/>
    </row>
    <row r="276" spans="2:10" x14ac:dyDescent="0.3">
      <c r="B276" s="62" t="s">
        <v>161</v>
      </c>
      <c r="C276" s="62" t="s">
        <v>160</v>
      </c>
      <c r="D276" s="101">
        <f t="shared" si="4"/>
        <v>6487.3300000000008</v>
      </c>
      <c r="E276" s="101">
        <v>6439.6600000000008</v>
      </c>
      <c r="F276" s="101">
        <v>47.67</v>
      </c>
      <c r="H276" s="102"/>
    </row>
    <row r="277" spans="2:10" x14ac:dyDescent="0.3">
      <c r="B277" s="106" t="s">
        <v>529</v>
      </c>
      <c r="C277" s="62" t="s">
        <v>927</v>
      </c>
      <c r="D277" s="101">
        <f t="shared" si="4"/>
        <v>84.24</v>
      </c>
      <c r="E277" s="101">
        <v>84.24</v>
      </c>
      <c r="F277" s="101">
        <v>0</v>
      </c>
      <c r="H277" s="102"/>
    </row>
    <row r="278" spans="2:10" x14ac:dyDescent="0.3">
      <c r="B278" s="62" t="s">
        <v>402</v>
      </c>
      <c r="C278" s="62" t="s">
        <v>401</v>
      </c>
      <c r="D278" s="101">
        <f t="shared" si="4"/>
        <v>27450.469999999998</v>
      </c>
      <c r="E278" s="101">
        <v>27102.62</v>
      </c>
      <c r="F278" s="101">
        <v>347.85</v>
      </c>
      <c r="H278" s="102"/>
    </row>
    <row r="279" spans="2:10" x14ac:dyDescent="0.3">
      <c r="B279" s="62" t="s">
        <v>625</v>
      </c>
      <c r="C279" s="62" t="s">
        <v>624</v>
      </c>
      <c r="D279" s="101">
        <f t="shared" si="4"/>
        <v>160.64000000000001</v>
      </c>
      <c r="E279" s="101">
        <v>159.64000000000001</v>
      </c>
      <c r="F279" s="101">
        <v>1</v>
      </c>
      <c r="H279" s="102"/>
    </row>
    <row r="280" spans="2:10" x14ac:dyDescent="0.3">
      <c r="B280" s="62" t="s">
        <v>571</v>
      </c>
      <c r="C280" s="62" t="s">
        <v>570</v>
      </c>
      <c r="D280" s="101">
        <f t="shared" si="4"/>
        <v>8788.2699999999986</v>
      </c>
      <c r="E280" s="101">
        <v>8670.7099999999991</v>
      </c>
      <c r="F280" s="101">
        <v>117.56</v>
      </c>
      <c r="H280" s="102"/>
    </row>
    <row r="281" spans="2:10" x14ac:dyDescent="0.3">
      <c r="B281" s="62" t="s">
        <v>199</v>
      </c>
      <c r="C281" s="62" t="s">
        <v>198</v>
      </c>
      <c r="D281" s="101">
        <f t="shared" si="4"/>
        <v>191.83999999999997</v>
      </c>
      <c r="E281" s="101">
        <v>189.95</v>
      </c>
      <c r="F281" s="101">
        <v>1.89</v>
      </c>
      <c r="H281" s="102"/>
    </row>
    <row r="282" spans="2:10" x14ac:dyDescent="0.3">
      <c r="B282" s="62" t="s">
        <v>241</v>
      </c>
      <c r="C282" s="62" t="s">
        <v>240</v>
      </c>
      <c r="D282" s="101">
        <f t="shared" si="4"/>
        <v>1234.1899999999998</v>
      </c>
      <c r="E282" s="101">
        <v>1220.08</v>
      </c>
      <c r="F282" s="101">
        <v>14.11</v>
      </c>
      <c r="H282" s="102"/>
    </row>
    <row r="283" spans="2:10" x14ac:dyDescent="0.3">
      <c r="B283" s="62" t="s">
        <v>523</v>
      </c>
      <c r="C283" s="62" t="s">
        <v>522</v>
      </c>
      <c r="D283" s="101">
        <f t="shared" si="4"/>
        <v>222.5</v>
      </c>
      <c r="E283" s="101">
        <v>219.17</v>
      </c>
      <c r="F283" s="101">
        <v>3.33</v>
      </c>
      <c r="H283" s="102"/>
    </row>
    <row r="284" spans="2:10" x14ac:dyDescent="0.3">
      <c r="B284" s="62" t="s">
        <v>481</v>
      </c>
      <c r="C284" s="62" t="s">
        <v>480</v>
      </c>
      <c r="D284" s="101">
        <f t="shared" si="4"/>
        <v>805.31999999999994</v>
      </c>
      <c r="E284" s="101">
        <v>795.87999999999988</v>
      </c>
      <c r="F284" s="101">
        <v>9.44</v>
      </c>
      <c r="H284" s="102"/>
    </row>
    <row r="285" spans="2:10" x14ac:dyDescent="0.3">
      <c r="B285" s="62" t="s">
        <v>427</v>
      </c>
      <c r="C285" s="62" t="s">
        <v>426</v>
      </c>
      <c r="D285" s="101">
        <f t="shared" si="4"/>
        <v>1137.53</v>
      </c>
      <c r="E285" s="101">
        <v>1125.8599999999999</v>
      </c>
      <c r="F285" s="101">
        <v>11.67</v>
      </c>
      <c r="H285" s="102"/>
    </row>
    <row r="286" spans="2:10" x14ac:dyDescent="0.3">
      <c r="B286" s="62" t="s">
        <v>159</v>
      </c>
      <c r="C286" s="62" t="s">
        <v>158</v>
      </c>
      <c r="D286" s="101">
        <f t="shared" si="4"/>
        <v>4326.3999999999996</v>
      </c>
      <c r="E286" s="101">
        <v>4292.62</v>
      </c>
      <c r="F286" s="101">
        <v>33.78</v>
      </c>
      <c r="H286" s="102"/>
    </row>
    <row r="287" spans="2:10" x14ac:dyDescent="0.3">
      <c r="B287" s="62" t="s">
        <v>229</v>
      </c>
      <c r="C287" s="62" t="s">
        <v>228</v>
      </c>
      <c r="D287" s="101">
        <f t="shared" si="4"/>
        <v>202.33999999999997</v>
      </c>
      <c r="E287" s="101">
        <v>200.89999999999998</v>
      </c>
      <c r="F287" s="101">
        <v>1.44</v>
      </c>
      <c r="H287" s="102"/>
    </row>
    <row r="288" spans="2:10" x14ac:dyDescent="0.3">
      <c r="B288" s="62" t="s">
        <v>699</v>
      </c>
      <c r="C288" s="62" t="s">
        <v>698</v>
      </c>
      <c r="D288" s="101">
        <f t="shared" si="4"/>
        <v>688.56</v>
      </c>
      <c r="E288" s="101">
        <v>688.56</v>
      </c>
      <c r="F288" s="101">
        <v>0</v>
      </c>
      <c r="H288" s="102"/>
    </row>
    <row r="289" spans="2:8" x14ac:dyDescent="0.3">
      <c r="B289" s="62" t="s">
        <v>509</v>
      </c>
      <c r="C289" s="62" t="s">
        <v>508</v>
      </c>
      <c r="D289" s="101">
        <f t="shared" si="4"/>
        <v>186.49</v>
      </c>
      <c r="E289" s="101">
        <v>186.49</v>
      </c>
      <c r="F289" s="101">
        <v>0</v>
      </c>
      <c r="H289" s="102"/>
    </row>
    <row r="290" spans="2:8" x14ac:dyDescent="0.3">
      <c r="B290" s="62" t="s">
        <v>577</v>
      </c>
      <c r="C290" s="62" t="s">
        <v>576</v>
      </c>
      <c r="D290" s="101">
        <f t="shared" si="4"/>
        <v>2535.8999999999996</v>
      </c>
      <c r="E290" s="101">
        <v>2507.0099999999998</v>
      </c>
      <c r="F290" s="101">
        <v>28.89</v>
      </c>
      <c r="H290" s="102"/>
    </row>
    <row r="291" spans="2:8" x14ac:dyDescent="0.3">
      <c r="B291" s="62" t="s">
        <v>251</v>
      </c>
      <c r="C291" s="62" t="s">
        <v>250</v>
      </c>
      <c r="D291" s="101">
        <f t="shared" si="4"/>
        <v>6767.3099999999977</v>
      </c>
      <c r="E291" s="101">
        <v>6693.239999999998</v>
      </c>
      <c r="F291" s="101">
        <v>74.070000000000007</v>
      </c>
      <c r="H291" s="102"/>
    </row>
    <row r="292" spans="2:8" x14ac:dyDescent="0.3">
      <c r="B292" s="62" t="s">
        <v>175</v>
      </c>
      <c r="C292" s="62" t="s">
        <v>174</v>
      </c>
      <c r="D292" s="101">
        <f t="shared" si="4"/>
        <v>583.83000000000004</v>
      </c>
      <c r="E292" s="101">
        <v>577.61</v>
      </c>
      <c r="F292" s="101">
        <v>6.22</v>
      </c>
      <c r="H292" s="102"/>
    </row>
    <row r="293" spans="2:8" x14ac:dyDescent="0.3">
      <c r="B293" s="62" t="s">
        <v>398</v>
      </c>
      <c r="C293" s="62" t="s">
        <v>397</v>
      </c>
      <c r="D293" s="101">
        <f t="shared" si="4"/>
        <v>5579.119999999999</v>
      </c>
      <c r="E293" s="101">
        <v>5534.6799999999994</v>
      </c>
      <c r="F293" s="101">
        <v>44.44</v>
      </c>
      <c r="H293" s="102"/>
    </row>
    <row r="294" spans="2:8" x14ac:dyDescent="0.3">
      <c r="B294" s="62" t="s">
        <v>273</v>
      </c>
      <c r="C294" s="62" t="s">
        <v>272</v>
      </c>
      <c r="D294" s="101">
        <f t="shared" si="4"/>
        <v>1093.4099999999999</v>
      </c>
      <c r="E294" s="101">
        <v>1088.08</v>
      </c>
      <c r="F294" s="101">
        <v>5.33</v>
      </c>
      <c r="H294" s="102"/>
    </row>
    <row r="295" spans="2:8" x14ac:dyDescent="0.3">
      <c r="B295" s="62" t="s">
        <v>723</v>
      </c>
      <c r="C295" s="62" t="s">
        <v>722</v>
      </c>
      <c r="D295" s="101">
        <f t="shared" si="4"/>
        <v>21608.420000000002</v>
      </c>
      <c r="E295" s="101">
        <v>21391.31</v>
      </c>
      <c r="F295" s="101">
        <v>217.11</v>
      </c>
      <c r="H295" s="102"/>
    </row>
    <row r="296" spans="2:8" x14ac:dyDescent="0.3">
      <c r="B296" s="62" t="s">
        <v>585</v>
      </c>
      <c r="C296" s="62" t="s">
        <v>584</v>
      </c>
      <c r="D296" s="101">
        <f t="shared" si="4"/>
        <v>1494.37</v>
      </c>
      <c r="E296" s="101">
        <v>1478.1499999999999</v>
      </c>
      <c r="F296" s="101">
        <v>16.22</v>
      </c>
      <c r="H296" s="102"/>
    </row>
    <row r="297" spans="2:8" x14ac:dyDescent="0.3">
      <c r="B297" s="72" t="s">
        <v>239</v>
      </c>
      <c r="C297" s="62" t="s">
        <v>238</v>
      </c>
      <c r="D297" s="101">
        <f t="shared" si="4"/>
        <v>127.39999999999999</v>
      </c>
      <c r="E297" s="101">
        <v>127.39999999999999</v>
      </c>
      <c r="F297" s="101">
        <v>0</v>
      </c>
      <c r="H297" s="102"/>
    </row>
    <row r="298" spans="2:8" x14ac:dyDescent="0.3">
      <c r="B298" s="62" t="s">
        <v>237</v>
      </c>
      <c r="C298" s="62" t="s">
        <v>236</v>
      </c>
      <c r="D298" s="101">
        <f t="shared" si="4"/>
        <v>447.66</v>
      </c>
      <c r="E298" s="101">
        <v>447.66</v>
      </c>
      <c r="F298" s="101">
        <v>0</v>
      </c>
      <c r="H298" s="102"/>
    </row>
    <row r="299" spans="2:8" x14ac:dyDescent="0.3">
      <c r="B299" s="62" t="s">
        <v>657</v>
      </c>
      <c r="C299" s="62" t="s">
        <v>656</v>
      </c>
      <c r="D299" s="101">
        <f t="shared" si="4"/>
        <v>2413.06</v>
      </c>
      <c r="E299" s="101">
        <v>2389.62</v>
      </c>
      <c r="F299" s="101">
        <v>23.44</v>
      </c>
      <c r="H299" s="102"/>
    </row>
    <row r="300" spans="2:8" x14ac:dyDescent="0.3">
      <c r="B300" s="62" t="s">
        <v>225</v>
      </c>
      <c r="C300" s="62" t="s">
        <v>224</v>
      </c>
      <c r="D300" s="101">
        <f t="shared" si="4"/>
        <v>262.82</v>
      </c>
      <c r="E300" s="101">
        <v>259.14999999999998</v>
      </c>
      <c r="F300" s="101">
        <v>3.67</v>
      </c>
      <c r="H300" s="102"/>
    </row>
    <row r="301" spans="2:8" x14ac:dyDescent="0.3">
      <c r="B301" s="62" t="s">
        <v>233</v>
      </c>
      <c r="C301" s="62" t="s">
        <v>232</v>
      </c>
      <c r="D301" s="101">
        <f t="shared" si="4"/>
        <v>5540.0199999999995</v>
      </c>
      <c r="E301" s="101">
        <v>5490.7999999999993</v>
      </c>
      <c r="F301" s="101">
        <v>49.22</v>
      </c>
      <c r="H301" s="102"/>
    </row>
    <row r="302" spans="2:8" x14ac:dyDescent="0.3">
      <c r="B302" s="70" t="s">
        <v>151</v>
      </c>
      <c r="C302" s="62" t="s">
        <v>150</v>
      </c>
      <c r="D302" s="101">
        <f t="shared" si="4"/>
        <v>3101.81</v>
      </c>
      <c r="E302" s="101">
        <v>3073.81</v>
      </c>
      <c r="F302" s="101">
        <v>28</v>
      </c>
      <c r="H302" s="102"/>
    </row>
    <row r="303" spans="2:8" x14ac:dyDescent="0.3">
      <c r="B303" s="62" t="s">
        <v>653</v>
      </c>
      <c r="C303" s="62" t="s">
        <v>652</v>
      </c>
      <c r="D303" s="101">
        <f t="shared" si="4"/>
        <v>890.35000000000014</v>
      </c>
      <c r="E303" s="101">
        <v>881.13000000000011</v>
      </c>
      <c r="F303" s="101">
        <v>9.2200000000000006</v>
      </c>
      <c r="H303" s="102"/>
    </row>
    <row r="304" spans="2:8" x14ac:dyDescent="0.3">
      <c r="B304" s="62" t="s">
        <v>715</v>
      </c>
      <c r="C304" s="62" t="s">
        <v>714</v>
      </c>
      <c r="D304" s="101">
        <f t="shared" si="4"/>
        <v>2929.5499999999993</v>
      </c>
      <c r="E304" s="101">
        <v>2887.6599999999994</v>
      </c>
      <c r="F304" s="101">
        <v>41.89</v>
      </c>
      <c r="H304" s="102"/>
    </row>
    <row r="305" spans="2:8" x14ac:dyDescent="0.3">
      <c r="B305" s="62" t="s">
        <v>777</v>
      </c>
      <c r="C305" s="62" t="s">
        <v>776</v>
      </c>
      <c r="D305" s="101">
        <f t="shared" si="4"/>
        <v>81.300000000000011</v>
      </c>
      <c r="E305" s="101">
        <v>80.300000000000011</v>
      </c>
      <c r="F305" s="101">
        <v>1</v>
      </c>
      <c r="H305" s="102"/>
    </row>
    <row r="306" spans="2:8" x14ac:dyDescent="0.3">
      <c r="B306" s="62" t="s">
        <v>679</v>
      </c>
      <c r="C306" s="62" t="s">
        <v>678</v>
      </c>
      <c r="D306" s="101">
        <f t="shared" si="4"/>
        <v>257.75</v>
      </c>
      <c r="E306" s="101">
        <v>257.75</v>
      </c>
      <c r="F306" s="101">
        <v>0</v>
      </c>
      <c r="H306" s="102"/>
    </row>
    <row r="307" spans="2:8" x14ac:dyDescent="0.3">
      <c r="B307" s="62" t="s">
        <v>275</v>
      </c>
      <c r="C307" s="62" t="s">
        <v>274</v>
      </c>
      <c r="D307" s="101">
        <f t="shared" si="4"/>
        <v>393.35</v>
      </c>
      <c r="E307" s="101">
        <v>388.24</v>
      </c>
      <c r="F307" s="101">
        <v>5.1100000000000003</v>
      </c>
      <c r="H307" s="102"/>
    </row>
    <row r="308" spans="2:8" x14ac:dyDescent="0.3">
      <c r="B308" s="62" t="s">
        <v>739</v>
      </c>
      <c r="C308" s="62" t="s">
        <v>738</v>
      </c>
      <c r="D308" s="101">
        <f t="shared" si="4"/>
        <v>7391.79</v>
      </c>
      <c r="E308" s="101">
        <v>7289.41</v>
      </c>
      <c r="F308" s="101">
        <v>102.38</v>
      </c>
      <c r="H308" s="102"/>
    </row>
    <row r="309" spans="2:8" x14ac:dyDescent="0.3">
      <c r="B309" s="62" t="s">
        <v>290</v>
      </c>
      <c r="C309" s="62" t="s">
        <v>928</v>
      </c>
      <c r="D309" s="101">
        <f t="shared" si="4"/>
        <v>3439.7800000000007</v>
      </c>
      <c r="E309" s="101">
        <v>3398.0000000000005</v>
      </c>
      <c r="F309" s="101">
        <v>41.78</v>
      </c>
      <c r="H309" s="102"/>
    </row>
    <row r="310" spans="2:8" x14ac:dyDescent="0.3">
      <c r="B310" s="70" t="s">
        <v>149</v>
      </c>
      <c r="C310" s="62" t="s">
        <v>929</v>
      </c>
      <c r="D310" s="101">
        <f t="shared" si="4"/>
        <v>5296.2099999999982</v>
      </c>
      <c r="E310" s="101">
        <v>5230.4299999999985</v>
      </c>
      <c r="F310" s="101">
        <v>65.78</v>
      </c>
      <c r="H310" s="102"/>
    </row>
    <row r="311" spans="2:8" x14ac:dyDescent="0.3">
      <c r="B311" s="72" t="s">
        <v>207</v>
      </c>
      <c r="C311" s="103" t="s">
        <v>930</v>
      </c>
      <c r="D311" s="101">
        <f t="shared" si="4"/>
        <v>49.42</v>
      </c>
      <c r="E311" s="101">
        <v>49.42</v>
      </c>
      <c r="F311" s="101">
        <v>0</v>
      </c>
      <c r="H311" s="102"/>
    </row>
    <row r="312" spans="2:8" x14ac:dyDescent="0.3">
      <c r="B312" s="62" t="s">
        <v>473</v>
      </c>
      <c r="C312" s="62" t="s">
        <v>472</v>
      </c>
      <c r="D312" s="101">
        <f t="shared" si="4"/>
        <v>321.81</v>
      </c>
      <c r="E312" s="101">
        <v>320.81</v>
      </c>
      <c r="F312" s="101">
        <v>1</v>
      </c>
      <c r="H312" s="102"/>
    </row>
    <row r="313" spans="2:8" x14ac:dyDescent="0.3">
      <c r="B313" s="62" t="s">
        <v>380</v>
      </c>
      <c r="C313" s="62" t="s">
        <v>379</v>
      </c>
      <c r="D313" s="101">
        <f t="shared" si="4"/>
        <v>4184.09</v>
      </c>
      <c r="E313" s="101">
        <v>4126.59</v>
      </c>
      <c r="F313" s="101">
        <v>57.5</v>
      </c>
      <c r="H313" s="102"/>
    </row>
    <row r="314" spans="2:8" x14ac:dyDescent="0.3">
      <c r="B314" s="62" t="s">
        <v>499</v>
      </c>
      <c r="C314" s="62" t="s">
        <v>498</v>
      </c>
      <c r="D314" s="101">
        <f t="shared" si="4"/>
        <v>1103.1399999999999</v>
      </c>
      <c r="E314" s="101">
        <v>1103.1399999999999</v>
      </c>
      <c r="F314" s="101">
        <v>0</v>
      </c>
      <c r="H314" s="102"/>
    </row>
    <row r="315" spans="2:8" x14ac:dyDescent="0.3">
      <c r="B315" s="72" t="s">
        <v>543</v>
      </c>
      <c r="C315" s="103" t="s">
        <v>542</v>
      </c>
      <c r="D315" s="101">
        <f t="shared" si="4"/>
        <v>99.8</v>
      </c>
      <c r="E315" s="101">
        <v>99.8</v>
      </c>
      <c r="F315" s="101">
        <v>0</v>
      </c>
      <c r="H315" s="102"/>
    </row>
    <row r="316" spans="2:8" x14ac:dyDescent="0.3">
      <c r="B316" s="62" t="s">
        <v>459</v>
      </c>
      <c r="C316" s="62" t="s">
        <v>458</v>
      </c>
      <c r="D316" s="101">
        <f t="shared" si="4"/>
        <v>222.36</v>
      </c>
      <c r="E316" s="101">
        <v>220.58</v>
      </c>
      <c r="F316" s="101">
        <v>1.78</v>
      </c>
      <c r="H316" s="102"/>
    </row>
    <row r="317" spans="2:8" x14ac:dyDescent="0.3">
      <c r="B317" s="62" t="s">
        <v>415</v>
      </c>
      <c r="C317" s="62" t="s">
        <v>414</v>
      </c>
      <c r="D317" s="101">
        <f t="shared" si="4"/>
        <v>361.91999999999996</v>
      </c>
      <c r="E317" s="101">
        <v>360.24999999999994</v>
      </c>
      <c r="F317" s="101">
        <v>1.67</v>
      </c>
      <c r="H317" s="102"/>
    </row>
    <row r="318" spans="2:8" x14ac:dyDescent="0.3">
      <c r="B318" s="62" t="s">
        <v>641</v>
      </c>
      <c r="C318" s="62" t="s">
        <v>640</v>
      </c>
      <c r="D318" s="101">
        <f t="shared" si="4"/>
        <v>113.79000000000003</v>
      </c>
      <c r="E318" s="101">
        <v>113.79000000000003</v>
      </c>
      <c r="F318" s="101">
        <v>0</v>
      </c>
      <c r="H318" s="102"/>
    </row>
    <row r="319" spans="2:8" x14ac:dyDescent="0.3">
      <c r="B319" s="62" t="s">
        <v>485</v>
      </c>
      <c r="C319" s="62" t="s">
        <v>484</v>
      </c>
      <c r="D319" s="101">
        <f t="shared" si="4"/>
        <v>746.11999999999989</v>
      </c>
      <c r="E319" s="101">
        <v>738.00999999999988</v>
      </c>
      <c r="F319" s="101">
        <v>8.11</v>
      </c>
      <c r="H319" s="102"/>
    </row>
    <row r="320" spans="2:8" x14ac:dyDescent="0.3">
      <c r="B320" s="62" t="s">
        <v>617</v>
      </c>
      <c r="C320" s="62" t="s">
        <v>616</v>
      </c>
      <c r="D320" s="101">
        <f t="shared" ref="D320:D326" si="5">SUM(E320:F320)</f>
        <v>156.57000000000002</v>
      </c>
      <c r="E320" s="101">
        <v>156.13000000000002</v>
      </c>
      <c r="F320" s="101">
        <v>0.44</v>
      </c>
      <c r="H320" s="102"/>
    </row>
    <row r="321" spans="2:8" x14ac:dyDescent="0.3">
      <c r="B321" s="62" t="s">
        <v>515</v>
      </c>
      <c r="C321" s="62" t="s">
        <v>514</v>
      </c>
      <c r="D321" s="101">
        <f t="shared" si="5"/>
        <v>60.02</v>
      </c>
      <c r="E321" s="101">
        <v>60.02</v>
      </c>
      <c r="F321" s="101">
        <v>0</v>
      </c>
      <c r="H321" s="102"/>
    </row>
    <row r="322" spans="2:8" x14ac:dyDescent="0.3">
      <c r="B322" s="62" t="s">
        <v>693</v>
      </c>
      <c r="C322" s="62" t="s">
        <v>692</v>
      </c>
      <c r="D322" s="101">
        <f t="shared" si="5"/>
        <v>2359.7999999999997</v>
      </c>
      <c r="E322" s="101">
        <v>2334.58</v>
      </c>
      <c r="F322" s="101">
        <v>25.22</v>
      </c>
      <c r="H322" s="102"/>
    </row>
    <row r="323" spans="2:8" x14ac:dyDescent="0.3">
      <c r="B323" s="72" t="s">
        <v>145</v>
      </c>
      <c r="C323" s="62" t="s">
        <v>144</v>
      </c>
      <c r="D323" s="101">
        <f t="shared" si="5"/>
        <v>127.5</v>
      </c>
      <c r="E323" s="101">
        <v>127.5</v>
      </c>
      <c r="F323" s="101">
        <v>0</v>
      </c>
      <c r="H323" s="102"/>
    </row>
    <row r="324" spans="2:8" x14ac:dyDescent="0.3">
      <c r="B324" s="62" t="s">
        <v>171</v>
      </c>
      <c r="C324" s="62" t="s">
        <v>170</v>
      </c>
      <c r="D324" s="101">
        <f t="shared" si="5"/>
        <v>15775.230000000001</v>
      </c>
      <c r="E324" s="101">
        <v>15521.730000000001</v>
      </c>
      <c r="F324" s="101">
        <v>253.5</v>
      </c>
      <c r="H324" s="102"/>
    </row>
    <row r="325" spans="2:8" x14ac:dyDescent="0.3">
      <c r="B325" s="62" t="s">
        <v>255</v>
      </c>
      <c r="C325" s="62" t="s">
        <v>254</v>
      </c>
      <c r="D325" s="101">
        <f t="shared" si="5"/>
        <v>5413.5</v>
      </c>
      <c r="E325" s="101">
        <v>5348.94</v>
      </c>
      <c r="F325" s="101">
        <v>64.56</v>
      </c>
      <c r="H325" s="102"/>
    </row>
    <row r="326" spans="2:8" x14ac:dyDescent="0.3">
      <c r="B326" s="70" t="s">
        <v>153</v>
      </c>
      <c r="C326" s="62" t="s">
        <v>152</v>
      </c>
      <c r="D326" s="101">
        <f t="shared" si="5"/>
        <v>1270.4699999999998</v>
      </c>
      <c r="E326" s="101">
        <v>1264.4699999999998</v>
      </c>
      <c r="F326" s="101">
        <v>6</v>
      </c>
      <c r="H326" s="102"/>
    </row>
    <row r="327" spans="2:8" x14ac:dyDescent="0.3">
      <c r="H327" s="102"/>
    </row>
    <row r="330" spans="2:8" x14ac:dyDescent="0.3">
      <c r="B330" s="72"/>
      <c r="C330" s="103"/>
    </row>
  </sheetData>
  <mergeCells count="2">
    <mergeCell ref="B2:F2"/>
    <mergeCell ref="B3:F3"/>
  </mergeCells>
  <conditionalFormatting sqref="B312:B322 B9:B310">
    <cfRule type="duplicateValues" dxfId="3" priority="4"/>
  </conditionalFormatting>
  <conditionalFormatting sqref="C312:C314 C9:C310">
    <cfRule type="duplicateValues" dxfId="2" priority="3"/>
  </conditionalFormatting>
  <conditionalFormatting sqref="C311">
    <cfRule type="duplicateValues" dxfId="1" priority="2"/>
  </conditionalFormatting>
  <conditionalFormatting sqref="B31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4566F-37A0-4EB0-889B-2E21D6776A2B}">
  <dimension ref="B2:M323"/>
  <sheetViews>
    <sheetView topLeftCell="B1" workbookViewId="0">
      <selection activeCell="B5" sqref="B5"/>
    </sheetView>
  </sheetViews>
  <sheetFormatPr defaultRowHeight="14.4" x14ac:dyDescent="0.3"/>
  <cols>
    <col min="2" max="2" width="14.88671875" customWidth="1"/>
    <col min="3" max="3" width="22" customWidth="1"/>
    <col min="4" max="4" width="22" style="8" customWidth="1"/>
    <col min="5" max="13" width="22" customWidth="1"/>
  </cols>
  <sheetData>
    <row r="2" spans="2:13" x14ac:dyDescent="0.3">
      <c r="B2" s="8" t="s">
        <v>859</v>
      </c>
      <c r="D2" s="61"/>
    </row>
    <row r="3" spans="2:13" x14ac:dyDescent="0.3">
      <c r="B3" s="58"/>
      <c r="C3" s="58"/>
      <c r="D3" s="57"/>
      <c r="E3" s="56" t="s">
        <v>1</v>
      </c>
      <c r="F3" s="56" t="s">
        <v>134</v>
      </c>
      <c r="G3" s="56" t="s">
        <v>131</v>
      </c>
      <c r="H3" s="56" t="s">
        <v>129</v>
      </c>
      <c r="I3" s="56" t="s">
        <v>126</v>
      </c>
      <c r="J3" s="56" t="s">
        <v>124</v>
      </c>
      <c r="K3" s="56" t="s">
        <v>121</v>
      </c>
      <c r="L3" s="56" t="s">
        <v>119</v>
      </c>
      <c r="M3" s="56" t="s">
        <v>117</v>
      </c>
    </row>
    <row r="4" spans="2:13" s="52" customFormat="1" ht="41.4" customHeight="1" x14ac:dyDescent="0.3">
      <c r="B4" s="55" t="s">
        <v>783</v>
      </c>
      <c r="C4" s="55" t="s">
        <v>782</v>
      </c>
      <c r="D4" s="60" t="s">
        <v>781</v>
      </c>
      <c r="E4" s="53" t="s">
        <v>858</v>
      </c>
      <c r="F4" s="53" t="s">
        <v>857</v>
      </c>
      <c r="G4" s="53" t="s">
        <v>856</v>
      </c>
      <c r="H4" s="53" t="s">
        <v>855</v>
      </c>
      <c r="I4" s="53" t="s">
        <v>854</v>
      </c>
      <c r="J4" s="53" t="s">
        <v>853</v>
      </c>
      <c r="K4" s="53" t="s">
        <v>852</v>
      </c>
      <c r="L4" s="53" t="s">
        <v>851</v>
      </c>
      <c r="M4" s="53" t="s">
        <v>850</v>
      </c>
    </row>
    <row r="5" spans="2:13" s="8" customFormat="1" x14ac:dyDescent="0.3">
      <c r="B5" s="112" t="s">
        <v>910</v>
      </c>
      <c r="C5" s="20" t="s">
        <v>778</v>
      </c>
      <c r="D5" s="51">
        <v>18478741014.43</v>
      </c>
      <c r="E5" s="50">
        <v>2239404140.5699987</v>
      </c>
      <c r="F5" s="50">
        <v>210278298.4799999</v>
      </c>
      <c r="G5" s="50">
        <v>10246693599.990002</v>
      </c>
      <c r="H5" s="50">
        <v>2944019820.0700006</v>
      </c>
      <c r="I5" s="50">
        <v>68046543.459999993</v>
      </c>
      <c r="J5" s="50">
        <v>2460477102.9000006</v>
      </c>
      <c r="K5" s="50">
        <v>36001733.520000011</v>
      </c>
      <c r="L5" s="50">
        <v>84924448.999999985</v>
      </c>
      <c r="M5" s="50">
        <v>188895326.44000003</v>
      </c>
    </row>
    <row r="6" spans="2:13" x14ac:dyDescent="0.3">
      <c r="B6" s="48" t="s">
        <v>777</v>
      </c>
      <c r="C6" s="48" t="s">
        <v>776</v>
      </c>
      <c r="D6" s="49">
        <v>2548499.02</v>
      </c>
      <c r="E6" s="46">
        <v>140126.51999999999</v>
      </c>
      <c r="F6" s="46">
        <v>48655.17</v>
      </c>
      <c r="G6" s="46">
        <v>1930909.63</v>
      </c>
      <c r="H6" s="46">
        <v>274060.84999999998</v>
      </c>
      <c r="I6" s="46">
        <v>15.74</v>
      </c>
      <c r="J6" s="46">
        <v>154731.10999999999</v>
      </c>
    </row>
    <row r="7" spans="2:13" x14ac:dyDescent="0.3">
      <c r="B7" s="48" t="s">
        <v>775</v>
      </c>
      <c r="C7" s="48" t="s">
        <v>774</v>
      </c>
      <c r="D7" s="49">
        <v>519263.67000000004</v>
      </c>
      <c r="E7" s="46">
        <v>50137.14</v>
      </c>
      <c r="F7" s="46">
        <v>15120.8</v>
      </c>
      <c r="G7" s="46">
        <v>323951.37</v>
      </c>
      <c r="H7" s="46">
        <v>80614.89</v>
      </c>
      <c r="J7" s="46">
        <v>44669.47</v>
      </c>
      <c r="L7" s="46">
        <v>4770</v>
      </c>
    </row>
    <row r="8" spans="2:13" x14ac:dyDescent="0.3">
      <c r="B8" s="48" t="s">
        <v>773</v>
      </c>
      <c r="C8" s="48" t="s">
        <v>772</v>
      </c>
      <c r="D8" s="49">
        <v>74220067.650000006</v>
      </c>
      <c r="E8" s="46">
        <v>2457047.86</v>
      </c>
      <c r="F8" s="46">
        <v>805864.01</v>
      </c>
      <c r="G8" s="46">
        <v>43792289.890000001</v>
      </c>
      <c r="H8" s="46">
        <v>14886923.07</v>
      </c>
      <c r="J8" s="46">
        <v>12167878.01</v>
      </c>
      <c r="K8" s="46">
        <v>100</v>
      </c>
      <c r="L8" s="46">
        <v>109964.81</v>
      </c>
    </row>
    <row r="9" spans="2:13" x14ac:dyDescent="0.3">
      <c r="B9" s="48" t="s">
        <v>771</v>
      </c>
      <c r="C9" s="48" t="s">
        <v>770</v>
      </c>
      <c r="D9" s="49">
        <v>5402338.0199999996</v>
      </c>
      <c r="E9" s="46">
        <v>522541.33</v>
      </c>
      <c r="F9" s="46">
        <v>26917.61</v>
      </c>
      <c r="G9" s="46">
        <v>2629500.5499999998</v>
      </c>
      <c r="H9" s="46">
        <v>1405139.89</v>
      </c>
      <c r="J9" s="46">
        <v>653785.99</v>
      </c>
      <c r="K9" s="46">
        <v>156662.6</v>
      </c>
      <c r="M9" s="46">
        <v>7790.05</v>
      </c>
    </row>
    <row r="10" spans="2:13" x14ac:dyDescent="0.3">
      <c r="B10" s="48" t="s">
        <v>769</v>
      </c>
      <c r="C10" s="48" t="s">
        <v>768</v>
      </c>
      <c r="D10" s="49">
        <v>6293437.5200000005</v>
      </c>
      <c r="E10" s="46">
        <v>880078.13</v>
      </c>
      <c r="F10" s="46">
        <v>188063.17</v>
      </c>
      <c r="G10" s="46">
        <v>3832477.17</v>
      </c>
      <c r="H10" s="46">
        <v>512338.91</v>
      </c>
      <c r="J10" s="46">
        <v>494452.62</v>
      </c>
      <c r="K10" s="46">
        <v>358975.52</v>
      </c>
      <c r="L10" s="46">
        <v>27052</v>
      </c>
    </row>
    <row r="11" spans="2:13" x14ac:dyDescent="0.3">
      <c r="B11" s="48" t="s">
        <v>767</v>
      </c>
      <c r="C11" s="48" t="s">
        <v>766</v>
      </c>
      <c r="D11" s="49">
        <v>38249462.130000003</v>
      </c>
      <c r="E11" s="46">
        <v>2951876.85</v>
      </c>
      <c r="F11" s="46">
        <v>429491.55</v>
      </c>
      <c r="G11" s="46">
        <v>22752992.550000001</v>
      </c>
      <c r="H11" s="46">
        <v>5810132.8799999999</v>
      </c>
      <c r="I11" s="46">
        <v>25817.16</v>
      </c>
      <c r="J11" s="46">
        <v>5888782.3300000001</v>
      </c>
      <c r="K11" s="46">
        <v>450</v>
      </c>
      <c r="L11" s="46">
        <v>114048.45</v>
      </c>
      <c r="M11" s="46">
        <v>275870.36</v>
      </c>
    </row>
    <row r="12" spans="2:13" x14ac:dyDescent="0.3">
      <c r="B12" s="48" t="s">
        <v>765</v>
      </c>
      <c r="C12" s="48" t="s">
        <v>764</v>
      </c>
      <c r="D12" s="49">
        <v>10096628.530000001</v>
      </c>
      <c r="E12" s="46">
        <v>850062.11</v>
      </c>
      <c r="F12" s="46">
        <v>157768.09</v>
      </c>
      <c r="G12" s="46">
        <v>6875569.8899999997</v>
      </c>
      <c r="H12" s="46">
        <v>1205949.1599999999</v>
      </c>
      <c r="I12" s="46">
        <v>6764.65</v>
      </c>
      <c r="J12" s="46">
        <v>1000514.63</v>
      </c>
    </row>
    <row r="13" spans="2:13" x14ac:dyDescent="0.3">
      <c r="B13" s="48" t="s">
        <v>763</v>
      </c>
      <c r="C13" s="48" t="s">
        <v>762</v>
      </c>
      <c r="D13" s="49">
        <v>288888398.3499999</v>
      </c>
      <c r="E13" s="46">
        <v>17447711.02</v>
      </c>
      <c r="F13" s="46">
        <v>2291332.42</v>
      </c>
      <c r="G13" s="46">
        <v>176023491.84999999</v>
      </c>
      <c r="H13" s="46">
        <v>50685106.829999998</v>
      </c>
      <c r="J13" s="46">
        <v>41615823.140000001</v>
      </c>
      <c r="K13" s="46">
        <v>489777.26</v>
      </c>
      <c r="L13" s="46">
        <v>335155.83</v>
      </c>
    </row>
    <row r="14" spans="2:13" x14ac:dyDescent="0.3">
      <c r="B14" s="48" t="s">
        <v>761</v>
      </c>
      <c r="C14" s="48" t="s">
        <v>760</v>
      </c>
      <c r="D14" s="49">
        <v>2510028.9800000004</v>
      </c>
      <c r="E14" s="46">
        <v>343996.99</v>
      </c>
      <c r="F14" s="46">
        <v>21817.57</v>
      </c>
      <c r="G14" s="46">
        <v>1346808.82</v>
      </c>
      <c r="H14" s="46">
        <v>647547.05000000005</v>
      </c>
      <c r="J14" s="46">
        <v>149858.54999999999</v>
      </c>
    </row>
    <row r="15" spans="2:13" x14ac:dyDescent="0.3">
      <c r="B15" s="48" t="s">
        <v>759</v>
      </c>
      <c r="C15" s="48" t="s">
        <v>758</v>
      </c>
      <c r="D15" s="49">
        <v>22136987.040000003</v>
      </c>
      <c r="E15" s="46">
        <v>847922.66</v>
      </c>
      <c r="F15" s="46">
        <v>192622.87</v>
      </c>
      <c r="G15" s="46">
        <v>12864128.49</v>
      </c>
      <c r="H15" s="46">
        <v>4425272.49</v>
      </c>
      <c r="J15" s="46">
        <v>3769333.19</v>
      </c>
      <c r="L15" s="46">
        <v>37707.339999999997</v>
      </c>
    </row>
    <row r="16" spans="2:13" x14ac:dyDescent="0.3">
      <c r="B16" s="48" t="s">
        <v>757</v>
      </c>
      <c r="C16" s="48" t="s">
        <v>756</v>
      </c>
      <c r="D16" s="49">
        <v>14412430.48</v>
      </c>
      <c r="E16" s="46">
        <v>1152541.26</v>
      </c>
      <c r="F16" s="46">
        <v>66551.63</v>
      </c>
      <c r="G16" s="46">
        <v>7920114.5</v>
      </c>
      <c r="H16" s="46">
        <v>2743837.52</v>
      </c>
      <c r="J16" s="46">
        <v>2514272.58</v>
      </c>
      <c r="K16" s="46">
        <v>13166.48</v>
      </c>
      <c r="L16" s="46">
        <v>1646.51</v>
      </c>
      <c r="M16" s="46">
        <v>300</v>
      </c>
    </row>
    <row r="17" spans="2:13" x14ac:dyDescent="0.3">
      <c r="B17" s="48" t="s">
        <v>755</v>
      </c>
      <c r="C17" s="48" t="s">
        <v>754</v>
      </c>
      <c r="D17" s="49">
        <v>40587262.090000004</v>
      </c>
      <c r="E17" s="46">
        <v>3504853.34</v>
      </c>
      <c r="F17" s="46">
        <v>403306.52</v>
      </c>
      <c r="G17" s="46">
        <v>22753272.600000001</v>
      </c>
      <c r="H17" s="46">
        <v>7475764.3799999999</v>
      </c>
      <c r="J17" s="46">
        <v>6381478.8700000001</v>
      </c>
      <c r="K17" s="46">
        <v>27294</v>
      </c>
      <c r="L17" s="46">
        <v>405.09</v>
      </c>
      <c r="M17" s="46">
        <v>40887.29</v>
      </c>
    </row>
    <row r="18" spans="2:13" x14ac:dyDescent="0.3">
      <c r="B18" s="48" t="s">
        <v>753</v>
      </c>
      <c r="C18" s="48" t="s">
        <v>752</v>
      </c>
      <c r="D18" s="49">
        <v>206683166.03</v>
      </c>
      <c r="E18" s="46">
        <v>25355856.399999999</v>
      </c>
      <c r="F18" s="46">
        <v>2508122.7599999998</v>
      </c>
      <c r="G18" s="46">
        <v>125034050.29000001</v>
      </c>
      <c r="H18" s="46">
        <v>28742701.059999999</v>
      </c>
      <c r="J18" s="46">
        <v>25042435.52</v>
      </c>
    </row>
    <row r="19" spans="2:13" x14ac:dyDescent="0.3">
      <c r="B19" s="48" t="s">
        <v>751</v>
      </c>
      <c r="C19" s="48" t="s">
        <v>750</v>
      </c>
      <c r="D19" s="49">
        <v>11933909.209999999</v>
      </c>
      <c r="E19" s="46">
        <v>1635725.02</v>
      </c>
      <c r="F19" s="46">
        <v>150846.51999999999</v>
      </c>
      <c r="G19" s="46">
        <v>5510442.5300000003</v>
      </c>
      <c r="H19" s="46">
        <v>2631668.29</v>
      </c>
      <c r="I19" s="46">
        <v>26811.34</v>
      </c>
      <c r="J19" s="46">
        <v>1916649.24</v>
      </c>
      <c r="K19" s="46">
        <v>35700.410000000003</v>
      </c>
      <c r="L19" s="46">
        <v>26065.86</v>
      </c>
    </row>
    <row r="20" spans="2:13" x14ac:dyDescent="0.3">
      <c r="B20" s="48" t="s">
        <v>749</v>
      </c>
      <c r="C20" s="48" t="s">
        <v>748</v>
      </c>
      <c r="D20" s="49">
        <v>193560.87</v>
      </c>
      <c r="F20" s="46">
        <v>6153.79</v>
      </c>
      <c r="G20" s="46">
        <v>186691.91</v>
      </c>
      <c r="I20" s="46">
        <v>490.55</v>
      </c>
      <c r="M20" s="46">
        <v>224.62</v>
      </c>
    </row>
    <row r="21" spans="2:13" x14ac:dyDescent="0.3">
      <c r="B21" s="48" t="s">
        <v>747</v>
      </c>
      <c r="C21" s="48" t="s">
        <v>746</v>
      </c>
      <c r="D21" s="49">
        <v>6406961.2399999993</v>
      </c>
      <c r="E21" s="46">
        <v>492481.71</v>
      </c>
      <c r="F21" s="46">
        <v>52093.48</v>
      </c>
      <c r="G21" s="46">
        <v>3671531</v>
      </c>
      <c r="H21" s="46">
        <v>931105.37</v>
      </c>
      <c r="I21" s="46">
        <v>13491.96</v>
      </c>
      <c r="J21" s="46">
        <v>1129515.72</v>
      </c>
      <c r="L21" s="46">
        <v>116742</v>
      </c>
    </row>
    <row r="22" spans="2:13" x14ac:dyDescent="0.3">
      <c r="B22" s="48" t="s">
        <v>745</v>
      </c>
      <c r="C22" s="48" t="s">
        <v>744</v>
      </c>
      <c r="D22" s="49">
        <v>22039235.279999997</v>
      </c>
      <c r="E22" s="46">
        <v>3604434.77</v>
      </c>
      <c r="F22" s="46">
        <v>266874.37</v>
      </c>
      <c r="G22" s="46">
        <v>11099120.9</v>
      </c>
      <c r="H22" s="46">
        <v>3794747.44</v>
      </c>
      <c r="I22" s="46">
        <v>54527.53</v>
      </c>
      <c r="J22" s="46">
        <v>2873059.76</v>
      </c>
      <c r="K22" s="46">
        <v>322860.56</v>
      </c>
      <c r="L22" s="46">
        <v>23609.95</v>
      </c>
    </row>
    <row r="23" spans="2:13" x14ac:dyDescent="0.3">
      <c r="B23" s="48" t="s">
        <v>743</v>
      </c>
      <c r="C23" s="48" t="s">
        <v>742</v>
      </c>
      <c r="D23" s="49">
        <v>24191558.190000001</v>
      </c>
      <c r="E23" s="46">
        <v>1904938.19</v>
      </c>
      <c r="F23" s="46">
        <v>188760.73</v>
      </c>
      <c r="G23" s="46">
        <v>14868555.93</v>
      </c>
      <c r="H23" s="46">
        <v>3543590.77</v>
      </c>
      <c r="I23" s="46">
        <v>68727.67</v>
      </c>
      <c r="J23" s="46">
        <v>3564840.76</v>
      </c>
      <c r="L23" s="46">
        <v>52144.14</v>
      </c>
    </row>
    <row r="24" spans="2:13" x14ac:dyDescent="0.3">
      <c r="B24" s="48" t="s">
        <v>741</v>
      </c>
      <c r="C24" s="48" t="s">
        <v>740</v>
      </c>
      <c r="D24" s="49">
        <v>21801164.329999998</v>
      </c>
      <c r="E24" s="46">
        <v>3364311.99</v>
      </c>
      <c r="F24" s="46">
        <v>201737.73</v>
      </c>
      <c r="G24" s="46">
        <v>10971039.630000001</v>
      </c>
      <c r="H24" s="46">
        <v>2781627.05</v>
      </c>
      <c r="I24" s="46">
        <v>50801.120000000003</v>
      </c>
      <c r="J24" s="46">
        <v>4096675.3</v>
      </c>
      <c r="M24" s="46">
        <v>334971.51</v>
      </c>
    </row>
    <row r="25" spans="2:13" x14ac:dyDescent="0.3">
      <c r="B25" s="48" t="s">
        <v>739</v>
      </c>
      <c r="C25" s="48" t="s">
        <v>738</v>
      </c>
      <c r="D25" s="49">
        <v>127585987.08000001</v>
      </c>
      <c r="E25" s="46">
        <v>11861464.130000001</v>
      </c>
      <c r="F25" s="46">
        <v>1141140.96</v>
      </c>
      <c r="G25" s="46">
        <v>69232840.670000002</v>
      </c>
      <c r="H25" s="46">
        <v>21050204.710000001</v>
      </c>
      <c r="I25" s="46">
        <v>348740.48</v>
      </c>
      <c r="J25" s="46">
        <v>23573338.640000001</v>
      </c>
      <c r="K25" s="46">
        <v>86704.36</v>
      </c>
      <c r="L25" s="46">
        <v>715.12</v>
      </c>
      <c r="M25" s="46">
        <v>290838.01</v>
      </c>
    </row>
    <row r="26" spans="2:13" x14ac:dyDescent="0.3">
      <c r="B26" s="48" t="s">
        <v>737</v>
      </c>
      <c r="C26" s="48" t="s">
        <v>736</v>
      </c>
      <c r="D26" s="49">
        <v>2752487.88</v>
      </c>
      <c r="F26" s="46">
        <v>45980.13</v>
      </c>
      <c r="G26" s="46">
        <v>1012390.84</v>
      </c>
      <c r="H26" s="46">
        <v>179042.5</v>
      </c>
      <c r="J26" s="46">
        <v>745420.42</v>
      </c>
      <c r="L26" s="46">
        <v>499653.99</v>
      </c>
      <c r="M26" s="46">
        <v>270000</v>
      </c>
    </row>
    <row r="27" spans="2:13" x14ac:dyDescent="0.3">
      <c r="B27" s="48" t="s">
        <v>735</v>
      </c>
      <c r="C27" s="48" t="s">
        <v>734</v>
      </c>
      <c r="D27" s="49">
        <v>60015629.220000006</v>
      </c>
      <c r="E27" s="46">
        <v>5588423.4299999997</v>
      </c>
      <c r="F27" s="46">
        <v>654062.48</v>
      </c>
      <c r="G27" s="46">
        <v>31650092.440000001</v>
      </c>
      <c r="H27" s="46">
        <v>8504395.9800000004</v>
      </c>
      <c r="I27" s="46">
        <v>249546.72</v>
      </c>
      <c r="J27" s="46">
        <v>13350877.34</v>
      </c>
      <c r="K27" s="46">
        <v>18230.830000000002</v>
      </c>
    </row>
    <row r="28" spans="2:13" x14ac:dyDescent="0.3">
      <c r="B28" s="48" t="s">
        <v>733</v>
      </c>
      <c r="C28" s="48" t="s">
        <v>732</v>
      </c>
      <c r="D28" s="49">
        <v>6083516.96</v>
      </c>
      <c r="E28" s="46">
        <v>517726.58</v>
      </c>
      <c r="F28" s="46">
        <v>34994.22</v>
      </c>
      <c r="G28" s="46">
        <v>3650379.63</v>
      </c>
      <c r="H28" s="46">
        <v>681745.67</v>
      </c>
      <c r="I28" s="46">
        <v>12506.42</v>
      </c>
      <c r="J28" s="46">
        <v>1133091.93</v>
      </c>
      <c r="K28" s="46">
        <v>34884.67</v>
      </c>
      <c r="L28" s="46">
        <v>17320.68</v>
      </c>
      <c r="M28" s="46">
        <v>867.16</v>
      </c>
    </row>
    <row r="29" spans="2:13" x14ac:dyDescent="0.3">
      <c r="B29" s="48" t="s">
        <v>731</v>
      </c>
      <c r="C29" s="48" t="s">
        <v>730</v>
      </c>
      <c r="D29" s="49">
        <v>45562933.82</v>
      </c>
      <c r="E29" s="46">
        <v>7048908.4500000002</v>
      </c>
      <c r="F29" s="46">
        <v>473927.59</v>
      </c>
      <c r="G29" s="46">
        <v>22989066.030000001</v>
      </c>
      <c r="H29" s="46">
        <v>5969745.3499999996</v>
      </c>
      <c r="I29" s="46">
        <v>135943.87</v>
      </c>
      <c r="J29" s="46">
        <v>8811046.6400000006</v>
      </c>
      <c r="K29" s="46">
        <v>134295.89000000001</v>
      </c>
    </row>
    <row r="30" spans="2:13" x14ac:dyDescent="0.3">
      <c r="B30" s="48" t="s">
        <v>729</v>
      </c>
      <c r="C30" s="48" t="s">
        <v>728</v>
      </c>
      <c r="D30" s="49">
        <v>13699780.43</v>
      </c>
      <c r="E30" s="46">
        <v>362220.24</v>
      </c>
      <c r="F30" s="46">
        <v>177204.42</v>
      </c>
      <c r="G30" s="46">
        <v>6748440.8200000003</v>
      </c>
      <c r="H30" s="46">
        <v>1413260.86</v>
      </c>
      <c r="I30" s="46">
        <v>3029436.51</v>
      </c>
      <c r="J30" s="46">
        <v>1843655.59</v>
      </c>
      <c r="L30" s="46">
        <v>125561.99</v>
      </c>
    </row>
    <row r="31" spans="2:13" x14ac:dyDescent="0.3">
      <c r="B31" s="48" t="s">
        <v>727</v>
      </c>
      <c r="C31" s="48" t="s">
        <v>726</v>
      </c>
      <c r="D31" s="49">
        <v>46773072.719999999</v>
      </c>
      <c r="E31" s="46">
        <v>724402.64</v>
      </c>
      <c r="F31" s="46">
        <v>134081.92000000001</v>
      </c>
      <c r="G31" s="46">
        <v>35075510.490000002</v>
      </c>
      <c r="H31" s="46">
        <v>7510010.2599999998</v>
      </c>
      <c r="I31" s="46">
        <v>53642.080000000002</v>
      </c>
      <c r="J31" s="46">
        <v>3154671.79</v>
      </c>
      <c r="K31" s="46">
        <v>50331.55</v>
      </c>
      <c r="L31" s="46">
        <v>69921.990000000005</v>
      </c>
      <c r="M31" s="46">
        <v>500</v>
      </c>
    </row>
    <row r="32" spans="2:13" x14ac:dyDescent="0.3">
      <c r="B32" s="48" t="s">
        <v>725</v>
      </c>
      <c r="C32" s="48" t="s">
        <v>724</v>
      </c>
      <c r="D32" s="49">
        <v>2352624.16</v>
      </c>
      <c r="G32" s="46">
        <v>2006595.08</v>
      </c>
      <c r="H32" s="46">
        <v>250551.16</v>
      </c>
      <c r="J32" s="46">
        <v>95477.92</v>
      </c>
    </row>
    <row r="33" spans="2:13" x14ac:dyDescent="0.3">
      <c r="B33" s="48" t="s">
        <v>723</v>
      </c>
      <c r="C33" s="48" t="s">
        <v>722</v>
      </c>
      <c r="D33" s="49">
        <v>383516331.31000006</v>
      </c>
      <c r="E33" s="46">
        <v>47026939.149999999</v>
      </c>
      <c r="F33" s="46">
        <v>1508970.73</v>
      </c>
      <c r="G33" s="46">
        <v>195516424.46000001</v>
      </c>
      <c r="H33" s="46">
        <v>59030752.93</v>
      </c>
      <c r="I33" s="46">
        <v>153749.07999999999</v>
      </c>
      <c r="J33" s="46">
        <v>67986774.629999995</v>
      </c>
      <c r="K33" s="46">
        <v>1097812.5</v>
      </c>
      <c r="L33" s="46">
        <v>22918.18</v>
      </c>
      <c r="M33" s="46">
        <v>11171989.65</v>
      </c>
    </row>
    <row r="34" spans="2:13" x14ac:dyDescent="0.3">
      <c r="B34" s="48" t="s">
        <v>721</v>
      </c>
      <c r="C34" s="48" t="s">
        <v>720</v>
      </c>
      <c r="D34" s="49">
        <v>28104524.010000002</v>
      </c>
      <c r="E34" s="46">
        <v>2940565.94</v>
      </c>
      <c r="F34" s="46">
        <v>538650.9</v>
      </c>
      <c r="G34" s="46">
        <v>17433695.91</v>
      </c>
      <c r="H34" s="46">
        <v>4141145.51</v>
      </c>
      <c r="I34" s="46">
        <v>35219.94</v>
      </c>
      <c r="J34" s="46">
        <v>3004807.31</v>
      </c>
      <c r="L34" s="46">
        <v>10438.5</v>
      </c>
    </row>
    <row r="35" spans="2:13" x14ac:dyDescent="0.3">
      <c r="B35" s="48" t="s">
        <v>719</v>
      </c>
      <c r="C35" s="48" t="s">
        <v>718</v>
      </c>
      <c r="D35" s="49">
        <v>24332463.390000001</v>
      </c>
      <c r="E35" s="46">
        <v>2351760.83</v>
      </c>
      <c r="F35" s="46">
        <v>385696.79</v>
      </c>
      <c r="G35" s="46">
        <v>15556706.720000001</v>
      </c>
      <c r="H35" s="46">
        <v>3875849.78</v>
      </c>
      <c r="I35" s="46">
        <v>38.96</v>
      </c>
      <c r="J35" s="46">
        <v>2031837.01</v>
      </c>
      <c r="K35" s="46">
        <v>71314.14</v>
      </c>
      <c r="L35" s="46">
        <v>2380</v>
      </c>
      <c r="M35" s="46">
        <v>56879.16</v>
      </c>
    </row>
    <row r="36" spans="2:13" x14ac:dyDescent="0.3">
      <c r="B36" s="48" t="s">
        <v>717</v>
      </c>
      <c r="C36" s="48" t="s">
        <v>716</v>
      </c>
      <c r="D36" s="49">
        <v>2589296.62</v>
      </c>
      <c r="E36" s="46">
        <v>369558.35</v>
      </c>
      <c r="F36" s="46">
        <v>72428.33</v>
      </c>
      <c r="G36" s="46">
        <v>1523402.09</v>
      </c>
      <c r="H36" s="46">
        <v>386615.51</v>
      </c>
      <c r="I36" s="46">
        <v>3.9</v>
      </c>
      <c r="J36" s="46">
        <v>227288.44</v>
      </c>
      <c r="L36" s="46">
        <v>10000</v>
      </c>
    </row>
    <row r="37" spans="2:13" x14ac:dyDescent="0.3">
      <c r="B37" s="48" t="s">
        <v>715</v>
      </c>
      <c r="C37" s="48" t="s">
        <v>714</v>
      </c>
      <c r="D37" s="49">
        <v>51135985.109999992</v>
      </c>
      <c r="E37" s="46">
        <v>7682430</v>
      </c>
      <c r="F37" s="46">
        <v>568325.56000000006</v>
      </c>
      <c r="G37" s="46">
        <v>26245329.940000001</v>
      </c>
      <c r="H37" s="46">
        <v>7863633.0999999996</v>
      </c>
      <c r="I37" s="46">
        <v>1591.16</v>
      </c>
      <c r="J37" s="46">
        <v>7338597.8300000001</v>
      </c>
      <c r="K37" s="46">
        <v>22695.26</v>
      </c>
      <c r="L37" s="46">
        <v>226316.94</v>
      </c>
      <c r="M37" s="46">
        <v>1187065.32</v>
      </c>
    </row>
    <row r="38" spans="2:13" x14ac:dyDescent="0.3">
      <c r="B38" s="48" t="s">
        <v>713</v>
      </c>
      <c r="C38" s="48" t="s">
        <v>712</v>
      </c>
      <c r="D38" s="49">
        <v>399545470.65999997</v>
      </c>
      <c r="E38" s="46">
        <v>37309350.43</v>
      </c>
      <c r="F38" s="46">
        <v>1925120.8</v>
      </c>
      <c r="G38" s="46">
        <v>217853702.28</v>
      </c>
      <c r="H38" s="46">
        <v>68023844.129999995</v>
      </c>
      <c r="I38" s="46">
        <v>564.94000000000005</v>
      </c>
      <c r="J38" s="46">
        <v>65445413.460000001</v>
      </c>
      <c r="K38" s="46">
        <v>178890</v>
      </c>
      <c r="L38" s="46">
        <v>251258.15</v>
      </c>
      <c r="M38" s="46">
        <v>8557326.4700000007</v>
      </c>
    </row>
    <row r="39" spans="2:13" x14ac:dyDescent="0.3">
      <c r="B39" s="48" t="s">
        <v>711</v>
      </c>
      <c r="C39" s="48" t="s">
        <v>710</v>
      </c>
      <c r="D39" s="49">
        <v>109135992.48000002</v>
      </c>
      <c r="E39" s="46">
        <v>17188703.510000002</v>
      </c>
      <c r="F39" s="46">
        <v>3355221.97</v>
      </c>
      <c r="G39" s="46">
        <v>65950448.990000002</v>
      </c>
      <c r="H39" s="46">
        <v>14702957.25</v>
      </c>
      <c r="I39" s="46">
        <v>176.09</v>
      </c>
      <c r="J39" s="46">
        <v>7594080.1299999999</v>
      </c>
      <c r="M39" s="46">
        <v>344404.54</v>
      </c>
    </row>
    <row r="40" spans="2:13" x14ac:dyDescent="0.3">
      <c r="B40" s="48" t="s">
        <v>709</v>
      </c>
      <c r="C40" s="48" t="s">
        <v>708</v>
      </c>
      <c r="D40" s="49">
        <v>190962274.14999998</v>
      </c>
      <c r="E40" s="46">
        <v>27513825.600000001</v>
      </c>
      <c r="F40" s="46">
        <v>1492297.13</v>
      </c>
      <c r="G40" s="46">
        <v>106778001.38</v>
      </c>
      <c r="H40" s="46">
        <v>31328990.75</v>
      </c>
      <c r="I40" s="46">
        <v>252.65</v>
      </c>
      <c r="J40" s="46">
        <v>23298428.370000001</v>
      </c>
      <c r="K40" s="46">
        <v>33120.199999999997</v>
      </c>
      <c r="L40" s="46">
        <v>49807.44</v>
      </c>
      <c r="M40" s="46">
        <v>467550.63</v>
      </c>
    </row>
    <row r="41" spans="2:13" x14ac:dyDescent="0.3">
      <c r="B41" s="48" t="s">
        <v>707</v>
      </c>
      <c r="C41" s="48" t="s">
        <v>706</v>
      </c>
      <c r="D41" s="49">
        <v>54528289.579999998</v>
      </c>
      <c r="E41" s="46">
        <v>7244480.7400000002</v>
      </c>
      <c r="F41" s="46">
        <v>1633747.33</v>
      </c>
      <c r="G41" s="46">
        <v>33696400.93</v>
      </c>
      <c r="H41" s="46">
        <v>7047765.79</v>
      </c>
      <c r="I41" s="46">
        <v>10978.72</v>
      </c>
      <c r="J41" s="46">
        <v>4522593.43</v>
      </c>
      <c r="K41" s="46">
        <v>321462.09000000003</v>
      </c>
      <c r="L41" s="46">
        <v>50860.55</v>
      </c>
    </row>
    <row r="42" spans="2:13" x14ac:dyDescent="0.3">
      <c r="B42" s="48" t="s">
        <v>705</v>
      </c>
      <c r="C42" s="48" t="s">
        <v>704</v>
      </c>
      <c r="D42" s="49">
        <v>7478221.2999999998</v>
      </c>
      <c r="E42" s="46">
        <v>1058332.45</v>
      </c>
      <c r="F42" s="46">
        <v>249203.84</v>
      </c>
      <c r="G42" s="46">
        <v>3842601</v>
      </c>
      <c r="H42" s="46">
        <v>1196242.72</v>
      </c>
      <c r="I42" s="46">
        <v>65734.929999999993</v>
      </c>
      <c r="J42" s="46">
        <v>988003.32</v>
      </c>
      <c r="L42" s="46">
        <v>78103.039999999994</v>
      </c>
    </row>
    <row r="43" spans="2:13" x14ac:dyDescent="0.3">
      <c r="B43" s="48" t="s">
        <v>703</v>
      </c>
      <c r="C43" s="48" t="s">
        <v>702</v>
      </c>
      <c r="D43" s="49">
        <v>4652414.4400000004</v>
      </c>
      <c r="F43" s="46">
        <v>73599.08</v>
      </c>
      <c r="G43" s="46">
        <v>3943668.16</v>
      </c>
      <c r="H43" s="46">
        <v>417119.37</v>
      </c>
      <c r="I43" s="46">
        <v>5437.6</v>
      </c>
      <c r="J43" s="46">
        <v>207260.43</v>
      </c>
      <c r="L43" s="46">
        <v>5000</v>
      </c>
      <c r="M43" s="46">
        <v>329.8</v>
      </c>
    </row>
    <row r="44" spans="2:13" x14ac:dyDescent="0.3">
      <c r="B44" s="48" t="s">
        <v>701</v>
      </c>
      <c r="C44" s="48" t="s">
        <v>700</v>
      </c>
      <c r="D44" s="49">
        <v>101285898.05</v>
      </c>
      <c r="E44" s="46">
        <v>14112720.039999999</v>
      </c>
      <c r="F44" s="46">
        <v>584893.05000000005</v>
      </c>
      <c r="G44" s="46">
        <v>54515306.850000001</v>
      </c>
      <c r="H44" s="46">
        <v>16920831</v>
      </c>
      <c r="I44" s="46">
        <v>23613.19</v>
      </c>
      <c r="J44" s="46">
        <v>14984721.359999999</v>
      </c>
      <c r="K44" s="46">
        <v>18861.150000000001</v>
      </c>
      <c r="L44" s="46">
        <v>120265.06</v>
      </c>
      <c r="M44" s="46">
        <v>4686.3500000000004</v>
      </c>
    </row>
    <row r="45" spans="2:13" x14ac:dyDescent="0.3">
      <c r="B45" s="48" t="s">
        <v>699</v>
      </c>
      <c r="C45" s="48" t="s">
        <v>698</v>
      </c>
      <c r="D45" s="49">
        <v>10958716.02</v>
      </c>
      <c r="E45" s="46">
        <v>1425610.97</v>
      </c>
      <c r="F45" s="46">
        <v>143696.76999999999</v>
      </c>
      <c r="G45" s="46">
        <v>6607441.0199999996</v>
      </c>
      <c r="H45" s="46">
        <v>1570349.19</v>
      </c>
      <c r="I45" s="46">
        <v>2547.58</v>
      </c>
      <c r="J45" s="46">
        <v>873452.91</v>
      </c>
      <c r="L45" s="46">
        <v>335617.58</v>
      </c>
    </row>
    <row r="46" spans="2:13" x14ac:dyDescent="0.3">
      <c r="B46" s="48" t="s">
        <v>697</v>
      </c>
      <c r="C46" s="48" t="s">
        <v>696</v>
      </c>
      <c r="D46" s="49">
        <v>20590692.419999994</v>
      </c>
      <c r="E46" s="46">
        <v>2463502.15</v>
      </c>
      <c r="F46" s="46">
        <v>128752.94</v>
      </c>
      <c r="G46" s="46">
        <v>12474203.449999999</v>
      </c>
      <c r="H46" s="46">
        <v>3432082.62</v>
      </c>
      <c r="I46" s="46">
        <v>5225.96</v>
      </c>
      <c r="J46" s="46">
        <v>2077825.65</v>
      </c>
      <c r="L46" s="46">
        <v>9099.65</v>
      </c>
    </row>
    <row r="47" spans="2:13" x14ac:dyDescent="0.3">
      <c r="B47" s="48" t="s">
        <v>695</v>
      </c>
      <c r="C47" s="48" t="s">
        <v>694</v>
      </c>
      <c r="D47" s="49">
        <v>15333675.780000001</v>
      </c>
      <c r="E47" s="46">
        <v>2423796.61</v>
      </c>
      <c r="F47" s="46">
        <v>142967.65</v>
      </c>
      <c r="G47" s="46">
        <v>9155439.3300000001</v>
      </c>
      <c r="H47" s="46">
        <v>2469974.2999999998</v>
      </c>
      <c r="I47" s="46">
        <v>3765.14</v>
      </c>
      <c r="J47" s="46">
        <v>1137732.75</v>
      </c>
    </row>
    <row r="48" spans="2:13" x14ac:dyDescent="0.3">
      <c r="B48" s="48" t="s">
        <v>693</v>
      </c>
      <c r="C48" s="48" t="s">
        <v>692</v>
      </c>
      <c r="D48" s="49">
        <v>43477152.379999995</v>
      </c>
      <c r="E48" s="46">
        <v>5590565.2599999998</v>
      </c>
      <c r="F48" s="46">
        <v>396953.72</v>
      </c>
      <c r="G48" s="46">
        <v>20775633.120000001</v>
      </c>
      <c r="H48" s="46">
        <v>10851361.529999999</v>
      </c>
      <c r="I48" s="46">
        <v>8295.42</v>
      </c>
      <c r="J48" s="46">
        <v>4812186.18</v>
      </c>
      <c r="K48" s="46">
        <v>933488.15</v>
      </c>
      <c r="L48" s="46">
        <v>108669</v>
      </c>
    </row>
    <row r="49" spans="2:13" x14ac:dyDescent="0.3">
      <c r="B49" s="48" t="s">
        <v>691</v>
      </c>
      <c r="C49" s="48" t="s">
        <v>690</v>
      </c>
      <c r="D49" s="49">
        <v>78003835.269999996</v>
      </c>
      <c r="E49" s="46">
        <v>6303077.9299999997</v>
      </c>
      <c r="F49" s="46">
        <v>592202.81000000006</v>
      </c>
      <c r="G49" s="46">
        <v>45157844.799999997</v>
      </c>
      <c r="H49" s="46">
        <v>13252693.32</v>
      </c>
      <c r="I49" s="46">
        <v>17429.099999999999</v>
      </c>
      <c r="J49" s="46">
        <v>12578084.060000001</v>
      </c>
      <c r="L49" s="46">
        <v>90667.86</v>
      </c>
      <c r="M49" s="46">
        <v>11835.39</v>
      </c>
    </row>
    <row r="50" spans="2:13" x14ac:dyDescent="0.3">
      <c r="B50" s="48" t="s">
        <v>689</v>
      </c>
      <c r="C50" s="48" t="s">
        <v>688</v>
      </c>
      <c r="D50" s="49">
        <v>4074212.0699999994</v>
      </c>
      <c r="E50" s="46">
        <v>656668.68000000005</v>
      </c>
      <c r="F50" s="46">
        <v>46290.13</v>
      </c>
      <c r="G50" s="46">
        <v>1319990.76</v>
      </c>
      <c r="H50" s="46">
        <v>760150.82</v>
      </c>
      <c r="I50" s="46">
        <v>50.21</v>
      </c>
      <c r="J50" s="46">
        <v>1022631.09</v>
      </c>
      <c r="L50" s="46">
        <v>268430.38</v>
      </c>
    </row>
    <row r="51" spans="2:13" x14ac:dyDescent="0.3">
      <c r="B51" s="48" t="s">
        <v>687</v>
      </c>
      <c r="C51" s="48" t="s">
        <v>686</v>
      </c>
      <c r="D51" s="49">
        <v>12802930.209999999</v>
      </c>
      <c r="E51" s="46">
        <v>288873.42</v>
      </c>
      <c r="F51" s="46">
        <v>102274.16</v>
      </c>
      <c r="G51" s="46">
        <v>7575415.8799999999</v>
      </c>
      <c r="H51" s="46">
        <v>2369532.64</v>
      </c>
      <c r="I51" s="46">
        <v>241.94</v>
      </c>
      <c r="J51" s="46">
        <v>2466592.17</v>
      </c>
    </row>
    <row r="52" spans="2:13" x14ac:dyDescent="0.3">
      <c r="B52" s="48" t="s">
        <v>685</v>
      </c>
      <c r="C52" s="48" t="s">
        <v>684</v>
      </c>
      <c r="D52" s="49">
        <v>843616.66999999993</v>
      </c>
      <c r="E52" s="46">
        <v>132456.94</v>
      </c>
      <c r="F52" s="46">
        <v>4823.1400000000003</v>
      </c>
      <c r="G52" s="46">
        <v>406600.75</v>
      </c>
      <c r="H52" s="46">
        <v>206356.74</v>
      </c>
      <c r="I52" s="46">
        <v>9.32</v>
      </c>
      <c r="J52" s="46">
        <v>93369.78</v>
      </c>
    </row>
    <row r="53" spans="2:13" x14ac:dyDescent="0.3">
      <c r="B53" s="48" t="s">
        <v>683</v>
      </c>
      <c r="C53" s="48" t="s">
        <v>682</v>
      </c>
      <c r="D53" s="49">
        <v>90942660.019999996</v>
      </c>
      <c r="E53" s="46">
        <v>10962377.08</v>
      </c>
      <c r="F53" s="46">
        <v>793938.57</v>
      </c>
      <c r="G53" s="46">
        <v>51547896.460000001</v>
      </c>
      <c r="H53" s="46">
        <v>14443464.1</v>
      </c>
      <c r="I53" s="46">
        <v>1915.69</v>
      </c>
      <c r="J53" s="46">
        <v>13156456.359999999</v>
      </c>
      <c r="L53" s="46">
        <v>4363.6499999999996</v>
      </c>
      <c r="M53" s="46">
        <v>32248.11</v>
      </c>
    </row>
    <row r="54" spans="2:13" x14ac:dyDescent="0.3">
      <c r="B54" s="48" t="s">
        <v>681</v>
      </c>
      <c r="C54" s="48" t="s">
        <v>680</v>
      </c>
      <c r="D54" s="49">
        <v>2648861.36</v>
      </c>
      <c r="E54" s="46">
        <v>173537.17</v>
      </c>
      <c r="F54" s="46">
        <v>13125.35</v>
      </c>
      <c r="G54" s="46">
        <v>1994194.12</v>
      </c>
      <c r="H54" s="46">
        <v>280333.63</v>
      </c>
      <c r="I54" s="46">
        <v>0.01</v>
      </c>
      <c r="J54" s="46">
        <v>174167.08</v>
      </c>
      <c r="L54" s="46">
        <v>13504</v>
      </c>
    </row>
    <row r="55" spans="2:13" x14ac:dyDescent="0.3">
      <c r="B55" s="48" t="s">
        <v>679</v>
      </c>
      <c r="C55" s="48" t="s">
        <v>678</v>
      </c>
      <c r="D55" s="49">
        <v>5661072.5199999996</v>
      </c>
      <c r="E55" s="46">
        <v>559836.18999999994</v>
      </c>
      <c r="F55" s="46">
        <v>34261.74</v>
      </c>
      <c r="G55" s="46">
        <v>3110216.01</v>
      </c>
      <c r="H55" s="46">
        <v>758974.45</v>
      </c>
      <c r="I55" s="46">
        <v>86.46</v>
      </c>
      <c r="J55" s="46">
        <v>996824.2</v>
      </c>
      <c r="K55" s="46">
        <v>166491.47</v>
      </c>
      <c r="L55" s="46">
        <v>34382</v>
      </c>
    </row>
    <row r="56" spans="2:13" x14ac:dyDescent="0.3">
      <c r="B56" s="48" t="s">
        <v>677</v>
      </c>
      <c r="C56" s="48" t="s">
        <v>676</v>
      </c>
      <c r="D56" s="49">
        <v>1716816.4</v>
      </c>
      <c r="E56" s="46">
        <v>18997.75</v>
      </c>
      <c r="F56" s="46">
        <v>30026</v>
      </c>
      <c r="G56" s="46">
        <v>455050.81</v>
      </c>
      <c r="H56" s="46">
        <v>200286.07999999999</v>
      </c>
      <c r="I56" s="46">
        <v>511065.24</v>
      </c>
      <c r="J56" s="46">
        <v>501390.52</v>
      </c>
    </row>
    <row r="57" spans="2:13" x14ac:dyDescent="0.3">
      <c r="B57" s="48" t="s">
        <v>675</v>
      </c>
      <c r="C57" s="48" t="s">
        <v>674</v>
      </c>
      <c r="D57" s="49">
        <v>4955646.5299999993</v>
      </c>
      <c r="E57" s="46">
        <v>208663.58</v>
      </c>
      <c r="F57" s="46">
        <v>24905.09</v>
      </c>
      <c r="G57" s="46">
        <v>3369677.09</v>
      </c>
      <c r="H57" s="46">
        <v>632040.30000000005</v>
      </c>
      <c r="I57" s="46">
        <v>91021.61</v>
      </c>
      <c r="J57" s="46">
        <v>629338.86</v>
      </c>
    </row>
    <row r="58" spans="2:13" x14ac:dyDescent="0.3">
      <c r="B58" s="48" t="s">
        <v>673</v>
      </c>
      <c r="C58" s="48" t="s">
        <v>672</v>
      </c>
      <c r="D58" s="49">
        <v>1425930.0499999998</v>
      </c>
      <c r="E58" s="46">
        <v>22945.67</v>
      </c>
      <c r="F58" s="46">
        <v>9117.52</v>
      </c>
      <c r="G58" s="46">
        <v>591429.52</v>
      </c>
      <c r="H58" s="46">
        <v>403303.71</v>
      </c>
      <c r="I58" s="46">
        <v>16490.330000000002</v>
      </c>
      <c r="J58" s="46">
        <v>337046.05</v>
      </c>
      <c r="L58" s="46">
        <v>27111.25</v>
      </c>
      <c r="M58" s="46">
        <v>18486</v>
      </c>
    </row>
    <row r="59" spans="2:13" x14ac:dyDescent="0.3">
      <c r="B59" s="48" t="s">
        <v>671</v>
      </c>
      <c r="C59" s="48" t="s">
        <v>670</v>
      </c>
      <c r="D59" s="49">
        <v>6020157.5000000009</v>
      </c>
      <c r="E59" s="46">
        <v>111139.93</v>
      </c>
      <c r="F59" s="46">
        <v>53242.78</v>
      </c>
      <c r="G59" s="46">
        <v>3016100.5</v>
      </c>
      <c r="H59" s="46">
        <v>434122.58</v>
      </c>
      <c r="I59" s="46">
        <v>1517030.31</v>
      </c>
      <c r="J59" s="46">
        <v>834128.18</v>
      </c>
      <c r="L59" s="46">
        <v>15984</v>
      </c>
      <c r="M59" s="46">
        <v>38409.22</v>
      </c>
    </row>
    <row r="60" spans="2:13" x14ac:dyDescent="0.3">
      <c r="B60" s="48" t="s">
        <v>669</v>
      </c>
      <c r="C60" s="48" t="s">
        <v>668</v>
      </c>
      <c r="D60" s="49">
        <v>6813480.7000000002</v>
      </c>
      <c r="E60" s="46">
        <v>501750.94</v>
      </c>
      <c r="F60" s="46">
        <v>94391.94</v>
      </c>
      <c r="G60" s="46">
        <v>3917284.65</v>
      </c>
      <c r="H60" s="46">
        <v>1334949.3700000001</v>
      </c>
      <c r="I60" s="46">
        <v>148018.17000000001</v>
      </c>
      <c r="J60" s="46">
        <v>800155.63</v>
      </c>
      <c r="L60" s="46">
        <v>16930</v>
      </c>
    </row>
    <row r="61" spans="2:13" x14ac:dyDescent="0.3">
      <c r="B61" s="48" t="s">
        <v>667</v>
      </c>
      <c r="C61" s="48" t="s">
        <v>666</v>
      </c>
      <c r="D61" s="49">
        <v>298612199.12</v>
      </c>
      <c r="E61" s="46">
        <v>13983779.32</v>
      </c>
      <c r="F61" s="46">
        <v>1036410.75</v>
      </c>
      <c r="G61" s="46">
        <v>171483201.19999999</v>
      </c>
      <c r="H61" s="46">
        <v>54394629.659999996</v>
      </c>
      <c r="J61" s="46">
        <v>53926975.210000001</v>
      </c>
      <c r="K61" s="46">
        <v>1497844.36</v>
      </c>
      <c r="L61" s="46">
        <v>11415.1</v>
      </c>
      <c r="M61" s="46">
        <v>2277943.52</v>
      </c>
    </row>
    <row r="62" spans="2:13" x14ac:dyDescent="0.3">
      <c r="B62" s="48" t="s">
        <v>665</v>
      </c>
      <c r="C62" s="48" t="s">
        <v>664</v>
      </c>
      <c r="D62" s="49">
        <v>34917213.549999997</v>
      </c>
      <c r="E62" s="46">
        <v>1957976.6</v>
      </c>
      <c r="F62" s="46">
        <v>210426.28</v>
      </c>
      <c r="G62" s="46">
        <v>19230395.129999999</v>
      </c>
      <c r="H62" s="46">
        <v>6995845.9900000002</v>
      </c>
      <c r="I62" s="46">
        <v>196606.2</v>
      </c>
      <c r="J62" s="46">
        <v>6322833.3499999996</v>
      </c>
      <c r="K62" s="46">
        <v>3130</v>
      </c>
    </row>
    <row r="63" spans="2:13" x14ac:dyDescent="0.3">
      <c r="B63" s="48" t="s">
        <v>663</v>
      </c>
      <c r="C63" s="48" t="s">
        <v>662</v>
      </c>
      <c r="D63" s="49">
        <v>498101.30000000005</v>
      </c>
      <c r="F63" s="46">
        <v>4620.07</v>
      </c>
      <c r="G63" s="46">
        <v>328717.86</v>
      </c>
      <c r="H63" s="46">
        <v>105862.21</v>
      </c>
      <c r="J63" s="46">
        <v>58901.16</v>
      </c>
    </row>
    <row r="64" spans="2:13" x14ac:dyDescent="0.3">
      <c r="B64" s="48" t="s">
        <v>661</v>
      </c>
      <c r="C64" s="48" t="s">
        <v>660</v>
      </c>
      <c r="D64" s="49">
        <v>2426518.12</v>
      </c>
      <c r="E64" s="46">
        <v>75774.89</v>
      </c>
      <c r="F64" s="46">
        <v>23577.65</v>
      </c>
      <c r="G64" s="46">
        <v>1943342.19</v>
      </c>
      <c r="H64" s="46">
        <v>168626.92</v>
      </c>
      <c r="I64" s="46">
        <v>45.62</v>
      </c>
      <c r="J64" s="46">
        <v>113595.88</v>
      </c>
      <c r="L64" s="46">
        <v>101554.97</v>
      </c>
    </row>
    <row r="65" spans="2:13" x14ac:dyDescent="0.3">
      <c r="B65" s="48" t="s">
        <v>659</v>
      </c>
      <c r="C65" s="48" t="s">
        <v>658</v>
      </c>
      <c r="D65" s="49">
        <v>6617964.3500000006</v>
      </c>
      <c r="E65" s="46">
        <v>817946.49</v>
      </c>
      <c r="F65" s="46">
        <v>90201.78</v>
      </c>
      <c r="G65" s="46">
        <v>3980485.74</v>
      </c>
      <c r="H65" s="46">
        <v>1038007.17</v>
      </c>
      <c r="I65" s="46">
        <v>39126.6</v>
      </c>
      <c r="J65" s="46">
        <v>652196.56999999995</v>
      </c>
    </row>
    <row r="66" spans="2:13" x14ac:dyDescent="0.3">
      <c r="B66" s="48" t="s">
        <v>657</v>
      </c>
      <c r="C66" s="48" t="s">
        <v>656</v>
      </c>
      <c r="D66" s="49">
        <v>43929153.289999999</v>
      </c>
      <c r="E66" s="46">
        <v>2020197.43</v>
      </c>
      <c r="F66" s="46">
        <v>129692.35</v>
      </c>
      <c r="G66" s="46">
        <v>23146216.039999999</v>
      </c>
      <c r="H66" s="46">
        <v>9471131.1999999993</v>
      </c>
      <c r="I66" s="46">
        <v>497123.83</v>
      </c>
      <c r="J66" s="46">
        <v>8514657.8699999992</v>
      </c>
      <c r="L66" s="46">
        <v>150134.57</v>
      </c>
    </row>
    <row r="67" spans="2:13" x14ac:dyDescent="0.3">
      <c r="B67" s="48" t="s">
        <v>655</v>
      </c>
      <c r="C67" s="48" t="s">
        <v>654</v>
      </c>
      <c r="D67" s="49">
        <v>54833828.32</v>
      </c>
      <c r="E67" s="46">
        <v>7841270.8099999996</v>
      </c>
      <c r="F67" s="46">
        <v>88053.41</v>
      </c>
      <c r="G67" s="46">
        <v>27521208.460000001</v>
      </c>
      <c r="H67" s="46">
        <v>10371101.539999999</v>
      </c>
      <c r="I67" s="46">
        <v>71.11</v>
      </c>
      <c r="J67" s="46">
        <v>8967988.9700000007</v>
      </c>
      <c r="K67" s="46">
        <v>2164.0300000000002</v>
      </c>
      <c r="M67" s="46">
        <v>41969.99</v>
      </c>
    </row>
    <row r="68" spans="2:13" x14ac:dyDescent="0.3">
      <c r="B68" s="48" t="s">
        <v>653</v>
      </c>
      <c r="C68" s="48" t="s">
        <v>652</v>
      </c>
      <c r="D68" s="49">
        <v>15889901.090000002</v>
      </c>
      <c r="E68" s="46">
        <v>1142229.06</v>
      </c>
      <c r="F68" s="46">
        <v>103017.75</v>
      </c>
      <c r="G68" s="46">
        <v>8305119.8700000001</v>
      </c>
      <c r="H68" s="46">
        <v>2759468.88</v>
      </c>
      <c r="I68" s="46">
        <v>991.81</v>
      </c>
      <c r="J68" s="46">
        <v>3556192.82</v>
      </c>
      <c r="L68" s="46">
        <v>22880.9</v>
      </c>
    </row>
    <row r="69" spans="2:13" x14ac:dyDescent="0.3">
      <c r="B69" s="48" t="s">
        <v>651</v>
      </c>
      <c r="C69" s="48" t="s">
        <v>650</v>
      </c>
      <c r="D69" s="49">
        <v>4140343.64</v>
      </c>
      <c r="E69" s="46">
        <v>375864.58</v>
      </c>
      <c r="F69" s="46">
        <v>44382.64</v>
      </c>
      <c r="G69" s="46">
        <v>2660571.9900000002</v>
      </c>
      <c r="H69" s="46">
        <v>531740.18999999994</v>
      </c>
      <c r="I69" s="46">
        <v>4.8</v>
      </c>
      <c r="J69" s="46">
        <v>492706.93</v>
      </c>
      <c r="K69" s="46">
        <v>35072.51</v>
      </c>
    </row>
    <row r="70" spans="2:13" x14ac:dyDescent="0.3">
      <c r="B70" s="48" t="s">
        <v>649</v>
      </c>
      <c r="C70" s="48" t="s">
        <v>648</v>
      </c>
      <c r="D70" s="49">
        <v>9837788.040000001</v>
      </c>
      <c r="E70" s="46">
        <v>610347.48</v>
      </c>
      <c r="F70" s="46">
        <v>24845.34</v>
      </c>
      <c r="G70" s="46">
        <v>5690255.0499999998</v>
      </c>
      <c r="H70" s="46">
        <v>1743360.7</v>
      </c>
      <c r="I70" s="46">
        <v>12.59</v>
      </c>
      <c r="J70" s="46">
        <v>1643167.15</v>
      </c>
      <c r="L70" s="46">
        <v>44595.73</v>
      </c>
      <c r="M70" s="46">
        <v>81204</v>
      </c>
    </row>
    <row r="71" spans="2:13" x14ac:dyDescent="0.3">
      <c r="B71" s="48" t="s">
        <v>647</v>
      </c>
      <c r="C71" s="48" t="s">
        <v>646</v>
      </c>
      <c r="D71" s="49">
        <v>27479607.389999997</v>
      </c>
      <c r="E71" s="46">
        <v>1410946.56</v>
      </c>
      <c r="F71" s="46">
        <v>163686.14000000001</v>
      </c>
      <c r="G71" s="46">
        <v>16850691.649999999</v>
      </c>
      <c r="H71" s="46">
        <v>5720618.6299999999</v>
      </c>
      <c r="I71" s="46">
        <v>1304.6099999999999</v>
      </c>
      <c r="J71" s="46">
        <v>3298699.8</v>
      </c>
      <c r="M71" s="46">
        <v>33660</v>
      </c>
    </row>
    <row r="72" spans="2:13" x14ac:dyDescent="0.3">
      <c r="B72" s="48" t="s">
        <v>645</v>
      </c>
      <c r="C72" s="48" t="s">
        <v>644</v>
      </c>
      <c r="D72" s="49">
        <v>131874532.23999999</v>
      </c>
      <c r="E72" s="46">
        <v>7022483.3399999999</v>
      </c>
      <c r="F72" s="46">
        <v>1763938.35</v>
      </c>
      <c r="G72" s="46">
        <v>81751065.599999994</v>
      </c>
      <c r="H72" s="46">
        <v>25595314.309999999</v>
      </c>
      <c r="I72" s="46">
        <v>283.01</v>
      </c>
      <c r="J72" s="46">
        <v>14909545.48</v>
      </c>
      <c r="K72" s="46">
        <v>50934.6</v>
      </c>
      <c r="L72" s="46">
        <v>491971.06</v>
      </c>
      <c r="M72" s="46">
        <v>288996.49</v>
      </c>
    </row>
    <row r="73" spans="2:13" x14ac:dyDescent="0.3">
      <c r="B73" s="48" t="s">
        <v>643</v>
      </c>
      <c r="C73" s="48" t="s">
        <v>642</v>
      </c>
      <c r="D73" s="49">
        <v>39675577.609999999</v>
      </c>
      <c r="E73" s="46">
        <v>1824159.7</v>
      </c>
      <c r="F73" s="46">
        <v>97430.94</v>
      </c>
      <c r="G73" s="46">
        <v>25512585.920000002</v>
      </c>
      <c r="H73" s="46">
        <v>7624015.1299999999</v>
      </c>
      <c r="I73" s="46">
        <v>59.81</v>
      </c>
      <c r="J73" s="46">
        <v>4362452.18</v>
      </c>
      <c r="L73" s="46">
        <v>43423.43</v>
      </c>
      <c r="M73" s="46">
        <v>211450.5</v>
      </c>
    </row>
    <row r="74" spans="2:13" x14ac:dyDescent="0.3">
      <c r="B74" s="48" t="s">
        <v>641</v>
      </c>
      <c r="C74" s="48" t="s">
        <v>640</v>
      </c>
      <c r="D74" s="49">
        <v>3392046.93</v>
      </c>
      <c r="E74" s="46">
        <v>220655.32</v>
      </c>
      <c r="F74" s="46">
        <v>22739.39</v>
      </c>
      <c r="G74" s="46">
        <v>2175063.7400000002</v>
      </c>
      <c r="H74" s="46">
        <v>497575.7</v>
      </c>
      <c r="I74" s="46">
        <v>3.13</v>
      </c>
      <c r="J74" s="46">
        <v>426859.79</v>
      </c>
      <c r="L74" s="46">
        <v>49149.86</v>
      </c>
    </row>
    <row r="75" spans="2:13" x14ac:dyDescent="0.3">
      <c r="B75" s="48" t="s">
        <v>639</v>
      </c>
      <c r="C75" s="48" t="s">
        <v>638</v>
      </c>
      <c r="D75" s="49">
        <v>12598887.73</v>
      </c>
      <c r="E75" s="46">
        <v>817564.48</v>
      </c>
      <c r="F75" s="46">
        <v>109666.48</v>
      </c>
      <c r="G75" s="46">
        <v>6826069.5899999999</v>
      </c>
      <c r="H75" s="46">
        <v>1951149.7</v>
      </c>
      <c r="I75" s="46">
        <v>600873.35</v>
      </c>
      <c r="J75" s="46">
        <v>2268666.46</v>
      </c>
      <c r="L75" s="46">
        <v>9094</v>
      </c>
      <c r="M75" s="46">
        <v>15803.67</v>
      </c>
    </row>
    <row r="76" spans="2:13" x14ac:dyDescent="0.3">
      <c r="B76" s="48" t="s">
        <v>637</v>
      </c>
      <c r="C76" s="48" t="s">
        <v>636</v>
      </c>
      <c r="D76" s="49">
        <v>58473960.710000008</v>
      </c>
      <c r="E76" s="46">
        <v>4051966.71</v>
      </c>
      <c r="F76" s="46">
        <v>403820</v>
      </c>
      <c r="G76" s="46">
        <v>30160401.640000001</v>
      </c>
      <c r="H76" s="46">
        <v>10779882.17</v>
      </c>
      <c r="I76" s="46">
        <v>46036.97</v>
      </c>
      <c r="J76" s="46">
        <v>12839387.949999999</v>
      </c>
      <c r="K76" s="46">
        <v>155273.49</v>
      </c>
      <c r="L76" s="46">
        <v>37191.78</v>
      </c>
    </row>
    <row r="77" spans="2:13" x14ac:dyDescent="0.3">
      <c r="B77" s="48" t="s">
        <v>635</v>
      </c>
      <c r="C77" s="48" t="s">
        <v>634</v>
      </c>
      <c r="D77" s="49">
        <v>27499657.75</v>
      </c>
      <c r="E77" s="46">
        <v>2022743.59</v>
      </c>
      <c r="F77" s="46">
        <v>297991.09999999998</v>
      </c>
      <c r="G77" s="46">
        <v>15145093.76</v>
      </c>
      <c r="H77" s="46">
        <v>4840980.3600000003</v>
      </c>
      <c r="I77" s="46">
        <v>23134.07</v>
      </c>
      <c r="J77" s="46">
        <v>4319523.93</v>
      </c>
      <c r="K77" s="46">
        <v>692405.78</v>
      </c>
      <c r="L77" s="46">
        <v>157785.16</v>
      </c>
    </row>
    <row r="78" spans="2:13" x14ac:dyDescent="0.3">
      <c r="B78" s="48" t="s">
        <v>633</v>
      </c>
      <c r="C78" s="48" t="s">
        <v>632</v>
      </c>
      <c r="D78" s="49">
        <v>13847614.300000001</v>
      </c>
      <c r="E78" s="46">
        <v>1970656.72</v>
      </c>
      <c r="F78" s="46">
        <v>102743.17</v>
      </c>
      <c r="G78" s="46">
        <v>6689850.8499999996</v>
      </c>
      <c r="H78" s="46">
        <v>2398200.5499999998</v>
      </c>
      <c r="I78" s="46">
        <v>199369.87</v>
      </c>
      <c r="J78" s="46">
        <v>2393507.6800000002</v>
      </c>
      <c r="L78" s="46">
        <v>93285.46</v>
      </c>
    </row>
    <row r="79" spans="2:13" x14ac:dyDescent="0.3">
      <c r="B79" s="48" t="s">
        <v>631</v>
      </c>
      <c r="C79" s="48" t="s">
        <v>630</v>
      </c>
      <c r="D79" s="49">
        <v>5392787.0800000001</v>
      </c>
      <c r="E79" s="46">
        <v>870819.57</v>
      </c>
      <c r="F79" s="46">
        <v>85786.86</v>
      </c>
      <c r="G79" s="46">
        <v>2699778</v>
      </c>
      <c r="H79" s="46">
        <v>902561.36</v>
      </c>
      <c r="I79" s="46">
        <v>4516.5600000000004</v>
      </c>
      <c r="J79" s="46">
        <v>824324.73</v>
      </c>
      <c r="L79" s="46">
        <v>5000</v>
      </c>
    </row>
    <row r="80" spans="2:13" x14ac:dyDescent="0.3">
      <c r="B80" s="48" t="s">
        <v>629</v>
      </c>
      <c r="C80" s="48" t="s">
        <v>628</v>
      </c>
      <c r="D80" s="49">
        <v>21796520.140000001</v>
      </c>
      <c r="E80" s="46">
        <v>2248030.29</v>
      </c>
      <c r="F80" s="46">
        <v>103507.83</v>
      </c>
      <c r="G80" s="46">
        <v>12875428.34</v>
      </c>
      <c r="H80" s="46">
        <v>3461142.24</v>
      </c>
      <c r="I80" s="46">
        <v>20140.55</v>
      </c>
      <c r="J80" s="46">
        <v>2918379.87</v>
      </c>
      <c r="K80" s="46">
        <v>163183.72</v>
      </c>
      <c r="M80" s="46">
        <v>6707.3</v>
      </c>
    </row>
    <row r="81" spans="2:13" x14ac:dyDescent="0.3">
      <c r="B81" s="48" t="s">
        <v>627</v>
      </c>
      <c r="C81" s="48" t="s">
        <v>626</v>
      </c>
      <c r="D81" s="49">
        <v>26299191.969999999</v>
      </c>
      <c r="E81" s="46">
        <v>2702369.98</v>
      </c>
      <c r="F81" s="46">
        <v>366202.62</v>
      </c>
      <c r="G81" s="46">
        <v>15025993.439999999</v>
      </c>
      <c r="H81" s="46">
        <v>4440948.7</v>
      </c>
      <c r="I81" s="46">
        <v>22049.27</v>
      </c>
      <c r="J81" s="46">
        <v>3349978.99</v>
      </c>
      <c r="K81" s="46">
        <v>318470.92</v>
      </c>
      <c r="L81" s="46">
        <v>73178.05</v>
      </c>
    </row>
    <row r="82" spans="2:13" x14ac:dyDescent="0.3">
      <c r="B82" s="48" t="s">
        <v>625</v>
      </c>
      <c r="C82" s="48" t="s">
        <v>624</v>
      </c>
      <c r="D82" s="49">
        <v>5600440.0099999988</v>
      </c>
      <c r="E82" s="46">
        <v>42807.77</v>
      </c>
      <c r="F82" s="46">
        <v>85483.25</v>
      </c>
      <c r="G82" s="46">
        <v>2512889.7799999998</v>
      </c>
      <c r="H82" s="46">
        <v>612646.59</v>
      </c>
      <c r="I82" s="46">
        <v>1362498.66</v>
      </c>
      <c r="J82" s="46">
        <v>984113.96</v>
      </c>
    </row>
    <row r="83" spans="2:13" x14ac:dyDescent="0.3">
      <c r="B83" s="48" t="s">
        <v>623</v>
      </c>
      <c r="C83" s="48" t="s">
        <v>622</v>
      </c>
      <c r="D83" s="49">
        <v>4976626.9800000004</v>
      </c>
      <c r="E83" s="46">
        <v>465904.68</v>
      </c>
      <c r="F83" s="46">
        <v>50862.41</v>
      </c>
      <c r="G83" s="46">
        <v>2535369.0499999998</v>
      </c>
      <c r="H83" s="46">
        <v>999806.91</v>
      </c>
      <c r="I83" s="46">
        <v>84843.16</v>
      </c>
      <c r="J83" s="46">
        <v>667620.69999999995</v>
      </c>
      <c r="K83" s="46">
        <v>12064.07</v>
      </c>
      <c r="L83" s="46">
        <v>140347</v>
      </c>
      <c r="M83" s="46">
        <v>19809</v>
      </c>
    </row>
    <row r="84" spans="2:13" x14ac:dyDescent="0.3">
      <c r="B84" s="48" t="s">
        <v>621</v>
      </c>
      <c r="C84" s="48" t="s">
        <v>620</v>
      </c>
      <c r="D84" s="49">
        <v>3152063.23</v>
      </c>
      <c r="E84" s="46">
        <v>594666.93999999994</v>
      </c>
      <c r="F84" s="46">
        <v>55070.11</v>
      </c>
      <c r="G84" s="46">
        <v>1747452.44</v>
      </c>
      <c r="H84" s="46">
        <v>322436.51</v>
      </c>
      <c r="I84" s="46">
        <v>2538.48</v>
      </c>
      <c r="J84" s="46">
        <v>413115.77</v>
      </c>
      <c r="L84" s="46">
        <v>16782.98</v>
      </c>
    </row>
    <row r="85" spans="2:13" x14ac:dyDescent="0.3">
      <c r="B85" s="48" t="s">
        <v>619</v>
      </c>
      <c r="C85" s="48" t="s">
        <v>618</v>
      </c>
      <c r="D85" s="49">
        <v>949476.71</v>
      </c>
      <c r="E85" s="46">
        <v>83337.69</v>
      </c>
      <c r="F85" s="46">
        <v>7563.42</v>
      </c>
      <c r="G85" s="46">
        <v>645048.18999999994</v>
      </c>
      <c r="H85" s="46">
        <v>94374.31</v>
      </c>
      <c r="I85" s="46">
        <v>839.68</v>
      </c>
      <c r="J85" s="46">
        <v>118313.42</v>
      </c>
    </row>
    <row r="86" spans="2:13" x14ac:dyDescent="0.3">
      <c r="B86" s="48" t="s">
        <v>617</v>
      </c>
      <c r="C86" s="48" t="s">
        <v>616</v>
      </c>
      <c r="D86" s="49">
        <v>4342915.16</v>
      </c>
      <c r="E86" s="46">
        <v>1090587.83</v>
      </c>
      <c r="F86" s="46">
        <v>50608.46</v>
      </c>
      <c r="G86" s="46">
        <v>2431126.44</v>
      </c>
      <c r="H86" s="46">
        <v>391428.84</v>
      </c>
      <c r="I86" s="46">
        <v>2391.38</v>
      </c>
      <c r="J86" s="46">
        <v>376772.21</v>
      </c>
    </row>
    <row r="87" spans="2:13" x14ac:dyDescent="0.3">
      <c r="B87" s="48" t="s">
        <v>615</v>
      </c>
      <c r="C87" s="48" t="s">
        <v>614</v>
      </c>
      <c r="D87" s="49">
        <v>12251442.299999999</v>
      </c>
      <c r="E87" s="46">
        <v>2649770.75</v>
      </c>
      <c r="F87" s="46">
        <v>51115.17</v>
      </c>
      <c r="G87" s="46">
        <v>5385585.0099999998</v>
      </c>
      <c r="H87" s="46">
        <v>1947276.02</v>
      </c>
      <c r="I87" s="46">
        <v>17932.05</v>
      </c>
      <c r="J87" s="46">
        <v>2189663.2999999998</v>
      </c>
      <c r="M87" s="46">
        <v>10100</v>
      </c>
    </row>
    <row r="88" spans="2:13" x14ac:dyDescent="0.3">
      <c r="B88" s="48" t="s">
        <v>613</v>
      </c>
      <c r="C88" s="48" t="s">
        <v>612</v>
      </c>
      <c r="D88" s="49">
        <v>7337326.1900000004</v>
      </c>
      <c r="E88" s="46">
        <v>398029.07</v>
      </c>
      <c r="F88" s="46">
        <v>127566.06</v>
      </c>
      <c r="G88" s="46">
        <v>3840387.94</v>
      </c>
      <c r="H88" s="46">
        <v>904925.1</v>
      </c>
      <c r="I88" s="46">
        <v>1036138.56</v>
      </c>
      <c r="J88" s="46">
        <v>979148.65</v>
      </c>
      <c r="L88" s="46">
        <v>51130.81</v>
      </c>
    </row>
    <row r="89" spans="2:13" x14ac:dyDescent="0.3">
      <c r="B89" s="48" t="s">
        <v>611</v>
      </c>
      <c r="C89" s="48" t="s">
        <v>610</v>
      </c>
      <c r="D89" s="49">
        <v>101663163.93000002</v>
      </c>
      <c r="E89" s="46">
        <v>11044296</v>
      </c>
      <c r="F89" s="46">
        <v>430424.81</v>
      </c>
      <c r="G89" s="46">
        <v>53918158.960000001</v>
      </c>
      <c r="H89" s="46">
        <v>15475049.26</v>
      </c>
      <c r="I89" s="46">
        <v>7043534.6600000001</v>
      </c>
      <c r="J89" s="46">
        <v>13527675.51</v>
      </c>
      <c r="K89" s="46">
        <v>119984.68</v>
      </c>
      <c r="L89" s="46">
        <v>104040.05</v>
      </c>
    </row>
    <row r="90" spans="2:13" x14ac:dyDescent="0.3">
      <c r="B90" s="48" t="s">
        <v>609</v>
      </c>
      <c r="C90" s="48" t="s">
        <v>608</v>
      </c>
      <c r="D90" s="49">
        <v>18235392.5</v>
      </c>
      <c r="E90" s="46">
        <v>2454036.5099999998</v>
      </c>
      <c r="F90" s="46">
        <v>91162.53</v>
      </c>
      <c r="G90" s="46">
        <v>9360412.3100000005</v>
      </c>
      <c r="H90" s="46">
        <v>2643163.7200000002</v>
      </c>
      <c r="I90" s="46">
        <v>19732</v>
      </c>
      <c r="J90" s="46">
        <v>3282463.05</v>
      </c>
      <c r="M90" s="46">
        <v>384422.38</v>
      </c>
    </row>
    <row r="91" spans="2:13" x14ac:dyDescent="0.3">
      <c r="B91" s="48" t="s">
        <v>607</v>
      </c>
      <c r="C91" s="48" t="s">
        <v>606</v>
      </c>
      <c r="D91" s="49">
        <v>21913021.280000001</v>
      </c>
      <c r="E91" s="46">
        <v>3448136.57</v>
      </c>
      <c r="F91" s="46">
        <v>434717.11</v>
      </c>
      <c r="G91" s="46">
        <v>11825265.32</v>
      </c>
      <c r="H91" s="46">
        <v>3128345.14</v>
      </c>
      <c r="J91" s="46">
        <v>3067371.09</v>
      </c>
      <c r="M91" s="46">
        <v>9186.0499999999993</v>
      </c>
    </row>
    <row r="92" spans="2:13" x14ac:dyDescent="0.3">
      <c r="B92" s="48" t="s">
        <v>605</v>
      </c>
      <c r="C92" s="48" t="s">
        <v>604</v>
      </c>
      <c r="D92" s="49">
        <v>1363840.1300000001</v>
      </c>
      <c r="E92" s="46">
        <v>76668.77</v>
      </c>
      <c r="F92" s="46">
        <v>10786.92</v>
      </c>
      <c r="G92" s="46">
        <v>550328.6</v>
      </c>
      <c r="H92" s="46">
        <v>155637.85999999999</v>
      </c>
      <c r="I92" s="46">
        <v>316297.81</v>
      </c>
      <c r="J92" s="46">
        <v>243717.89</v>
      </c>
      <c r="L92" s="46">
        <v>10402.280000000001</v>
      </c>
    </row>
    <row r="93" spans="2:13" x14ac:dyDescent="0.3">
      <c r="B93" s="48" t="s">
        <v>603</v>
      </c>
      <c r="C93" s="48" t="s">
        <v>602</v>
      </c>
      <c r="D93" s="49">
        <v>1781252.4500000002</v>
      </c>
      <c r="E93" s="46">
        <v>284054</v>
      </c>
      <c r="F93" s="46">
        <v>13603.85</v>
      </c>
      <c r="G93" s="46">
        <v>792980.47</v>
      </c>
      <c r="H93" s="46">
        <v>296836.01</v>
      </c>
      <c r="I93" s="46">
        <v>16143.57</v>
      </c>
      <c r="J93" s="46">
        <v>364779.46</v>
      </c>
      <c r="L93" s="46">
        <v>3665</v>
      </c>
      <c r="M93" s="46">
        <v>9190.09</v>
      </c>
    </row>
    <row r="94" spans="2:13" x14ac:dyDescent="0.3">
      <c r="B94" s="48" t="s">
        <v>601</v>
      </c>
      <c r="C94" s="48" t="s">
        <v>600</v>
      </c>
      <c r="D94" s="49">
        <v>9531340.4000000004</v>
      </c>
      <c r="E94" s="46">
        <v>626984.76</v>
      </c>
      <c r="F94" s="46">
        <v>31440.34</v>
      </c>
      <c r="G94" s="46">
        <v>6920708.5800000001</v>
      </c>
      <c r="H94" s="46">
        <v>1159466.23</v>
      </c>
      <c r="I94" s="46">
        <v>44852.21</v>
      </c>
      <c r="J94" s="46">
        <v>650419.53</v>
      </c>
      <c r="K94" s="46">
        <v>26125.96</v>
      </c>
      <c r="L94" s="46">
        <v>71342.789999999994</v>
      </c>
    </row>
    <row r="95" spans="2:13" x14ac:dyDescent="0.3">
      <c r="B95" s="48" t="s">
        <v>599</v>
      </c>
      <c r="C95" s="48" t="s">
        <v>598</v>
      </c>
      <c r="D95" s="49">
        <v>14255732.890000002</v>
      </c>
      <c r="E95" s="46">
        <v>2099042.15</v>
      </c>
      <c r="F95" s="46">
        <v>93508.15</v>
      </c>
      <c r="G95" s="46">
        <v>6689380.1500000004</v>
      </c>
      <c r="H95" s="46">
        <v>2435104.2000000002</v>
      </c>
      <c r="I95" s="46">
        <v>132139.59</v>
      </c>
      <c r="J95" s="46">
        <v>2456506.2599999998</v>
      </c>
      <c r="K95" s="46">
        <v>269983.25</v>
      </c>
      <c r="L95" s="46">
        <v>80069.14</v>
      </c>
    </row>
    <row r="96" spans="2:13" x14ac:dyDescent="0.3">
      <c r="B96" s="48" t="s">
        <v>597</v>
      </c>
      <c r="C96" s="48" t="s">
        <v>596</v>
      </c>
      <c r="D96" s="49">
        <v>22133872.910000004</v>
      </c>
      <c r="E96" s="46">
        <v>3176728.14</v>
      </c>
      <c r="F96" s="46">
        <v>399161.42</v>
      </c>
      <c r="G96" s="46">
        <v>10624055.5</v>
      </c>
      <c r="H96" s="46">
        <v>3195936.07</v>
      </c>
      <c r="I96" s="46">
        <v>227099.66</v>
      </c>
      <c r="J96" s="46">
        <v>4128324.72</v>
      </c>
      <c r="K96" s="46">
        <v>94406.17</v>
      </c>
      <c r="L96" s="46">
        <v>50000</v>
      </c>
      <c r="M96" s="46">
        <v>238161.23</v>
      </c>
    </row>
    <row r="97" spans="2:13" x14ac:dyDescent="0.3">
      <c r="B97" s="48" t="s">
        <v>595</v>
      </c>
      <c r="C97" s="48" t="s">
        <v>594</v>
      </c>
      <c r="D97" s="49">
        <v>1043904848.49</v>
      </c>
      <c r="E97" s="46">
        <v>173242889.91999999</v>
      </c>
      <c r="F97" s="46">
        <v>13269938.130000001</v>
      </c>
      <c r="G97" s="46">
        <v>498491569.32999998</v>
      </c>
      <c r="H97" s="46">
        <v>156519797.41</v>
      </c>
      <c r="I97" s="46">
        <v>17326.650000000001</v>
      </c>
      <c r="J97" s="46">
        <v>127293644.34999999</v>
      </c>
      <c r="K97" s="46">
        <v>953101.61</v>
      </c>
      <c r="L97" s="46">
        <v>33874882.270000003</v>
      </c>
      <c r="M97" s="46">
        <v>40241698.82</v>
      </c>
    </row>
    <row r="98" spans="2:13" x14ac:dyDescent="0.3">
      <c r="B98" s="48" t="s">
        <v>593</v>
      </c>
      <c r="C98" s="48" t="s">
        <v>592</v>
      </c>
      <c r="D98" s="49">
        <v>377108957.88999999</v>
      </c>
      <c r="E98" s="46">
        <v>30451079.59</v>
      </c>
      <c r="F98" s="46">
        <v>-184579.3</v>
      </c>
      <c r="G98" s="46">
        <v>198358264.36000001</v>
      </c>
      <c r="H98" s="46">
        <v>72127817.319999993</v>
      </c>
      <c r="I98" s="46">
        <v>6744.09</v>
      </c>
      <c r="J98" s="46">
        <v>70357645.079999998</v>
      </c>
      <c r="K98" s="46">
        <v>1511770.51</v>
      </c>
      <c r="L98" s="46">
        <v>4472359.38</v>
      </c>
      <c r="M98" s="46">
        <v>7856.86</v>
      </c>
    </row>
    <row r="99" spans="2:13" x14ac:dyDescent="0.3">
      <c r="B99" s="48" t="s">
        <v>591</v>
      </c>
      <c r="C99" s="48" t="s">
        <v>590</v>
      </c>
      <c r="D99" s="49">
        <v>67733233.270000011</v>
      </c>
      <c r="E99" s="46">
        <v>8936327.0700000003</v>
      </c>
      <c r="F99" s="46">
        <v>628358.27</v>
      </c>
      <c r="G99" s="46">
        <v>39868640.770000003</v>
      </c>
      <c r="H99" s="46">
        <v>11734763.550000001</v>
      </c>
      <c r="I99" s="46">
        <v>1413.11</v>
      </c>
      <c r="J99" s="46">
        <v>6482529.4199999999</v>
      </c>
      <c r="K99" s="46">
        <v>78726.78</v>
      </c>
      <c r="M99" s="46">
        <v>2474.3000000000002</v>
      </c>
    </row>
    <row r="100" spans="2:13" x14ac:dyDescent="0.3">
      <c r="B100" s="48" t="s">
        <v>589</v>
      </c>
      <c r="C100" s="48" t="s">
        <v>588</v>
      </c>
      <c r="D100" s="49">
        <v>67688923.340000004</v>
      </c>
      <c r="E100" s="46">
        <v>11427078.210000001</v>
      </c>
      <c r="F100" s="46">
        <v>3863430.8</v>
      </c>
      <c r="G100" s="46">
        <v>38810612.990000002</v>
      </c>
      <c r="H100" s="46">
        <v>8233876.6100000003</v>
      </c>
      <c r="I100" s="46">
        <v>1390.45</v>
      </c>
      <c r="J100" s="46">
        <v>5212019.7</v>
      </c>
      <c r="L100" s="46">
        <v>140514.57999999999</v>
      </c>
    </row>
    <row r="101" spans="2:13" x14ac:dyDescent="0.3">
      <c r="B101" s="48" t="s">
        <v>587</v>
      </c>
      <c r="C101" s="48" t="s">
        <v>586</v>
      </c>
      <c r="D101" s="49">
        <v>362478730.83999997</v>
      </c>
      <c r="E101" s="46">
        <v>49345907.960000001</v>
      </c>
      <c r="F101" s="46">
        <v>5473324.4299999997</v>
      </c>
      <c r="G101" s="46">
        <v>175646593.28</v>
      </c>
      <c r="H101" s="46">
        <v>66055671.780000001</v>
      </c>
      <c r="I101" s="46">
        <v>5832.74</v>
      </c>
      <c r="J101" s="46">
        <v>48998015.770000003</v>
      </c>
      <c r="K101" s="46">
        <v>1240205.77</v>
      </c>
      <c r="L101" s="46">
        <v>3199208.87</v>
      </c>
      <c r="M101" s="46">
        <v>12513970.24</v>
      </c>
    </row>
    <row r="102" spans="2:13" x14ac:dyDescent="0.3">
      <c r="B102" s="48" t="s">
        <v>585</v>
      </c>
      <c r="C102" s="48" t="s">
        <v>584</v>
      </c>
      <c r="D102" s="49">
        <v>25538964.029999997</v>
      </c>
      <c r="E102" s="46">
        <v>3994600.38</v>
      </c>
      <c r="F102" s="46">
        <v>364965.09</v>
      </c>
      <c r="G102" s="46">
        <v>13646143.84</v>
      </c>
      <c r="H102" s="46">
        <v>3499816.4</v>
      </c>
      <c r="I102" s="46">
        <v>470.21</v>
      </c>
      <c r="J102" s="46">
        <v>2277492.09</v>
      </c>
      <c r="L102" s="46">
        <v>228710</v>
      </c>
      <c r="M102" s="46">
        <v>1526766.02</v>
      </c>
    </row>
    <row r="103" spans="2:13" x14ac:dyDescent="0.3">
      <c r="B103" s="48" t="s">
        <v>583</v>
      </c>
      <c r="C103" s="48" t="s">
        <v>582</v>
      </c>
      <c r="D103" s="49">
        <v>272103735.41000003</v>
      </c>
      <c r="E103" s="46">
        <v>41304558.609999999</v>
      </c>
      <c r="F103" s="46">
        <v>2605129</v>
      </c>
      <c r="G103" s="46">
        <v>143691049.80000001</v>
      </c>
      <c r="H103" s="46">
        <v>49120874.280000001</v>
      </c>
      <c r="I103" s="46">
        <v>4916.3100000000004</v>
      </c>
      <c r="J103" s="46">
        <v>32881424.280000001</v>
      </c>
      <c r="K103" s="46">
        <v>540197.30000000005</v>
      </c>
      <c r="L103" s="46">
        <v>1180893.5</v>
      </c>
      <c r="M103" s="46">
        <v>774692.33</v>
      </c>
    </row>
    <row r="104" spans="2:13" x14ac:dyDescent="0.3">
      <c r="B104" s="48" t="s">
        <v>581</v>
      </c>
      <c r="C104" s="48" t="s">
        <v>580</v>
      </c>
      <c r="D104" s="49">
        <v>2690103.76</v>
      </c>
      <c r="E104" s="46">
        <v>178764.53</v>
      </c>
      <c r="F104" s="46">
        <v>29421.49</v>
      </c>
      <c r="G104" s="46">
        <v>2129112.79</v>
      </c>
      <c r="H104" s="46">
        <v>150171.54999999999</v>
      </c>
      <c r="I104" s="46">
        <v>13.02</v>
      </c>
      <c r="J104" s="46">
        <v>73522.210000000006</v>
      </c>
      <c r="L104" s="46">
        <v>129098.17</v>
      </c>
    </row>
    <row r="105" spans="2:13" x14ac:dyDescent="0.3">
      <c r="B105" s="48" t="s">
        <v>579</v>
      </c>
      <c r="C105" s="48" t="s">
        <v>578</v>
      </c>
      <c r="D105" s="49">
        <v>354339475.38999999</v>
      </c>
      <c r="E105" s="46">
        <v>54906642.25</v>
      </c>
      <c r="F105" s="46">
        <v>9979786.4600000009</v>
      </c>
      <c r="G105" s="46">
        <v>183635802.97999999</v>
      </c>
      <c r="H105" s="46">
        <v>45875647.340000004</v>
      </c>
      <c r="I105" s="46">
        <v>6362.28</v>
      </c>
      <c r="J105" s="46">
        <v>33949658.990000002</v>
      </c>
      <c r="K105" s="46">
        <v>1261818.2</v>
      </c>
      <c r="L105" s="46">
        <v>438688.57</v>
      </c>
      <c r="M105" s="46">
        <v>24285068.32</v>
      </c>
    </row>
    <row r="106" spans="2:13" x14ac:dyDescent="0.3">
      <c r="B106" s="48" t="s">
        <v>577</v>
      </c>
      <c r="C106" s="48" t="s">
        <v>576</v>
      </c>
      <c r="D106" s="49">
        <v>54780937.68</v>
      </c>
      <c r="E106" s="46">
        <v>7482858.6299999999</v>
      </c>
      <c r="F106" s="46">
        <v>456108.35</v>
      </c>
      <c r="G106" s="46">
        <v>24602375.059999999</v>
      </c>
      <c r="H106" s="46">
        <v>10229159.83</v>
      </c>
      <c r="I106" s="46">
        <v>865.18</v>
      </c>
      <c r="J106" s="46">
        <v>11744232.65</v>
      </c>
      <c r="K106" s="46">
        <v>65337.98</v>
      </c>
      <c r="L106" s="46">
        <v>200000</v>
      </c>
    </row>
    <row r="107" spans="2:13" x14ac:dyDescent="0.3">
      <c r="B107" s="48" t="s">
        <v>575</v>
      </c>
      <c r="C107" s="48" t="s">
        <v>574</v>
      </c>
      <c r="D107" s="49">
        <v>50259429.460000001</v>
      </c>
      <c r="E107" s="46">
        <v>7782484.0999999996</v>
      </c>
      <c r="F107" s="46">
        <v>1114074.3899999999</v>
      </c>
      <c r="G107" s="46">
        <v>29879640.079999998</v>
      </c>
      <c r="H107" s="46">
        <v>6770929.1500000004</v>
      </c>
      <c r="I107" s="46">
        <v>973.76</v>
      </c>
      <c r="J107" s="46">
        <v>4711327.9800000004</v>
      </c>
    </row>
    <row r="108" spans="2:13" x14ac:dyDescent="0.3">
      <c r="B108" s="48" t="s">
        <v>573</v>
      </c>
      <c r="C108" s="48" t="s">
        <v>572</v>
      </c>
      <c r="D108" s="49">
        <v>300903497.22000003</v>
      </c>
      <c r="E108" s="46">
        <v>38946056.93</v>
      </c>
      <c r="F108" s="46">
        <v>2169230.16</v>
      </c>
      <c r="G108" s="46">
        <v>165948026.38</v>
      </c>
      <c r="H108" s="46">
        <v>50626881.920000002</v>
      </c>
      <c r="I108" s="46">
        <v>167051.59</v>
      </c>
      <c r="J108" s="46">
        <v>42097733.840000004</v>
      </c>
      <c r="K108" s="46">
        <v>588452.61</v>
      </c>
      <c r="L108" s="46">
        <v>281493.55</v>
      </c>
      <c r="M108" s="46">
        <v>78570.240000000005</v>
      </c>
    </row>
    <row r="109" spans="2:13" x14ac:dyDescent="0.3">
      <c r="B109" s="48" t="s">
        <v>571</v>
      </c>
      <c r="C109" s="48" t="s">
        <v>570</v>
      </c>
      <c r="D109" s="49">
        <v>136797551.13999999</v>
      </c>
      <c r="E109" s="46">
        <v>16114214.75</v>
      </c>
      <c r="F109" s="46">
        <v>2825159.99</v>
      </c>
      <c r="G109" s="46">
        <v>87403448.019999996</v>
      </c>
      <c r="H109" s="46">
        <v>20971288</v>
      </c>
      <c r="I109" s="46">
        <v>2998.25</v>
      </c>
      <c r="J109" s="46">
        <v>7530041.4500000002</v>
      </c>
      <c r="L109" s="46">
        <v>291114.88</v>
      </c>
      <c r="M109" s="46">
        <v>1659285.8</v>
      </c>
    </row>
    <row r="110" spans="2:13" x14ac:dyDescent="0.3">
      <c r="B110" s="48" t="s">
        <v>569</v>
      </c>
      <c r="C110" s="48" t="s">
        <v>568</v>
      </c>
      <c r="D110" s="49">
        <v>111969242.69</v>
      </c>
      <c r="E110" s="46">
        <v>16354914.08</v>
      </c>
      <c r="F110" s="46">
        <v>1406035.38</v>
      </c>
      <c r="G110" s="46">
        <v>69246029.109999999</v>
      </c>
      <c r="H110" s="46">
        <v>13909842.619999999</v>
      </c>
      <c r="I110" s="46">
        <v>2336.94</v>
      </c>
      <c r="J110" s="46">
        <v>6765176.9199999999</v>
      </c>
      <c r="L110" s="46">
        <v>284907.64</v>
      </c>
      <c r="M110" s="46">
        <v>4000000</v>
      </c>
    </row>
    <row r="111" spans="2:13" x14ac:dyDescent="0.3">
      <c r="B111" s="48" t="s">
        <v>567</v>
      </c>
      <c r="C111" s="48" t="s">
        <v>566</v>
      </c>
      <c r="D111" s="49">
        <v>330310106.51000005</v>
      </c>
      <c r="E111" s="46">
        <v>51700410.390000001</v>
      </c>
      <c r="F111" s="46">
        <v>14616391.08</v>
      </c>
      <c r="G111" s="46">
        <v>187852072.77000001</v>
      </c>
      <c r="H111" s="46">
        <v>37527923.780000001</v>
      </c>
      <c r="I111" s="46">
        <v>6594.94</v>
      </c>
      <c r="J111" s="46">
        <v>28466390.510000002</v>
      </c>
      <c r="K111" s="46">
        <v>98432.92</v>
      </c>
      <c r="L111" s="46">
        <v>626294</v>
      </c>
      <c r="M111" s="46">
        <v>9415596.1199999992</v>
      </c>
    </row>
    <row r="112" spans="2:13" x14ac:dyDescent="0.3">
      <c r="B112" s="48" t="s">
        <v>565</v>
      </c>
      <c r="C112" s="48" t="s">
        <v>564</v>
      </c>
      <c r="D112" s="49">
        <v>160832270.12</v>
      </c>
      <c r="E112" s="46">
        <v>25388793.670000002</v>
      </c>
      <c r="F112" s="46">
        <v>5501702.8099999996</v>
      </c>
      <c r="G112" s="46">
        <v>89572111.420000002</v>
      </c>
      <c r="H112" s="46">
        <v>21635595.469999999</v>
      </c>
      <c r="I112" s="46">
        <v>3116.59</v>
      </c>
      <c r="J112" s="46">
        <v>17262374.609999999</v>
      </c>
      <c r="L112" s="46">
        <v>54526</v>
      </c>
      <c r="M112" s="46">
        <v>1414049.55</v>
      </c>
    </row>
    <row r="113" spans="2:13" x14ac:dyDescent="0.3">
      <c r="B113" s="48" t="s">
        <v>563</v>
      </c>
      <c r="C113" s="48" t="s">
        <v>562</v>
      </c>
      <c r="D113" s="49">
        <v>484399749.09000003</v>
      </c>
      <c r="E113" s="46">
        <v>66245236.420000002</v>
      </c>
      <c r="F113" s="46">
        <v>8564379.25</v>
      </c>
      <c r="G113" s="46">
        <v>302989318.38</v>
      </c>
      <c r="H113" s="46">
        <v>60539128.479999997</v>
      </c>
      <c r="I113" s="46">
        <v>10551.51</v>
      </c>
      <c r="J113" s="46">
        <v>37831529.670000002</v>
      </c>
      <c r="K113" s="46">
        <v>137546.26</v>
      </c>
      <c r="L113" s="46">
        <v>230721.39</v>
      </c>
      <c r="M113" s="46">
        <v>7851337.7300000004</v>
      </c>
    </row>
    <row r="114" spans="2:13" x14ac:dyDescent="0.3">
      <c r="B114" s="48" t="s">
        <v>561</v>
      </c>
      <c r="C114" s="48" t="s">
        <v>560</v>
      </c>
      <c r="D114" s="49">
        <v>452569917.16000003</v>
      </c>
      <c r="E114" s="46">
        <v>70224865.290000007</v>
      </c>
      <c r="F114" s="46">
        <v>2266124.29</v>
      </c>
      <c r="G114" s="46">
        <v>242988101.03999999</v>
      </c>
      <c r="H114" s="46">
        <v>72129590.700000003</v>
      </c>
      <c r="I114" s="46">
        <v>8427.7900000000009</v>
      </c>
      <c r="J114" s="46">
        <v>63788158.850000001</v>
      </c>
      <c r="K114" s="46">
        <v>82537.070000000007</v>
      </c>
      <c r="L114" s="46">
        <v>598502.64</v>
      </c>
      <c r="M114" s="46">
        <v>483609.49</v>
      </c>
    </row>
    <row r="115" spans="2:13" x14ac:dyDescent="0.3">
      <c r="B115" s="48" t="s">
        <v>559</v>
      </c>
      <c r="C115" s="48" t="s">
        <v>558</v>
      </c>
      <c r="D115" s="49">
        <v>375826097.20000005</v>
      </c>
      <c r="E115" s="46">
        <v>59580134.590000004</v>
      </c>
      <c r="F115" s="46">
        <v>5611097.21</v>
      </c>
      <c r="G115" s="46">
        <v>220014401.63999999</v>
      </c>
      <c r="H115" s="46">
        <v>54157178.82</v>
      </c>
      <c r="I115" s="46">
        <v>2082761.08</v>
      </c>
      <c r="J115" s="46">
        <v>23408778.170000002</v>
      </c>
      <c r="K115" s="46">
        <v>378599</v>
      </c>
      <c r="L115" s="46">
        <v>1268599.96</v>
      </c>
      <c r="M115" s="46">
        <v>9324546.7300000004</v>
      </c>
    </row>
    <row r="116" spans="2:13" x14ac:dyDescent="0.3">
      <c r="B116" s="48" t="s">
        <v>557</v>
      </c>
      <c r="C116" s="48" t="s">
        <v>556</v>
      </c>
      <c r="D116" s="49">
        <v>5358052.9000000004</v>
      </c>
      <c r="F116" s="46">
        <v>47477.87</v>
      </c>
      <c r="G116" s="46">
        <v>3461062.8</v>
      </c>
      <c r="H116" s="46">
        <v>653333.53</v>
      </c>
      <c r="J116" s="46">
        <v>768329.68</v>
      </c>
      <c r="L116" s="46">
        <v>427849.02</v>
      </c>
    </row>
    <row r="117" spans="2:13" x14ac:dyDescent="0.3">
      <c r="B117" s="48" t="s">
        <v>555</v>
      </c>
      <c r="C117" s="48" t="s">
        <v>554</v>
      </c>
      <c r="D117" s="49">
        <v>7636861.3099999996</v>
      </c>
      <c r="G117" s="46">
        <v>6561505.7999999998</v>
      </c>
      <c r="H117" s="46">
        <v>915202.41</v>
      </c>
      <c r="J117" s="46">
        <v>160153.1</v>
      </c>
    </row>
    <row r="118" spans="2:13" x14ac:dyDescent="0.3">
      <c r="B118" s="48" t="s">
        <v>553</v>
      </c>
      <c r="C118" s="48" t="s">
        <v>552</v>
      </c>
      <c r="D118" s="49">
        <v>8716357.5499999989</v>
      </c>
      <c r="F118" s="46">
        <v>38058.67</v>
      </c>
      <c r="G118" s="46">
        <v>5228218.38</v>
      </c>
      <c r="H118" s="46">
        <v>1390011.48</v>
      </c>
      <c r="J118" s="46">
        <v>1496516.89</v>
      </c>
      <c r="L118" s="46">
        <v>563552.13</v>
      </c>
    </row>
    <row r="119" spans="2:13" x14ac:dyDescent="0.3">
      <c r="B119" s="48" t="s">
        <v>551</v>
      </c>
      <c r="C119" s="48" t="s">
        <v>550</v>
      </c>
      <c r="D119" s="49">
        <v>6101260.1299999999</v>
      </c>
      <c r="F119" s="46">
        <v>625607.68000000005</v>
      </c>
      <c r="G119" s="46">
        <v>3429066.19</v>
      </c>
      <c r="H119" s="46">
        <v>1019433.37</v>
      </c>
      <c r="J119" s="46">
        <v>949726.44</v>
      </c>
      <c r="L119" s="46">
        <v>77426.45</v>
      </c>
    </row>
    <row r="120" spans="2:13" x14ac:dyDescent="0.3">
      <c r="B120" s="48" t="s">
        <v>549</v>
      </c>
      <c r="C120" s="48" t="s">
        <v>548</v>
      </c>
      <c r="D120" s="49">
        <v>5121322.5699999994</v>
      </c>
      <c r="F120" s="46">
        <v>33049.43</v>
      </c>
      <c r="G120" s="46">
        <v>2624049.89</v>
      </c>
      <c r="H120" s="46">
        <v>473267.76</v>
      </c>
      <c r="J120" s="46">
        <v>1033570.65</v>
      </c>
      <c r="L120" s="46">
        <v>957384.84</v>
      </c>
    </row>
    <row r="121" spans="2:13" x14ac:dyDescent="0.3">
      <c r="B121" s="48" t="s">
        <v>547</v>
      </c>
      <c r="C121" s="48" t="s">
        <v>546</v>
      </c>
      <c r="D121" s="49">
        <v>10593194.25</v>
      </c>
      <c r="F121" s="46">
        <v>16657.78</v>
      </c>
      <c r="G121" s="46">
        <v>7619524.2699999996</v>
      </c>
      <c r="H121" s="46">
        <v>967543.23</v>
      </c>
      <c r="J121" s="46">
        <v>1989468.97</v>
      </c>
    </row>
    <row r="122" spans="2:13" x14ac:dyDescent="0.3">
      <c r="B122" s="48" t="s">
        <v>545</v>
      </c>
      <c r="C122" s="48" t="s">
        <v>544</v>
      </c>
      <c r="D122" s="49">
        <v>5249699.5600000005</v>
      </c>
      <c r="F122" s="46">
        <v>14382.01</v>
      </c>
      <c r="G122" s="46">
        <v>3776317.35</v>
      </c>
      <c r="H122" s="46">
        <v>282228.37</v>
      </c>
      <c r="J122" s="46">
        <v>1176771.83</v>
      </c>
    </row>
    <row r="123" spans="2:13" x14ac:dyDescent="0.3">
      <c r="B123" s="48" t="s">
        <v>543</v>
      </c>
      <c r="C123" s="48" t="s">
        <v>542</v>
      </c>
      <c r="D123" s="49">
        <v>3998930.9</v>
      </c>
      <c r="F123" s="46">
        <v>158394.57</v>
      </c>
      <c r="G123" s="46">
        <v>1735711.06</v>
      </c>
      <c r="H123" s="46">
        <v>265030.09000000003</v>
      </c>
      <c r="J123" s="46">
        <v>813648.46</v>
      </c>
      <c r="L123" s="46">
        <v>1026146.72</v>
      </c>
    </row>
    <row r="124" spans="2:13" x14ac:dyDescent="0.3">
      <c r="B124" s="48" t="s">
        <v>541</v>
      </c>
      <c r="C124" s="48" t="s">
        <v>540</v>
      </c>
      <c r="D124" s="49">
        <v>89215986.920000002</v>
      </c>
      <c r="E124" s="46">
        <v>13087295.67</v>
      </c>
      <c r="F124" s="46">
        <v>796069.9</v>
      </c>
      <c r="G124" s="46">
        <v>45547126.219999999</v>
      </c>
      <c r="H124" s="46">
        <v>15774822.49</v>
      </c>
      <c r="I124" s="46">
        <v>239530</v>
      </c>
      <c r="J124" s="46">
        <v>13423337.939999999</v>
      </c>
      <c r="K124" s="46">
        <v>100</v>
      </c>
      <c r="L124" s="46">
        <v>125830.72</v>
      </c>
      <c r="M124" s="46">
        <v>221873.98</v>
      </c>
    </row>
    <row r="125" spans="2:13" x14ac:dyDescent="0.3">
      <c r="B125" s="48" t="s">
        <v>539</v>
      </c>
      <c r="C125" s="48" t="s">
        <v>538</v>
      </c>
      <c r="D125" s="49">
        <v>59186796.929999992</v>
      </c>
      <c r="E125" s="46">
        <v>9928387.3200000003</v>
      </c>
      <c r="F125" s="46">
        <v>1611869.73</v>
      </c>
      <c r="G125" s="46">
        <v>34898848.619999997</v>
      </c>
      <c r="H125" s="46">
        <v>7938919.4500000002</v>
      </c>
      <c r="J125" s="46">
        <v>4337545.05</v>
      </c>
      <c r="M125" s="46">
        <v>471226.76</v>
      </c>
    </row>
    <row r="126" spans="2:13" x14ac:dyDescent="0.3">
      <c r="B126" s="48" t="s">
        <v>537</v>
      </c>
      <c r="C126" s="48" t="s">
        <v>536</v>
      </c>
      <c r="D126" s="49">
        <v>93649969.480000004</v>
      </c>
      <c r="E126" s="46">
        <v>12957791.51</v>
      </c>
      <c r="F126" s="46">
        <v>807229.4</v>
      </c>
      <c r="G126" s="46">
        <v>52764288.729999997</v>
      </c>
      <c r="H126" s="46">
        <v>14076792.4</v>
      </c>
      <c r="I126" s="46">
        <v>1849823.58</v>
      </c>
      <c r="J126" s="46">
        <v>11193355.140000001</v>
      </c>
      <c r="K126" s="46">
        <v>388.72</v>
      </c>
      <c r="M126" s="46">
        <v>300</v>
      </c>
    </row>
    <row r="127" spans="2:13" x14ac:dyDescent="0.3">
      <c r="B127" s="48" t="s">
        <v>535</v>
      </c>
      <c r="C127" s="48" t="s">
        <v>534</v>
      </c>
      <c r="D127" s="49">
        <v>184200979.46000001</v>
      </c>
      <c r="E127" s="46">
        <v>15837625.949999999</v>
      </c>
      <c r="F127" s="46">
        <v>1334835.1299999999</v>
      </c>
      <c r="G127" s="46">
        <v>111243410.92</v>
      </c>
      <c r="H127" s="46">
        <v>28411025.920000002</v>
      </c>
      <c r="I127" s="46">
        <v>4998826.72</v>
      </c>
      <c r="J127" s="46">
        <v>22235158.57</v>
      </c>
      <c r="K127" s="46">
        <v>96545.23</v>
      </c>
      <c r="M127" s="46">
        <v>43551.02</v>
      </c>
    </row>
    <row r="128" spans="2:13" x14ac:dyDescent="0.3">
      <c r="B128" s="48" t="s">
        <v>533</v>
      </c>
      <c r="C128" s="48" t="s">
        <v>532</v>
      </c>
      <c r="D128" s="49">
        <v>172235291.34999999</v>
      </c>
      <c r="E128" s="46">
        <v>26216033.16</v>
      </c>
      <c r="F128" s="46">
        <v>1578818</v>
      </c>
      <c r="G128" s="46">
        <v>94306575.069999993</v>
      </c>
      <c r="H128" s="46">
        <v>25417876.34</v>
      </c>
      <c r="I128" s="46">
        <v>996443.24</v>
      </c>
      <c r="J128" s="46">
        <v>23340556.780000001</v>
      </c>
      <c r="M128" s="46">
        <v>378988.76</v>
      </c>
    </row>
    <row r="129" spans="2:13" x14ac:dyDescent="0.3">
      <c r="B129" s="48" t="s">
        <v>531</v>
      </c>
      <c r="C129" s="48" t="s">
        <v>530</v>
      </c>
      <c r="D129" s="49">
        <v>4863753.2299999995</v>
      </c>
      <c r="G129" s="46">
        <v>3607266.65</v>
      </c>
      <c r="H129" s="46">
        <v>431831.49</v>
      </c>
      <c r="J129" s="46">
        <v>630135.16</v>
      </c>
      <c r="L129" s="46">
        <v>194519.93</v>
      </c>
    </row>
    <row r="130" spans="2:13" x14ac:dyDescent="0.3">
      <c r="B130" s="48" t="s">
        <v>529</v>
      </c>
      <c r="C130" s="48" t="s">
        <v>528</v>
      </c>
      <c r="D130" s="49">
        <v>2804148.45</v>
      </c>
      <c r="G130" s="46">
        <v>2419682.9</v>
      </c>
      <c r="H130" s="46">
        <v>193650.1</v>
      </c>
      <c r="J130" s="46">
        <v>190815.45</v>
      </c>
    </row>
    <row r="131" spans="2:13" x14ac:dyDescent="0.3">
      <c r="B131" s="48" t="s">
        <v>527</v>
      </c>
      <c r="C131" s="48" t="s">
        <v>526</v>
      </c>
      <c r="D131" s="49">
        <v>974805.26</v>
      </c>
      <c r="E131" s="46">
        <v>86880.81</v>
      </c>
      <c r="F131" s="46">
        <v>16042.03</v>
      </c>
      <c r="G131" s="46">
        <v>431139.19</v>
      </c>
      <c r="H131" s="46">
        <v>52183.199999999997</v>
      </c>
      <c r="I131" s="46">
        <v>2904.88</v>
      </c>
      <c r="M131" s="46">
        <v>385655.15</v>
      </c>
    </row>
    <row r="132" spans="2:13" x14ac:dyDescent="0.3">
      <c r="B132" s="48" t="s">
        <v>525</v>
      </c>
      <c r="C132" s="48" t="s">
        <v>524</v>
      </c>
      <c r="D132" s="49">
        <v>2879691.52</v>
      </c>
      <c r="E132" s="46">
        <v>247226.81</v>
      </c>
      <c r="F132" s="46">
        <v>18944.97</v>
      </c>
      <c r="G132" s="46">
        <v>1946307.26</v>
      </c>
      <c r="H132" s="46">
        <v>405068.13</v>
      </c>
      <c r="I132" s="46">
        <v>10118.69</v>
      </c>
      <c r="J132" s="46">
        <v>238754.66</v>
      </c>
      <c r="L132" s="46">
        <v>2750</v>
      </c>
      <c r="M132" s="46">
        <v>10521</v>
      </c>
    </row>
    <row r="133" spans="2:13" x14ac:dyDescent="0.3">
      <c r="B133" s="48" t="s">
        <v>523</v>
      </c>
      <c r="C133" s="48" t="s">
        <v>522</v>
      </c>
      <c r="D133" s="49">
        <v>4872192.4399999995</v>
      </c>
      <c r="E133" s="46">
        <v>642340.91</v>
      </c>
      <c r="F133" s="46">
        <v>68603.75</v>
      </c>
      <c r="G133" s="46">
        <v>2986814.87</v>
      </c>
      <c r="H133" s="46">
        <v>605955.34</v>
      </c>
      <c r="I133" s="46">
        <v>14226.11</v>
      </c>
      <c r="J133" s="46">
        <v>511854.19</v>
      </c>
      <c r="M133" s="46">
        <v>42397.27</v>
      </c>
    </row>
    <row r="134" spans="2:13" x14ac:dyDescent="0.3">
      <c r="B134" s="48" t="s">
        <v>521</v>
      </c>
      <c r="C134" s="48" t="s">
        <v>520</v>
      </c>
      <c r="D134" s="49">
        <v>48017955.43999999</v>
      </c>
      <c r="E134" s="46">
        <v>5027975.08</v>
      </c>
      <c r="F134" s="46">
        <v>240576.16</v>
      </c>
      <c r="G134" s="46">
        <v>28136871.239999998</v>
      </c>
      <c r="H134" s="46">
        <v>7359143.0099999998</v>
      </c>
      <c r="I134" s="46">
        <v>202302.48</v>
      </c>
      <c r="J134" s="46">
        <v>6274263.1900000004</v>
      </c>
      <c r="K134" s="46">
        <v>101823.28</v>
      </c>
      <c r="L134" s="46">
        <v>75000</v>
      </c>
      <c r="M134" s="46">
        <v>600001</v>
      </c>
    </row>
    <row r="135" spans="2:13" x14ac:dyDescent="0.3">
      <c r="B135" s="48" t="s">
        <v>519</v>
      </c>
      <c r="C135" s="48" t="s">
        <v>518</v>
      </c>
      <c r="D135" s="49">
        <v>10130004.449999999</v>
      </c>
      <c r="E135" s="46">
        <v>1704067.45</v>
      </c>
      <c r="F135" s="46">
        <v>88758.88</v>
      </c>
      <c r="G135" s="46">
        <v>5143138.01</v>
      </c>
      <c r="H135" s="46">
        <v>1990436.3</v>
      </c>
      <c r="I135" s="46">
        <v>139552.99</v>
      </c>
      <c r="J135" s="46">
        <v>1034523.86</v>
      </c>
      <c r="M135" s="46">
        <v>29526.959999999999</v>
      </c>
    </row>
    <row r="136" spans="2:13" x14ac:dyDescent="0.3">
      <c r="B136" s="48" t="s">
        <v>517</v>
      </c>
      <c r="C136" s="48" t="s">
        <v>516</v>
      </c>
      <c r="D136" s="49">
        <v>14240347.449999999</v>
      </c>
      <c r="E136" s="46">
        <v>2543873.9500000002</v>
      </c>
      <c r="F136" s="46">
        <v>133665.07999999999</v>
      </c>
      <c r="G136" s="46">
        <v>7618140.2800000003</v>
      </c>
      <c r="H136" s="46">
        <v>2264637.7999999998</v>
      </c>
      <c r="I136" s="46">
        <v>56200.25</v>
      </c>
      <c r="J136" s="46">
        <v>1623830.09</v>
      </c>
    </row>
    <row r="137" spans="2:13" x14ac:dyDescent="0.3">
      <c r="B137" s="48" t="s">
        <v>515</v>
      </c>
      <c r="C137" s="48" t="s">
        <v>514</v>
      </c>
      <c r="D137" s="49">
        <v>2356105.67</v>
      </c>
      <c r="E137" s="46">
        <v>70482.429999999993</v>
      </c>
      <c r="F137" s="46">
        <v>1188.5</v>
      </c>
      <c r="G137" s="46">
        <v>1970756.4</v>
      </c>
      <c r="H137" s="46">
        <v>201443.27</v>
      </c>
      <c r="I137" s="46">
        <v>449.5</v>
      </c>
      <c r="J137" s="46">
        <v>81379.460000000006</v>
      </c>
      <c r="L137" s="46">
        <v>16777.11</v>
      </c>
      <c r="M137" s="46">
        <v>13629</v>
      </c>
    </row>
    <row r="138" spans="2:13" x14ac:dyDescent="0.3">
      <c r="B138" s="48" t="s">
        <v>513</v>
      </c>
      <c r="C138" s="48" t="s">
        <v>512</v>
      </c>
      <c r="D138" s="49">
        <v>2771205.4</v>
      </c>
      <c r="E138" s="46">
        <v>303900.95</v>
      </c>
      <c r="F138" s="46">
        <v>18939.439999999999</v>
      </c>
      <c r="G138" s="46">
        <v>2034659.71</v>
      </c>
      <c r="H138" s="46">
        <v>360532.63</v>
      </c>
      <c r="I138" s="46">
        <v>907.61</v>
      </c>
      <c r="J138" s="46">
        <v>47055.93</v>
      </c>
      <c r="L138" s="46">
        <v>5209.13</v>
      </c>
    </row>
    <row r="139" spans="2:13" x14ac:dyDescent="0.3">
      <c r="B139" s="48" t="s">
        <v>511</v>
      </c>
      <c r="C139" s="48" t="s">
        <v>510</v>
      </c>
      <c r="D139" s="49">
        <v>1598193.9500000002</v>
      </c>
      <c r="E139" s="46">
        <v>277657.15000000002</v>
      </c>
      <c r="F139" s="46">
        <v>12703.74</v>
      </c>
      <c r="G139" s="46">
        <v>906993.03</v>
      </c>
      <c r="H139" s="46">
        <v>182824.42</v>
      </c>
      <c r="I139" s="46">
        <v>692.65</v>
      </c>
      <c r="J139" s="46">
        <v>188557.85</v>
      </c>
      <c r="L139" s="46">
        <v>28765.11</v>
      </c>
    </row>
    <row r="140" spans="2:13" x14ac:dyDescent="0.3">
      <c r="B140" s="48" t="s">
        <v>509</v>
      </c>
      <c r="C140" s="48" t="s">
        <v>508</v>
      </c>
      <c r="D140" s="49">
        <v>3913457.9499999997</v>
      </c>
      <c r="E140" s="46">
        <v>469399.97</v>
      </c>
      <c r="F140" s="46">
        <v>59302.12</v>
      </c>
      <c r="G140" s="46">
        <v>2491587.84</v>
      </c>
      <c r="H140" s="46">
        <v>323980.23</v>
      </c>
      <c r="I140" s="46">
        <v>1487.92</v>
      </c>
      <c r="J140" s="46">
        <v>559053.17000000004</v>
      </c>
      <c r="L140" s="46">
        <v>5245.7</v>
      </c>
      <c r="M140" s="46">
        <v>3401</v>
      </c>
    </row>
    <row r="141" spans="2:13" x14ac:dyDescent="0.3">
      <c r="B141" s="48" t="s">
        <v>507</v>
      </c>
      <c r="C141" s="48" t="s">
        <v>506</v>
      </c>
      <c r="D141" s="49">
        <v>2429039.1000000006</v>
      </c>
      <c r="E141" s="46">
        <v>113535.99</v>
      </c>
      <c r="F141" s="46">
        <v>24267.61</v>
      </c>
      <c r="G141" s="46">
        <v>1969687.62</v>
      </c>
      <c r="H141" s="46">
        <v>184694.59</v>
      </c>
      <c r="I141" s="46">
        <v>9132.0300000000007</v>
      </c>
      <c r="J141" s="46">
        <v>77745.16</v>
      </c>
      <c r="L141" s="46">
        <v>176.1</v>
      </c>
      <c r="M141" s="46">
        <v>49800</v>
      </c>
    </row>
    <row r="142" spans="2:13" x14ac:dyDescent="0.3">
      <c r="B142" s="48" t="s">
        <v>505</v>
      </c>
      <c r="C142" s="48" t="s">
        <v>504</v>
      </c>
      <c r="D142" s="49">
        <v>2967326.3200000003</v>
      </c>
      <c r="E142" s="46">
        <v>93265.49</v>
      </c>
      <c r="F142" s="46">
        <v>19156.25</v>
      </c>
      <c r="G142" s="46">
        <v>2066943.87</v>
      </c>
      <c r="H142" s="46">
        <v>336747.97</v>
      </c>
      <c r="I142" s="46">
        <v>718.12</v>
      </c>
      <c r="J142" s="46">
        <v>449474.68</v>
      </c>
      <c r="L142" s="46">
        <v>1019.94</v>
      </c>
    </row>
    <row r="143" spans="2:13" x14ac:dyDescent="0.3">
      <c r="B143" s="48" t="s">
        <v>503</v>
      </c>
      <c r="C143" s="48" t="s">
        <v>502</v>
      </c>
      <c r="D143" s="49">
        <v>1056131.8600000001</v>
      </c>
      <c r="E143" s="46">
        <v>61872.74</v>
      </c>
      <c r="F143" s="46">
        <v>3085.44</v>
      </c>
      <c r="G143" s="46">
        <v>550588.62</v>
      </c>
      <c r="H143" s="46">
        <v>189867.2</v>
      </c>
      <c r="I143" s="46">
        <v>270.69</v>
      </c>
      <c r="J143" s="46">
        <v>241056.57</v>
      </c>
      <c r="M143" s="46">
        <v>9390.6</v>
      </c>
    </row>
    <row r="144" spans="2:13" x14ac:dyDescent="0.3">
      <c r="B144" s="48" t="s">
        <v>501</v>
      </c>
      <c r="C144" s="48" t="s">
        <v>500</v>
      </c>
      <c r="D144" s="49">
        <v>30740436.119999997</v>
      </c>
      <c r="E144" s="46">
        <v>2457891.36</v>
      </c>
      <c r="F144" s="46">
        <v>107291.25</v>
      </c>
      <c r="G144" s="46">
        <v>21226990.75</v>
      </c>
      <c r="H144" s="46">
        <v>4002736.31</v>
      </c>
      <c r="I144" s="46">
        <v>6844.31</v>
      </c>
      <c r="J144" s="46">
        <v>2140482.73</v>
      </c>
      <c r="K144" s="46">
        <v>36966.160000000003</v>
      </c>
      <c r="L144" s="46">
        <v>761233.25</v>
      </c>
    </row>
    <row r="145" spans="2:13" x14ac:dyDescent="0.3">
      <c r="B145" s="48" t="s">
        <v>499</v>
      </c>
      <c r="C145" s="48" t="s">
        <v>498</v>
      </c>
      <c r="D145" s="49">
        <v>18789148.029999997</v>
      </c>
      <c r="E145" s="46">
        <v>3376207.55</v>
      </c>
      <c r="F145" s="46">
        <v>568489.93000000005</v>
      </c>
      <c r="G145" s="46">
        <v>9430922.1899999995</v>
      </c>
      <c r="H145" s="46">
        <v>2739127.24</v>
      </c>
      <c r="I145" s="46">
        <v>8569.56</v>
      </c>
      <c r="J145" s="46">
        <v>2524012.77</v>
      </c>
      <c r="L145" s="46">
        <v>141818.79</v>
      </c>
    </row>
    <row r="146" spans="2:13" x14ac:dyDescent="0.3">
      <c r="B146" s="48" t="s">
        <v>497</v>
      </c>
      <c r="C146" s="48" t="s">
        <v>496</v>
      </c>
      <c r="D146" s="49">
        <v>4691319.47</v>
      </c>
      <c r="E146" s="46">
        <v>644276.99</v>
      </c>
      <c r="F146" s="46">
        <v>22666.83</v>
      </c>
      <c r="G146" s="46">
        <v>2743271.26</v>
      </c>
      <c r="H146" s="46">
        <v>710489.03</v>
      </c>
      <c r="I146" s="46">
        <v>1645.32</v>
      </c>
      <c r="J146" s="46">
        <v>560695.81000000006</v>
      </c>
      <c r="L146" s="46">
        <v>8274.23</v>
      </c>
    </row>
    <row r="147" spans="2:13" x14ac:dyDescent="0.3">
      <c r="B147" s="48" t="s">
        <v>495</v>
      </c>
      <c r="C147" s="48" t="s">
        <v>494</v>
      </c>
      <c r="D147" s="49">
        <v>11743628.020000001</v>
      </c>
      <c r="E147" s="46">
        <v>808606.17</v>
      </c>
      <c r="F147" s="46">
        <v>25709.34</v>
      </c>
      <c r="G147" s="46">
        <v>7201943.4900000002</v>
      </c>
      <c r="H147" s="46">
        <v>1659963.14</v>
      </c>
      <c r="I147" s="46">
        <v>50990.06</v>
      </c>
      <c r="J147" s="46">
        <v>1946349.45</v>
      </c>
      <c r="K147" s="46">
        <v>31511.65</v>
      </c>
      <c r="L147" s="46">
        <v>15251.72</v>
      </c>
      <c r="M147" s="46">
        <v>3303</v>
      </c>
    </row>
    <row r="148" spans="2:13" x14ac:dyDescent="0.3">
      <c r="B148" s="48" t="s">
        <v>493</v>
      </c>
      <c r="C148" s="48" t="s">
        <v>492</v>
      </c>
      <c r="D148" s="49">
        <v>1140500.81</v>
      </c>
      <c r="E148" s="46">
        <v>190008.53</v>
      </c>
      <c r="F148" s="46">
        <v>4387.5</v>
      </c>
      <c r="G148" s="46">
        <v>435070.76</v>
      </c>
      <c r="H148" s="46">
        <v>130939.14</v>
      </c>
      <c r="I148" s="46">
        <v>3289.5</v>
      </c>
      <c r="J148" s="46">
        <v>366362.38</v>
      </c>
      <c r="M148" s="46">
        <v>10443</v>
      </c>
    </row>
    <row r="149" spans="2:13" x14ac:dyDescent="0.3">
      <c r="B149" s="48" t="s">
        <v>491</v>
      </c>
      <c r="C149" s="48" t="s">
        <v>490</v>
      </c>
      <c r="D149" s="49">
        <v>9022381.4000000004</v>
      </c>
      <c r="E149" s="46">
        <v>738654.64</v>
      </c>
      <c r="F149" s="46">
        <v>171540.17</v>
      </c>
      <c r="G149" s="46">
        <v>5440920.96</v>
      </c>
      <c r="H149" s="46">
        <v>1634151.23</v>
      </c>
      <c r="I149" s="46">
        <v>38451.57</v>
      </c>
      <c r="J149" s="46">
        <v>878840.6</v>
      </c>
      <c r="K149" s="46">
        <v>67922.23</v>
      </c>
      <c r="M149" s="46">
        <v>51900</v>
      </c>
    </row>
    <row r="150" spans="2:13" x14ac:dyDescent="0.3">
      <c r="B150" s="48" t="s">
        <v>489</v>
      </c>
      <c r="C150" s="48" t="s">
        <v>488</v>
      </c>
      <c r="D150" s="49">
        <v>7679963.4299999997</v>
      </c>
      <c r="E150" s="46">
        <v>880106.44</v>
      </c>
      <c r="F150" s="46">
        <v>90874.16</v>
      </c>
      <c r="G150" s="46">
        <v>4135177.55</v>
      </c>
      <c r="H150" s="46">
        <v>1180130.8400000001</v>
      </c>
      <c r="I150" s="46">
        <v>25234.61</v>
      </c>
      <c r="J150" s="46">
        <v>1185015.8500000001</v>
      </c>
      <c r="K150" s="46">
        <v>183423.98</v>
      </c>
    </row>
    <row r="151" spans="2:13" x14ac:dyDescent="0.3">
      <c r="B151" s="48" t="s">
        <v>487</v>
      </c>
      <c r="C151" s="48" t="s">
        <v>486</v>
      </c>
      <c r="D151" s="49">
        <v>9752294.5800000001</v>
      </c>
      <c r="E151" s="46">
        <v>974169.56</v>
      </c>
      <c r="F151" s="46">
        <v>76291.960000000006</v>
      </c>
      <c r="G151" s="46">
        <v>6016302.21</v>
      </c>
      <c r="H151" s="46">
        <v>1355770.13</v>
      </c>
      <c r="I151" s="46">
        <v>41040.01</v>
      </c>
      <c r="J151" s="46">
        <v>1247440.71</v>
      </c>
      <c r="K151" s="46">
        <v>15740</v>
      </c>
      <c r="L151" s="46">
        <v>25540</v>
      </c>
    </row>
    <row r="152" spans="2:13" x14ac:dyDescent="0.3">
      <c r="B152" s="48" t="s">
        <v>485</v>
      </c>
      <c r="C152" s="48" t="s">
        <v>484</v>
      </c>
      <c r="D152" s="49">
        <v>12596751.34</v>
      </c>
      <c r="E152" s="46">
        <v>675932.95</v>
      </c>
      <c r="F152" s="46">
        <v>171530.66</v>
      </c>
      <c r="G152" s="46">
        <v>7034679.4500000002</v>
      </c>
      <c r="H152" s="46">
        <v>2228812.13</v>
      </c>
      <c r="I152" s="46">
        <v>49556.38</v>
      </c>
      <c r="J152" s="46">
        <v>2422584.44</v>
      </c>
      <c r="L152" s="46">
        <v>13655.33</v>
      </c>
    </row>
    <row r="153" spans="2:13" x14ac:dyDescent="0.3">
      <c r="B153" s="48" t="s">
        <v>483</v>
      </c>
      <c r="C153" s="48" t="s">
        <v>482</v>
      </c>
      <c r="D153" s="49">
        <v>1964547.14</v>
      </c>
      <c r="E153" s="46">
        <v>250468.59</v>
      </c>
      <c r="F153" s="46">
        <v>63423.3</v>
      </c>
      <c r="G153" s="46">
        <v>829346.27</v>
      </c>
      <c r="H153" s="46">
        <v>452985.43</v>
      </c>
      <c r="I153" s="46">
        <v>5899.18</v>
      </c>
      <c r="J153" s="46">
        <v>362424.37</v>
      </c>
    </row>
    <row r="154" spans="2:13" x14ac:dyDescent="0.3">
      <c r="B154" s="48" t="s">
        <v>481</v>
      </c>
      <c r="C154" s="48" t="s">
        <v>480</v>
      </c>
      <c r="D154" s="49">
        <v>13169288.439999999</v>
      </c>
      <c r="E154" s="46">
        <v>1029088.59</v>
      </c>
      <c r="F154" s="46">
        <v>106467.39</v>
      </c>
      <c r="G154" s="46">
        <v>7418088</v>
      </c>
      <c r="H154" s="46">
        <v>2164970.94</v>
      </c>
      <c r="I154" s="46">
        <v>49864.78</v>
      </c>
      <c r="J154" s="46">
        <v>1585110.98</v>
      </c>
      <c r="K154" s="46">
        <v>653003.17000000004</v>
      </c>
      <c r="L154" s="46">
        <v>1654.59</v>
      </c>
      <c r="M154" s="46">
        <v>161040</v>
      </c>
    </row>
    <row r="155" spans="2:13" x14ac:dyDescent="0.3">
      <c r="B155" s="48" t="s">
        <v>479</v>
      </c>
      <c r="C155" s="48" t="s">
        <v>478</v>
      </c>
      <c r="D155" s="49">
        <v>12384181.930000002</v>
      </c>
      <c r="E155" s="46">
        <v>1043420.97</v>
      </c>
      <c r="F155" s="46">
        <v>93845.95</v>
      </c>
      <c r="G155" s="46">
        <v>6889018.4500000002</v>
      </c>
      <c r="H155" s="46">
        <v>2389533.6</v>
      </c>
      <c r="I155" s="46">
        <v>53388.66</v>
      </c>
      <c r="J155" s="46">
        <v>1711188.09</v>
      </c>
      <c r="K155" s="46">
        <v>203786.21</v>
      </c>
    </row>
    <row r="156" spans="2:13" x14ac:dyDescent="0.3">
      <c r="B156" s="48" t="s">
        <v>477</v>
      </c>
      <c r="C156" s="48" t="s">
        <v>476</v>
      </c>
      <c r="D156" s="49">
        <v>5550517.0099999998</v>
      </c>
      <c r="E156" s="46">
        <v>348868.11</v>
      </c>
      <c r="F156" s="46">
        <v>68351.42</v>
      </c>
      <c r="G156" s="46">
        <v>3709911.96</v>
      </c>
      <c r="H156" s="46">
        <v>806963.21</v>
      </c>
      <c r="I156" s="46">
        <v>16848.43</v>
      </c>
      <c r="J156" s="46">
        <v>599573.88</v>
      </c>
    </row>
    <row r="157" spans="2:13" x14ac:dyDescent="0.3">
      <c r="B157" s="48" t="s">
        <v>475</v>
      </c>
      <c r="C157" s="48" t="s">
        <v>474</v>
      </c>
      <c r="D157" s="49">
        <v>51321351.610000007</v>
      </c>
      <c r="E157" s="46">
        <v>5384862.9000000004</v>
      </c>
      <c r="F157" s="46">
        <v>301962.90999999997</v>
      </c>
      <c r="G157" s="46">
        <v>26140249.870000001</v>
      </c>
      <c r="H157" s="46">
        <v>9079095.2400000002</v>
      </c>
      <c r="I157" s="46">
        <v>188228.19</v>
      </c>
      <c r="J157" s="46">
        <v>8703202.9900000002</v>
      </c>
      <c r="K157" s="46">
        <v>697024.3</v>
      </c>
      <c r="L157" s="46">
        <v>601318.15</v>
      </c>
      <c r="M157" s="46">
        <v>225407.06</v>
      </c>
    </row>
    <row r="158" spans="2:13" x14ac:dyDescent="0.3">
      <c r="B158" s="48" t="s">
        <v>473</v>
      </c>
      <c r="C158" s="48" t="s">
        <v>472</v>
      </c>
      <c r="D158" s="49">
        <v>6892592.1399999997</v>
      </c>
      <c r="E158" s="46">
        <v>926580.83</v>
      </c>
      <c r="F158" s="46">
        <v>176708.45</v>
      </c>
      <c r="G158" s="46">
        <v>3532864.28</v>
      </c>
      <c r="H158" s="46">
        <v>1201999.9099999999</v>
      </c>
      <c r="I158" s="46">
        <v>20584.07</v>
      </c>
      <c r="J158" s="46">
        <v>930913.45</v>
      </c>
      <c r="K158" s="46">
        <v>16664.43</v>
      </c>
      <c r="L158" s="46">
        <v>86276.72</v>
      </c>
    </row>
    <row r="159" spans="2:13" x14ac:dyDescent="0.3">
      <c r="B159" s="48" t="s">
        <v>471</v>
      </c>
      <c r="C159" s="48" t="s">
        <v>470</v>
      </c>
      <c r="D159" s="49">
        <v>54249283.609999999</v>
      </c>
      <c r="E159" s="46">
        <v>2545654.87</v>
      </c>
      <c r="F159" s="46">
        <v>762513.59</v>
      </c>
      <c r="G159" s="46">
        <v>30137222.48</v>
      </c>
      <c r="H159" s="46">
        <v>10291677.609999999</v>
      </c>
      <c r="I159" s="46">
        <v>225212.5</v>
      </c>
      <c r="J159" s="46">
        <v>9416330.6799999997</v>
      </c>
      <c r="K159" s="46">
        <v>757023.38</v>
      </c>
      <c r="L159" s="46">
        <v>113648.5</v>
      </c>
    </row>
    <row r="160" spans="2:13" x14ac:dyDescent="0.3">
      <c r="B160" s="48" t="s">
        <v>469</v>
      </c>
      <c r="C160" s="48" t="s">
        <v>468</v>
      </c>
      <c r="D160" s="49">
        <v>2537039.4700000002</v>
      </c>
      <c r="E160" s="46">
        <v>179245.96</v>
      </c>
      <c r="F160" s="46">
        <v>15401.31</v>
      </c>
      <c r="G160" s="46">
        <v>1781578.46</v>
      </c>
      <c r="H160" s="46">
        <v>315531.51</v>
      </c>
      <c r="J160" s="46">
        <v>245282.23</v>
      </c>
    </row>
    <row r="161" spans="2:13" x14ac:dyDescent="0.3">
      <c r="B161" s="48" t="s">
        <v>467</v>
      </c>
      <c r="C161" s="48" t="s">
        <v>466</v>
      </c>
      <c r="D161" s="49">
        <v>11143614.940000001</v>
      </c>
      <c r="E161" s="46">
        <v>1301516.1599999999</v>
      </c>
      <c r="F161" s="46">
        <v>183228.06</v>
      </c>
      <c r="G161" s="46">
        <v>6543853.79</v>
      </c>
      <c r="H161" s="46">
        <v>1874872.17</v>
      </c>
      <c r="J161" s="46">
        <v>1221810.32</v>
      </c>
      <c r="L161" s="46">
        <v>18334.439999999999</v>
      </c>
    </row>
    <row r="162" spans="2:13" x14ac:dyDescent="0.3">
      <c r="B162" s="48" t="s">
        <v>465</v>
      </c>
      <c r="C162" s="48" t="s">
        <v>464</v>
      </c>
      <c r="D162" s="49">
        <v>3599310.0700000003</v>
      </c>
      <c r="E162" s="46">
        <v>204057.54</v>
      </c>
      <c r="F162" s="46">
        <v>591614.47</v>
      </c>
      <c r="G162" s="46">
        <v>2142928.62</v>
      </c>
      <c r="H162" s="46">
        <v>332354.82</v>
      </c>
      <c r="J162" s="46">
        <v>293080.2</v>
      </c>
      <c r="K162" s="46">
        <v>22416.37</v>
      </c>
      <c r="L162" s="46">
        <v>12768</v>
      </c>
      <c r="M162" s="46">
        <v>90.05</v>
      </c>
    </row>
    <row r="163" spans="2:13" x14ac:dyDescent="0.3">
      <c r="B163" s="48" t="s">
        <v>463</v>
      </c>
      <c r="C163" s="48" t="s">
        <v>462</v>
      </c>
      <c r="D163" s="49">
        <v>3158001.34</v>
      </c>
      <c r="E163" s="46">
        <v>241731.58</v>
      </c>
      <c r="F163" s="46">
        <v>34810</v>
      </c>
      <c r="G163" s="46">
        <v>1981114.43</v>
      </c>
      <c r="H163" s="46">
        <v>664984.28</v>
      </c>
      <c r="J163" s="46">
        <v>207056.55</v>
      </c>
      <c r="K163" s="46">
        <v>28304.5</v>
      </c>
    </row>
    <row r="164" spans="2:13" x14ac:dyDescent="0.3">
      <c r="B164" s="48" t="s">
        <v>461</v>
      </c>
      <c r="C164" s="48" t="s">
        <v>460</v>
      </c>
      <c r="D164" s="49">
        <v>4777291.8600000003</v>
      </c>
      <c r="E164" s="46">
        <v>570963.49</v>
      </c>
      <c r="F164" s="46">
        <v>132842.01</v>
      </c>
      <c r="G164" s="46">
        <v>2859889.4</v>
      </c>
      <c r="H164" s="46">
        <v>704359.76</v>
      </c>
      <c r="J164" s="46">
        <v>492592.2</v>
      </c>
      <c r="L164" s="46">
        <v>16645</v>
      </c>
    </row>
    <row r="165" spans="2:13" x14ac:dyDescent="0.3">
      <c r="B165" s="48" t="s">
        <v>459</v>
      </c>
      <c r="C165" s="48" t="s">
        <v>458</v>
      </c>
      <c r="D165" s="49">
        <v>4008318.43</v>
      </c>
      <c r="E165" s="46">
        <v>475154.3</v>
      </c>
      <c r="F165" s="46">
        <v>29010.34</v>
      </c>
      <c r="G165" s="46">
        <v>2697833.55</v>
      </c>
      <c r="H165" s="46">
        <v>401927.64</v>
      </c>
      <c r="J165" s="46">
        <v>359424.81</v>
      </c>
      <c r="K165" s="46">
        <v>30001.79</v>
      </c>
      <c r="L165" s="46">
        <v>14966</v>
      </c>
    </row>
    <row r="166" spans="2:13" x14ac:dyDescent="0.3">
      <c r="B166" s="48" t="s">
        <v>457</v>
      </c>
      <c r="C166" s="48" t="s">
        <v>456</v>
      </c>
      <c r="D166" s="49">
        <v>3654629.88</v>
      </c>
      <c r="E166" s="46">
        <v>342035.59</v>
      </c>
      <c r="F166" s="46">
        <v>27147.85</v>
      </c>
      <c r="G166" s="46">
        <v>2248485.13</v>
      </c>
      <c r="H166" s="46">
        <v>563336.19999999995</v>
      </c>
      <c r="J166" s="46">
        <v>466260.11</v>
      </c>
      <c r="L166" s="46">
        <v>7365</v>
      </c>
    </row>
    <row r="167" spans="2:13" x14ac:dyDescent="0.3">
      <c r="B167" s="48" t="s">
        <v>455</v>
      </c>
      <c r="C167" s="48" t="s">
        <v>454</v>
      </c>
      <c r="D167" s="49">
        <v>9458748.9800000023</v>
      </c>
      <c r="E167" s="46">
        <v>759564.05</v>
      </c>
      <c r="F167" s="46">
        <v>222585.25</v>
      </c>
      <c r="G167" s="46">
        <v>5893918.4800000004</v>
      </c>
      <c r="H167" s="46">
        <v>1356914.23</v>
      </c>
      <c r="J167" s="46">
        <v>1225766.97</v>
      </c>
    </row>
    <row r="168" spans="2:13" x14ac:dyDescent="0.3">
      <c r="B168" s="48" t="s">
        <v>453</v>
      </c>
      <c r="C168" s="48" t="s">
        <v>452</v>
      </c>
      <c r="D168" s="49">
        <v>3324084.5100000002</v>
      </c>
      <c r="E168" s="46">
        <v>596666.89</v>
      </c>
      <c r="F168" s="46">
        <v>41642.46</v>
      </c>
      <c r="G168" s="46">
        <v>1849420.92</v>
      </c>
      <c r="H168" s="46">
        <v>402882.53</v>
      </c>
      <c r="I168" s="46">
        <v>3851.98</v>
      </c>
      <c r="J168" s="46">
        <v>429619.73</v>
      </c>
    </row>
    <row r="169" spans="2:13" x14ac:dyDescent="0.3">
      <c r="B169" s="48" t="s">
        <v>451</v>
      </c>
      <c r="C169" s="48" t="s">
        <v>450</v>
      </c>
      <c r="D169" s="49">
        <v>3796481.13</v>
      </c>
      <c r="E169" s="46">
        <v>724831.26</v>
      </c>
      <c r="F169" s="46">
        <v>10731.37</v>
      </c>
      <c r="G169" s="46">
        <v>1926526.51</v>
      </c>
      <c r="H169" s="46">
        <v>513583.1</v>
      </c>
      <c r="I169" s="46">
        <v>4081.95</v>
      </c>
      <c r="J169" s="46">
        <v>616726.93999999994</v>
      </c>
    </row>
    <row r="170" spans="2:13" x14ac:dyDescent="0.3">
      <c r="B170" s="48" t="s">
        <v>449</v>
      </c>
      <c r="C170" s="48" t="s">
        <v>448</v>
      </c>
      <c r="D170" s="49">
        <v>71473911.939999998</v>
      </c>
      <c r="E170" s="46">
        <v>5464409.8499999996</v>
      </c>
      <c r="F170" s="46">
        <v>103628.09</v>
      </c>
      <c r="G170" s="46">
        <v>40053864.340000004</v>
      </c>
      <c r="H170" s="46">
        <v>13934234.949999999</v>
      </c>
      <c r="I170" s="46">
        <v>77981.67</v>
      </c>
      <c r="J170" s="46">
        <v>10188450.85</v>
      </c>
      <c r="K170" s="46">
        <v>1651342.19</v>
      </c>
    </row>
    <row r="171" spans="2:13" x14ac:dyDescent="0.3">
      <c r="B171" s="48" t="s">
        <v>447</v>
      </c>
      <c r="C171" s="48" t="s">
        <v>446</v>
      </c>
      <c r="D171" s="49">
        <v>20600583.079999998</v>
      </c>
      <c r="E171" s="46">
        <v>564864.88</v>
      </c>
      <c r="F171" s="46">
        <v>41996.68</v>
      </c>
      <c r="G171" s="46">
        <v>16309317.17</v>
      </c>
      <c r="H171" s="46">
        <v>2001234.19</v>
      </c>
      <c r="I171" s="46">
        <v>3135.63</v>
      </c>
      <c r="J171" s="46">
        <v>1642985.73</v>
      </c>
      <c r="K171" s="46">
        <v>148.80000000000001</v>
      </c>
      <c r="M171" s="46">
        <v>36900</v>
      </c>
    </row>
    <row r="172" spans="2:13" x14ac:dyDescent="0.3">
      <c r="B172" s="48" t="s">
        <v>445</v>
      </c>
      <c r="C172" s="48" t="s">
        <v>444</v>
      </c>
      <c r="D172" s="49">
        <v>12993756.77</v>
      </c>
      <c r="E172" s="46">
        <v>2662559.7599999998</v>
      </c>
      <c r="F172" s="46">
        <v>95295</v>
      </c>
      <c r="G172" s="46">
        <v>5910588.2400000002</v>
      </c>
      <c r="H172" s="46">
        <v>2071811.35</v>
      </c>
      <c r="I172" s="46">
        <v>12418.32</v>
      </c>
      <c r="J172" s="46">
        <v>2239859.1</v>
      </c>
      <c r="M172" s="46">
        <v>1225</v>
      </c>
    </row>
    <row r="173" spans="2:13" x14ac:dyDescent="0.3">
      <c r="B173" s="48" t="s">
        <v>443</v>
      </c>
      <c r="C173" s="48" t="s">
        <v>442</v>
      </c>
      <c r="D173" s="49">
        <v>36369916.280000001</v>
      </c>
      <c r="E173" s="46">
        <v>2274041.85</v>
      </c>
      <c r="F173" s="46">
        <v>288338.78000000003</v>
      </c>
      <c r="G173" s="46">
        <v>20687234.93</v>
      </c>
      <c r="H173" s="46">
        <v>6963504.5700000003</v>
      </c>
      <c r="I173" s="46">
        <v>88998.32</v>
      </c>
      <c r="J173" s="46">
        <v>5925799.8300000001</v>
      </c>
      <c r="K173" s="46">
        <v>141498</v>
      </c>
      <c r="L173" s="46">
        <v>500</v>
      </c>
    </row>
    <row r="174" spans="2:13" x14ac:dyDescent="0.3">
      <c r="B174" s="48" t="s">
        <v>441</v>
      </c>
      <c r="C174" s="48" t="s">
        <v>440</v>
      </c>
      <c r="D174" s="49">
        <v>6724647.4199999999</v>
      </c>
      <c r="E174" s="46">
        <v>1203920.8500000001</v>
      </c>
      <c r="F174" s="46">
        <v>32418.16</v>
      </c>
      <c r="G174" s="46">
        <v>2754339.06</v>
      </c>
      <c r="H174" s="46">
        <v>1160692.95</v>
      </c>
      <c r="I174" s="46">
        <v>652728.55000000005</v>
      </c>
      <c r="J174" s="46">
        <v>865783.82</v>
      </c>
      <c r="L174" s="46">
        <v>54764.03</v>
      </c>
    </row>
    <row r="175" spans="2:13" x14ac:dyDescent="0.3">
      <c r="B175" s="48" t="s">
        <v>439</v>
      </c>
      <c r="C175" s="48" t="s">
        <v>438</v>
      </c>
      <c r="D175" s="49">
        <v>5144288.79</v>
      </c>
      <c r="E175" s="46">
        <v>36057.64</v>
      </c>
      <c r="F175" s="46">
        <v>82450.78</v>
      </c>
      <c r="G175" s="46">
        <v>1544525.41</v>
      </c>
      <c r="H175" s="46">
        <v>481098.73</v>
      </c>
      <c r="I175" s="46">
        <v>1810669.74</v>
      </c>
      <c r="J175" s="46">
        <v>1174083.69</v>
      </c>
      <c r="L175" s="46">
        <v>15402.8</v>
      </c>
    </row>
    <row r="176" spans="2:13" x14ac:dyDescent="0.3">
      <c r="B176" s="48" t="s">
        <v>437</v>
      </c>
      <c r="C176" s="48" t="s">
        <v>436</v>
      </c>
      <c r="D176" s="49">
        <v>91967891</v>
      </c>
      <c r="E176" s="46">
        <v>1192717.6100000001</v>
      </c>
      <c r="F176" s="46">
        <v>199033.01</v>
      </c>
      <c r="G176" s="46">
        <v>67123548.920000002</v>
      </c>
      <c r="H176" s="46">
        <v>13185413.9</v>
      </c>
      <c r="I176" s="46">
        <v>352148.52</v>
      </c>
      <c r="J176" s="46">
        <v>9906922.7100000009</v>
      </c>
      <c r="L176" s="46">
        <v>8106.33</v>
      </c>
    </row>
    <row r="177" spans="2:13" x14ac:dyDescent="0.3">
      <c r="B177" s="48" t="s">
        <v>435</v>
      </c>
      <c r="C177" s="48" t="s">
        <v>434</v>
      </c>
      <c r="D177" s="49">
        <v>18581159.370000001</v>
      </c>
      <c r="E177" s="46">
        <v>668293.55000000005</v>
      </c>
      <c r="F177" s="46">
        <v>110402.22</v>
      </c>
      <c r="G177" s="46">
        <v>10497383.77</v>
      </c>
      <c r="H177" s="46">
        <v>3173036.9</v>
      </c>
      <c r="I177" s="46">
        <v>229740.15</v>
      </c>
      <c r="J177" s="46">
        <v>3795693.32</v>
      </c>
      <c r="L177" s="46">
        <v>106609.46</v>
      </c>
    </row>
    <row r="178" spans="2:13" x14ac:dyDescent="0.3">
      <c r="B178" s="48" t="s">
        <v>433</v>
      </c>
      <c r="C178" s="48" t="s">
        <v>432</v>
      </c>
      <c r="D178" s="49">
        <v>18043851.800000001</v>
      </c>
      <c r="E178" s="46">
        <v>1072764.3799999999</v>
      </c>
      <c r="F178" s="46">
        <v>150145.32</v>
      </c>
      <c r="G178" s="46">
        <v>9240259.9199999999</v>
      </c>
      <c r="H178" s="46">
        <v>2736233.42</v>
      </c>
      <c r="I178" s="46">
        <v>115683.16</v>
      </c>
      <c r="J178" s="46">
        <v>4672958.1399999997</v>
      </c>
      <c r="L178" s="46">
        <v>22252.46</v>
      </c>
      <c r="M178" s="46">
        <v>33555</v>
      </c>
    </row>
    <row r="179" spans="2:13" x14ac:dyDescent="0.3">
      <c r="B179" s="48" t="s">
        <v>431</v>
      </c>
      <c r="C179" s="48" t="s">
        <v>430</v>
      </c>
      <c r="D179" s="49">
        <v>5928111.9899999993</v>
      </c>
      <c r="E179" s="46">
        <v>509796.1</v>
      </c>
      <c r="F179" s="46">
        <v>36053.79</v>
      </c>
      <c r="G179" s="46">
        <v>3533896.8</v>
      </c>
      <c r="H179" s="46">
        <v>942026.67</v>
      </c>
      <c r="I179" s="46">
        <v>34886.379999999997</v>
      </c>
      <c r="J179" s="46">
        <v>862289.14</v>
      </c>
      <c r="M179" s="46">
        <v>9163.11</v>
      </c>
    </row>
    <row r="180" spans="2:13" x14ac:dyDescent="0.3">
      <c r="B180" s="48" t="s">
        <v>429</v>
      </c>
      <c r="C180" s="48" t="s">
        <v>428</v>
      </c>
      <c r="D180" s="49">
        <v>12602639.949999999</v>
      </c>
      <c r="E180" s="46">
        <v>1889807.19</v>
      </c>
      <c r="F180" s="46">
        <v>244356.56</v>
      </c>
      <c r="G180" s="46">
        <v>6589972.3099999996</v>
      </c>
      <c r="H180" s="46">
        <v>1780997.66</v>
      </c>
      <c r="I180" s="46">
        <v>85961.78</v>
      </c>
      <c r="J180" s="46">
        <v>1712944.14</v>
      </c>
      <c r="L180" s="46">
        <v>161305.48000000001</v>
      </c>
      <c r="M180" s="46">
        <v>137294.82999999999</v>
      </c>
    </row>
    <row r="181" spans="2:13" x14ac:dyDescent="0.3">
      <c r="B181" s="48" t="s">
        <v>427</v>
      </c>
      <c r="C181" s="48" t="s">
        <v>426</v>
      </c>
      <c r="D181" s="49">
        <v>19445481.259999998</v>
      </c>
      <c r="E181" s="46">
        <v>913702.49</v>
      </c>
      <c r="F181" s="46">
        <v>184174.14</v>
      </c>
      <c r="G181" s="46">
        <v>10715183.65</v>
      </c>
      <c r="H181" s="46">
        <v>3303312.49</v>
      </c>
      <c r="I181" s="46">
        <v>122568.15</v>
      </c>
      <c r="J181" s="46">
        <v>4043595.12</v>
      </c>
      <c r="K181" s="46">
        <v>12197.88</v>
      </c>
      <c r="L181" s="46">
        <v>26229.84</v>
      </c>
      <c r="M181" s="46">
        <v>124517.5</v>
      </c>
    </row>
    <row r="182" spans="2:13" x14ac:dyDescent="0.3">
      <c r="B182" s="48" t="s">
        <v>425</v>
      </c>
      <c r="C182" s="48" t="s">
        <v>424</v>
      </c>
      <c r="D182" s="49">
        <v>10558856.050000001</v>
      </c>
      <c r="E182" s="46">
        <v>1235320.6299999999</v>
      </c>
      <c r="F182" s="46">
        <v>91991.63</v>
      </c>
      <c r="G182" s="46">
        <v>4957053.28</v>
      </c>
      <c r="H182" s="46">
        <v>1388435.97</v>
      </c>
      <c r="I182" s="46">
        <v>62603.62</v>
      </c>
      <c r="J182" s="46">
        <v>2712484.68</v>
      </c>
      <c r="L182" s="46">
        <v>110966.24</v>
      </c>
    </row>
    <row r="183" spans="2:13" x14ac:dyDescent="0.3">
      <c r="B183" s="48" t="s">
        <v>423</v>
      </c>
      <c r="C183" s="48" t="s">
        <v>422</v>
      </c>
      <c r="D183" s="49">
        <v>20057211.199999999</v>
      </c>
      <c r="E183" s="46">
        <v>2772170.11</v>
      </c>
      <c r="F183" s="46">
        <v>276795.27</v>
      </c>
      <c r="G183" s="46">
        <v>8825050.3900000006</v>
      </c>
      <c r="H183" s="46">
        <v>3751222.88</v>
      </c>
      <c r="J183" s="46">
        <v>3143941.55</v>
      </c>
      <c r="L183" s="46">
        <v>238131.49</v>
      </c>
      <c r="M183" s="46">
        <v>1049899.51</v>
      </c>
    </row>
    <row r="184" spans="2:13" x14ac:dyDescent="0.3">
      <c r="B184" s="48" t="s">
        <v>421</v>
      </c>
      <c r="C184" s="48" t="s">
        <v>420</v>
      </c>
      <c r="D184" s="49">
        <v>10013454.310000002</v>
      </c>
      <c r="E184" s="46">
        <v>619556.49</v>
      </c>
      <c r="F184" s="46">
        <v>141862.26</v>
      </c>
      <c r="G184" s="46">
        <v>5441833.1100000003</v>
      </c>
      <c r="H184" s="46">
        <v>1882188.16</v>
      </c>
      <c r="J184" s="46">
        <v>1868663.43</v>
      </c>
      <c r="K184" s="46">
        <v>11623.72</v>
      </c>
      <c r="L184" s="46">
        <v>47727.14</v>
      </c>
    </row>
    <row r="185" spans="2:13" x14ac:dyDescent="0.3">
      <c r="B185" s="48" t="s">
        <v>419</v>
      </c>
      <c r="C185" s="48" t="s">
        <v>418</v>
      </c>
      <c r="D185" s="49">
        <v>12072862.560000001</v>
      </c>
      <c r="E185" s="46">
        <v>532986.23</v>
      </c>
      <c r="F185" s="46">
        <v>261171.59</v>
      </c>
      <c r="G185" s="46">
        <v>5943629.0800000001</v>
      </c>
      <c r="H185" s="46">
        <v>3606187.02</v>
      </c>
      <c r="J185" s="46">
        <v>1642390.93</v>
      </c>
      <c r="L185" s="46">
        <v>86497.71</v>
      </c>
    </row>
    <row r="186" spans="2:13" x14ac:dyDescent="0.3">
      <c r="B186" s="48" t="s">
        <v>417</v>
      </c>
      <c r="C186" s="48" t="s">
        <v>416</v>
      </c>
      <c r="D186" s="49">
        <v>7568968.0699999994</v>
      </c>
      <c r="E186" s="46">
        <v>550720.76</v>
      </c>
      <c r="F186" s="46">
        <v>41962.15</v>
      </c>
      <c r="G186" s="46">
        <v>3553833.91</v>
      </c>
      <c r="H186" s="46">
        <v>1731152.52</v>
      </c>
      <c r="I186" s="46">
        <v>3916.67</v>
      </c>
      <c r="J186" s="46">
        <v>1643911.27</v>
      </c>
      <c r="L186" s="46">
        <v>29171.29</v>
      </c>
      <c r="M186" s="46">
        <v>14299.5</v>
      </c>
    </row>
    <row r="187" spans="2:13" x14ac:dyDescent="0.3">
      <c r="B187" s="48" t="s">
        <v>415</v>
      </c>
      <c r="C187" s="48" t="s">
        <v>414</v>
      </c>
      <c r="D187" s="49">
        <v>7109752.6899999995</v>
      </c>
      <c r="E187" s="46">
        <v>378159.44</v>
      </c>
      <c r="F187" s="46">
        <v>101345.32</v>
      </c>
      <c r="G187" s="46">
        <v>3925312.21</v>
      </c>
      <c r="H187" s="46">
        <v>1062723.83</v>
      </c>
      <c r="J187" s="46">
        <v>1588683.76</v>
      </c>
      <c r="L187" s="46">
        <v>53528.13</v>
      </c>
    </row>
    <row r="188" spans="2:13" x14ac:dyDescent="0.3">
      <c r="B188" s="48" t="s">
        <v>413</v>
      </c>
      <c r="C188" s="48" t="s">
        <v>412</v>
      </c>
      <c r="D188" s="49">
        <v>2400447.7100000004</v>
      </c>
      <c r="F188" s="46">
        <v>11934.44</v>
      </c>
      <c r="G188" s="46">
        <v>1946560.27</v>
      </c>
      <c r="H188" s="46">
        <v>275041.78000000003</v>
      </c>
      <c r="J188" s="46">
        <v>166911.22</v>
      </c>
    </row>
    <row r="189" spans="2:13" x14ac:dyDescent="0.3">
      <c r="B189" s="48" t="s">
        <v>411</v>
      </c>
      <c r="C189" s="48" t="s">
        <v>410</v>
      </c>
      <c r="D189" s="49">
        <v>17910503.590000004</v>
      </c>
      <c r="E189" s="46">
        <v>1604855.82</v>
      </c>
      <c r="F189" s="46">
        <v>74766.98</v>
      </c>
      <c r="G189" s="46">
        <v>8964471.4600000009</v>
      </c>
      <c r="H189" s="46">
        <v>2923020.37</v>
      </c>
      <c r="I189" s="46">
        <v>217461.26</v>
      </c>
      <c r="J189" s="46">
        <v>4023028.67</v>
      </c>
      <c r="L189" s="46">
        <v>33696.03</v>
      </c>
      <c r="M189" s="46">
        <v>69203</v>
      </c>
    </row>
    <row r="190" spans="2:13" x14ac:dyDescent="0.3">
      <c r="B190" s="48" t="s">
        <v>409</v>
      </c>
      <c r="C190" s="48" t="s">
        <v>408</v>
      </c>
      <c r="D190" s="49">
        <v>6603564.0200000005</v>
      </c>
      <c r="E190" s="46">
        <v>494155.62</v>
      </c>
      <c r="F190" s="46">
        <v>47273.31</v>
      </c>
      <c r="G190" s="46">
        <v>3585331.57</v>
      </c>
      <c r="H190" s="46">
        <v>884946.63</v>
      </c>
      <c r="I190" s="46">
        <v>443474.7</v>
      </c>
      <c r="J190" s="46">
        <v>1142982.19</v>
      </c>
      <c r="L190" s="46">
        <v>5400</v>
      </c>
    </row>
    <row r="191" spans="2:13" x14ac:dyDescent="0.3">
      <c r="B191" s="48" t="s">
        <v>407</v>
      </c>
      <c r="C191" s="48" t="s">
        <v>406</v>
      </c>
      <c r="D191" s="49">
        <v>5811473.2300000004</v>
      </c>
      <c r="E191" s="46">
        <v>686029.83</v>
      </c>
      <c r="F191" s="46">
        <v>31565.83</v>
      </c>
      <c r="G191" s="46">
        <v>2973610.86</v>
      </c>
      <c r="H191" s="46">
        <v>935161.69</v>
      </c>
      <c r="I191" s="46">
        <v>55183</v>
      </c>
      <c r="J191" s="46">
        <v>1129922.02</v>
      </c>
    </row>
    <row r="192" spans="2:13" x14ac:dyDescent="0.3">
      <c r="B192" s="48" t="s">
        <v>405</v>
      </c>
      <c r="C192" s="48" t="s">
        <v>404</v>
      </c>
      <c r="D192" s="49">
        <v>50562407.520000003</v>
      </c>
      <c r="E192" s="46">
        <v>6394249.5700000003</v>
      </c>
      <c r="F192" s="46">
        <v>179531.76</v>
      </c>
      <c r="G192" s="46">
        <v>28354922.48</v>
      </c>
      <c r="H192" s="46">
        <v>7151934.5899999999</v>
      </c>
      <c r="I192" s="46">
        <v>433734.21</v>
      </c>
      <c r="J192" s="46">
        <v>7980028.3799999999</v>
      </c>
      <c r="M192" s="46">
        <v>68006.53</v>
      </c>
    </row>
    <row r="193" spans="2:13" x14ac:dyDescent="0.3">
      <c r="B193" s="48" t="s">
        <v>403</v>
      </c>
      <c r="C193" s="48" t="s">
        <v>142</v>
      </c>
      <c r="D193" s="49">
        <v>355263618.18000001</v>
      </c>
      <c r="E193" s="46">
        <v>53958694.509999998</v>
      </c>
      <c r="F193" s="46">
        <v>2335953.67</v>
      </c>
      <c r="G193" s="46">
        <v>207759335.21000001</v>
      </c>
      <c r="H193" s="46">
        <v>48284091.539999999</v>
      </c>
      <c r="I193" s="46">
        <v>137350.75</v>
      </c>
      <c r="J193" s="46">
        <v>41227048.490000002</v>
      </c>
      <c r="K193" s="46">
        <v>1450157.59</v>
      </c>
      <c r="L193" s="46">
        <v>67006.740000000005</v>
      </c>
      <c r="M193" s="46">
        <v>43979.68</v>
      </c>
    </row>
    <row r="194" spans="2:13" x14ac:dyDescent="0.3">
      <c r="B194" s="48" t="s">
        <v>402</v>
      </c>
      <c r="C194" s="48" t="s">
        <v>401</v>
      </c>
      <c r="D194" s="49">
        <v>505526349.33999997</v>
      </c>
      <c r="E194" s="46">
        <v>74676712.209999993</v>
      </c>
      <c r="F194" s="46">
        <v>4909176.6399999997</v>
      </c>
      <c r="G194" s="46">
        <v>256780273.94999999</v>
      </c>
      <c r="H194" s="46">
        <v>82713949.549999997</v>
      </c>
      <c r="I194" s="46">
        <v>406618.98</v>
      </c>
      <c r="J194" s="46">
        <v>76862548.519999996</v>
      </c>
      <c r="K194" s="46">
        <v>2165606.7599999998</v>
      </c>
      <c r="L194" s="46">
        <v>3085542.63</v>
      </c>
      <c r="M194" s="46">
        <v>3925920.1</v>
      </c>
    </row>
    <row r="195" spans="2:13" x14ac:dyDescent="0.3">
      <c r="B195" s="48" t="s">
        <v>400</v>
      </c>
      <c r="C195" s="48" t="s">
        <v>399</v>
      </c>
      <c r="D195" s="49">
        <v>3216800.75</v>
      </c>
      <c r="E195" s="46">
        <v>419350.32</v>
      </c>
      <c r="F195" s="46">
        <v>11564.52</v>
      </c>
      <c r="G195" s="46">
        <v>1918370.34</v>
      </c>
      <c r="H195" s="46">
        <v>608697.93999999994</v>
      </c>
      <c r="I195" s="46">
        <v>7120.35</v>
      </c>
      <c r="J195" s="46">
        <v>246623.41</v>
      </c>
      <c r="L195" s="46">
        <v>5073.87</v>
      </c>
    </row>
    <row r="196" spans="2:13" x14ac:dyDescent="0.3">
      <c r="B196" s="48" t="s">
        <v>398</v>
      </c>
      <c r="C196" s="48" t="s">
        <v>397</v>
      </c>
      <c r="D196" s="49">
        <v>87922539.280000001</v>
      </c>
      <c r="E196" s="46">
        <v>12545008.939999999</v>
      </c>
      <c r="F196" s="46">
        <v>943009.79</v>
      </c>
      <c r="G196" s="46">
        <v>52699741.289999999</v>
      </c>
      <c r="H196" s="46">
        <v>10505946.199999999</v>
      </c>
      <c r="I196" s="46">
        <v>37820.080000000002</v>
      </c>
      <c r="J196" s="46">
        <v>10414319.57</v>
      </c>
      <c r="K196" s="46">
        <v>24489.65</v>
      </c>
      <c r="M196" s="46">
        <v>752203.76</v>
      </c>
    </row>
    <row r="197" spans="2:13" x14ac:dyDescent="0.3">
      <c r="B197" s="48" t="s">
        <v>396</v>
      </c>
      <c r="C197" s="48" t="s">
        <v>395</v>
      </c>
      <c r="D197" s="49">
        <v>156242644.50999999</v>
      </c>
      <c r="E197" s="46">
        <v>25772598.460000001</v>
      </c>
      <c r="F197" s="46">
        <v>2808306.73</v>
      </c>
      <c r="G197" s="46">
        <v>93512478.769999996</v>
      </c>
      <c r="H197" s="46">
        <v>21680933.59</v>
      </c>
      <c r="I197" s="46">
        <v>27333.69</v>
      </c>
      <c r="J197" s="46">
        <v>10885899.16</v>
      </c>
      <c r="K197" s="46">
        <v>999438.21</v>
      </c>
      <c r="L197" s="46">
        <v>208453.02</v>
      </c>
      <c r="M197" s="46">
        <v>347202.88</v>
      </c>
    </row>
    <row r="198" spans="2:13" x14ac:dyDescent="0.3">
      <c r="B198" s="48" t="s">
        <v>394</v>
      </c>
      <c r="C198" s="48" t="s">
        <v>393</v>
      </c>
      <c r="D198" s="49">
        <v>26547127.399999999</v>
      </c>
      <c r="E198" s="46">
        <v>5527209.8399999999</v>
      </c>
      <c r="F198" s="46">
        <v>303753.19</v>
      </c>
      <c r="G198" s="46">
        <v>13405418.560000001</v>
      </c>
      <c r="H198" s="46">
        <v>3745015.7</v>
      </c>
      <c r="I198" s="46">
        <v>4055.01</v>
      </c>
      <c r="J198" s="46">
        <v>2708461.68</v>
      </c>
      <c r="L198" s="46">
        <v>4832.2</v>
      </c>
      <c r="M198" s="46">
        <v>848381.22</v>
      </c>
    </row>
    <row r="199" spans="2:13" x14ac:dyDescent="0.3">
      <c r="B199" s="48" t="s">
        <v>392</v>
      </c>
      <c r="C199" s="48" t="s">
        <v>391</v>
      </c>
      <c r="D199" s="49">
        <v>39104152.25</v>
      </c>
      <c r="E199" s="46">
        <v>4098162.06</v>
      </c>
      <c r="F199" s="46">
        <v>373165.5</v>
      </c>
      <c r="G199" s="46">
        <v>23587179.050000001</v>
      </c>
      <c r="H199" s="46">
        <v>6701797.7300000004</v>
      </c>
      <c r="I199" s="46">
        <v>7447.43</v>
      </c>
      <c r="J199" s="46">
        <v>4316628.2300000004</v>
      </c>
      <c r="K199" s="46">
        <v>647.04</v>
      </c>
      <c r="L199" s="46">
        <v>19125.21</v>
      </c>
    </row>
    <row r="200" spans="2:13" x14ac:dyDescent="0.3">
      <c r="B200" s="48" t="s">
        <v>390</v>
      </c>
      <c r="C200" s="48" t="s">
        <v>389</v>
      </c>
      <c r="D200" s="49">
        <v>227428477.60000002</v>
      </c>
      <c r="E200" s="46">
        <v>21267458.010000002</v>
      </c>
      <c r="F200" s="46">
        <v>773764.28</v>
      </c>
      <c r="G200" s="46">
        <v>114977541.01000001</v>
      </c>
      <c r="H200" s="46">
        <v>43930139.439999998</v>
      </c>
      <c r="I200" s="46">
        <v>11269492.630000001</v>
      </c>
      <c r="J200" s="46">
        <v>34343664.899999999</v>
      </c>
      <c r="K200" s="46">
        <v>449098.28</v>
      </c>
      <c r="L200" s="46">
        <v>13513.51</v>
      </c>
      <c r="M200" s="46">
        <v>403805.54</v>
      </c>
    </row>
    <row r="201" spans="2:13" x14ac:dyDescent="0.3">
      <c r="B201" s="48" t="s">
        <v>388</v>
      </c>
      <c r="C201" s="48" t="s">
        <v>387</v>
      </c>
      <c r="D201" s="49">
        <v>146718725.06</v>
      </c>
      <c r="E201" s="46">
        <v>24785083.390000001</v>
      </c>
      <c r="F201" s="46">
        <v>2892453.63</v>
      </c>
      <c r="G201" s="46">
        <v>82497624.950000003</v>
      </c>
      <c r="H201" s="46">
        <v>21442521.800000001</v>
      </c>
      <c r="I201" s="46">
        <v>24998.05</v>
      </c>
      <c r="J201" s="46">
        <v>15003006.23</v>
      </c>
      <c r="K201" s="46">
        <v>56537.01</v>
      </c>
      <c r="L201" s="46">
        <v>16500</v>
      </c>
    </row>
    <row r="202" spans="2:13" x14ac:dyDescent="0.3">
      <c r="B202" s="48" t="s">
        <v>386</v>
      </c>
      <c r="C202" s="48" t="s">
        <v>385</v>
      </c>
      <c r="D202" s="49">
        <v>128248499.12</v>
      </c>
      <c r="E202" s="46">
        <v>15583140.34</v>
      </c>
      <c r="F202" s="46">
        <v>603925.89</v>
      </c>
      <c r="G202" s="46">
        <v>68864253.489999995</v>
      </c>
      <c r="H202" s="46">
        <v>23503590.280000001</v>
      </c>
      <c r="I202" s="46">
        <v>80607.75</v>
      </c>
      <c r="J202" s="46">
        <v>19445305.219999999</v>
      </c>
      <c r="K202" s="46">
        <v>676.15</v>
      </c>
      <c r="L202" s="46">
        <v>167000</v>
      </c>
    </row>
    <row r="203" spans="2:13" x14ac:dyDescent="0.3">
      <c r="B203" s="48" t="s">
        <v>384</v>
      </c>
      <c r="C203" s="48" t="s">
        <v>383</v>
      </c>
      <c r="D203" s="49">
        <v>313508993.46000004</v>
      </c>
      <c r="E203" s="46">
        <v>36376568.969999999</v>
      </c>
      <c r="F203" s="46">
        <v>1544639.73</v>
      </c>
      <c r="G203" s="46">
        <v>184866003.37</v>
      </c>
      <c r="H203" s="46">
        <v>56508534.710000001</v>
      </c>
      <c r="I203" s="46">
        <v>188470.79</v>
      </c>
      <c r="J203" s="46">
        <v>33141740.82</v>
      </c>
      <c r="K203" s="46">
        <v>150203.87</v>
      </c>
      <c r="L203" s="46">
        <v>79658.44</v>
      </c>
      <c r="M203" s="46">
        <v>653172.76</v>
      </c>
    </row>
    <row r="204" spans="2:13" x14ac:dyDescent="0.3">
      <c r="B204" s="48" t="s">
        <v>382</v>
      </c>
      <c r="C204" s="48" t="s">
        <v>381</v>
      </c>
      <c r="D204" s="49">
        <v>29086720.079999998</v>
      </c>
      <c r="E204" s="46">
        <v>5195479.51</v>
      </c>
      <c r="F204" s="46">
        <v>356883.72</v>
      </c>
      <c r="G204" s="46">
        <v>16731045.279999999</v>
      </c>
      <c r="H204" s="46">
        <v>4125923.12</v>
      </c>
      <c r="I204" s="46">
        <v>9345.61</v>
      </c>
      <c r="J204" s="46">
        <v>2646320.84</v>
      </c>
      <c r="L204" s="46">
        <v>18619</v>
      </c>
      <c r="M204" s="46">
        <v>3103</v>
      </c>
    </row>
    <row r="205" spans="2:13" x14ac:dyDescent="0.3">
      <c r="B205" s="48" t="s">
        <v>380</v>
      </c>
      <c r="C205" s="48" t="s">
        <v>379</v>
      </c>
      <c r="D205" s="49">
        <v>62194202.160000004</v>
      </c>
      <c r="E205" s="46">
        <v>9522726.1400000006</v>
      </c>
      <c r="F205" s="46">
        <v>1314862.3799999999</v>
      </c>
      <c r="G205" s="46">
        <v>37239099.630000003</v>
      </c>
      <c r="H205" s="46">
        <v>9759094.9600000009</v>
      </c>
      <c r="I205" s="46">
        <v>11097.02</v>
      </c>
      <c r="J205" s="46">
        <v>4082156.72</v>
      </c>
      <c r="K205" s="46">
        <v>228636.57</v>
      </c>
      <c r="L205" s="46">
        <v>31447.91</v>
      </c>
      <c r="M205" s="46">
        <v>5080.83</v>
      </c>
    </row>
    <row r="206" spans="2:13" x14ac:dyDescent="0.3">
      <c r="B206" s="48" t="s">
        <v>378</v>
      </c>
      <c r="C206" s="48" t="s">
        <v>377</v>
      </c>
      <c r="D206" s="49">
        <v>62276924.149999999</v>
      </c>
      <c r="E206" s="46">
        <v>9861261.6899999995</v>
      </c>
      <c r="F206" s="46">
        <v>514390.11</v>
      </c>
      <c r="G206" s="46">
        <v>35157129.539999999</v>
      </c>
      <c r="H206" s="46">
        <v>9416077.7100000009</v>
      </c>
      <c r="I206" s="46">
        <v>10486.03</v>
      </c>
      <c r="J206" s="46">
        <v>6724843.8799999999</v>
      </c>
      <c r="M206" s="46">
        <v>592735.18999999994</v>
      </c>
    </row>
    <row r="207" spans="2:13" x14ac:dyDescent="0.3">
      <c r="B207" s="48" t="s">
        <v>376</v>
      </c>
      <c r="C207" s="48" t="s">
        <v>375</v>
      </c>
      <c r="D207" s="49">
        <v>10254703.199999999</v>
      </c>
      <c r="G207" s="46">
        <v>6882875.9100000001</v>
      </c>
      <c r="H207" s="46">
        <v>2529444.0699999998</v>
      </c>
      <c r="I207" s="46">
        <v>289038.19</v>
      </c>
      <c r="J207" s="46">
        <v>543345.03</v>
      </c>
      <c r="L207" s="46">
        <v>10000</v>
      </c>
    </row>
    <row r="208" spans="2:13" x14ac:dyDescent="0.3">
      <c r="B208" s="48" t="s">
        <v>374</v>
      </c>
      <c r="C208" s="48" t="s">
        <v>373</v>
      </c>
      <c r="D208" s="49">
        <v>5022491.8099999996</v>
      </c>
      <c r="F208" s="46">
        <v>244752.37</v>
      </c>
      <c r="G208" s="46">
        <v>3061862.15</v>
      </c>
      <c r="H208" s="46">
        <v>416098.71</v>
      </c>
      <c r="J208" s="46">
        <v>1299778.58</v>
      </c>
    </row>
    <row r="209" spans="2:13" x14ac:dyDescent="0.3">
      <c r="B209" s="48" t="s">
        <v>372</v>
      </c>
      <c r="C209" s="48" t="s">
        <v>371</v>
      </c>
      <c r="D209" s="49">
        <v>3860444.0700000003</v>
      </c>
      <c r="F209" s="46">
        <v>31547.93</v>
      </c>
      <c r="G209" s="46">
        <v>2018636</v>
      </c>
      <c r="H209" s="46">
        <v>420375.54</v>
      </c>
      <c r="J209" s="46">
        <v>492636.28</v>
      </c>
      <c r="L209" s="46">
        <v>897248.32</v>
      </c>
    </row>
    <row r="210" spans="2:13" x14ac:dyDescent="0.3">
      <c r="B210" s="48" t="s">
        <v>370</v>
      </c>
      <c r="C210" s="48" t="s">
        <v>369</v>
      </c>
      <c r="D210" s="49">
        <v>469033.47</v>
      </c>
      <c r="F210" s="46">
        <v>4647.88</v>
      </c>
      <c r="G210" s="46">
        <v>381249.1</v>
      </c>
      <c r="H210" s="46">
        <v>7227.78</v>
      </c>
      <c r="J210" s="46">
        <v>73532.09</v>
      </c>
      <c r="L210" s="46">
        <v>1079</v>
      </c>
      <c r="M210" s="46">
        <v>1297.6199999999999</v>
      </c>
    </row>
    <row r="211" spans="2:13" x14ac:dyDescent="0.3">
      <c r="B211" s="48" t="s">
        <v>368</v>
      </c>
      <c r="C211" s="48" t="s">
        <v>367</v>
      </c>
      <c r="D211" s="49">
        <v>12793793.209999999</v>
      </c>
      <c r="E211" s="46">
        <v>2138584.5299999998</v>
      </c>
      <c r="F211" s="46">
        <v>369586.7</v>
      </c>
      <c r="G211" s="46">
        <v>7147929.8300000001</v>
      </c>
      <c r="H211" s="46">
        <v>1337521.92</v>
      </c>
      <c r="J211" s="46">
        <v>1526226.76</v>
      </c>
      <c r="K211" s="46">
        <v>176060.41</v>
      </c>
      <c r="L211" s="46">
        <v>15465</v>
      </c>
      <c r="M211" s="46">
        <v>82418.06</v>
      </c>
    </row>
    <row r="212" spans="2:13" x14ac:dyDescent="0.3">
      <c r="B212" s="48" t="s">
        <v>366</v>
      </c>
      <c r="C212" s="48" t="s">
        <v>365</v>
      </c>
      <c r="D212" s="49">
        <v>6029871.9500000002</v>
      </c>
      <c r="E212" s="46">
        <v>648394.82999999996</v>
      </c>
      <c r="F212" s="46">
        <v>208359.35</v>
      </c>
      <c r="G212" s="46">
        <v>3449265.76</v>
      </c>
      <c r="H212" s="46">
        <v>663764.24</v>
      </c>
      <c r="J212" s="46">
        <v>788511.07</v>
      </c>
      <c r="K212" s="46">
        <v>1390.32</v>
      </c>
      <c r="L212" s="46">
        <v>31505.17</v>
      </c>
      <c r="M212" s="46">
        <v>238681.21</v>
      </c>
    </row>
    <row r="213" spans="2:13" x14ac:dyDescent="0.3">
      <c r="B213" s="48" t="s">
        <v>364</v>
      </c>
      <c r="C213" s="48" t="s">
        <v>363</v>
      </c>
      <c r="D213" s="49">
        <v>13855507.510000002</v>
      </c>
      <c r="E213" s="46">
        <v>2140397.06</v>
      </c>
      <c r="F213" s="46">
        <v>269928.83</v>
      </c>
      <c r="G213" s="46">
        <v>7297887.5800000001</v>
      </c>
      <c r="H213" s="46">
        <v>1938663.22</v>
      </c>
      <c r="J213" s="46">
        <v>1112665.56</v>
      </c>
      <c r="K213" s="46">
        <v>4207.5</v>
      </c>
      <c r="L213" s="46">
        <v>656993.32999999996</v>
      </c>
      <c r="M213" s="46">
        <v>434764.43</v>
      </c>
    </row>
    <row r="214" spans="2:13" x14ac:dyDescent="0.3">
      <c r="B214" s="48" t="s">
        <v>362</v>
      </c>
      <c r="C214" s="48" t="s">
        <v>361</v>
      </c>
      <c r="D214" s="49">
        <v>11076781.65</v>
      </c>
      <c r="E214" s="46">
        <v>1358059.73</v>
      </c>
      <c r="F214" s="46">
        <v>123409.98</v>
      </c>
      <c r="G214" s="46">
        <v>5960192.21</v>
      </c>
      <c r="H214" s="46">
        <v>1991390.96</v>
      </c>
      <c r="I214" s="46">
        <v>6320.28</v>
      </c>
      <c r="J214" s="46">
        <v>1516967.99</v>
      </c>
      <c r="L214" s="46">
        <v>79220.5</v>
      </c>
      <c r="M214" s="46">
        <v>41220</v>
      </c>
    </row>
    <row r="215" spans="2:13" x14ac:dyDescent="0.3">
      <c r="B215" s="48" t="s">
        <v>360</v>
      </c>
      <c r="C215" s="48" t="s">
        <v>359</v>
      </c>
      <c r="D215" s="49">
        <v>64272920.919999994</v>
      </c>
      <c r="E215" s="46">
        <v>9442332.2899999991</v>
      </c>
      <c r="F215" s="46">
        <v>317380.68</v>
      </c>
      <c r="G215" s="46">
        <v>31423439.02</v>
      </c>
      <c r="H215" s="46">
        <v>10651339.09</v>
      </c>
      <c r="I215" s="46">
        <v>41413.35</v>
      </c>
      <c r="J215" s="46">
        <v>12282764.33</v>
      </c>
      <c r="L215" s="46">
        <v>16572.689999999999</v>
      </c>
      <c r="M215" s="46">
        <v>97679.47</v>
      </c>
    </row>
    <row r="216" spans="2:13" x14ac:dyDescent="0.3">
      <c r="B216" s="48" t="s">
        <v>358</v>
      </c>
      <c r="C216" s="48" t="s">
        <v>357</v>
      </c>
      <c r="D216" s="49">
        <v>78256045.270000011</v>
      </c>
      <c r="E216" s="46">
        <v>10812936.9</v>
      </c>
      <c r="F216" s="46">
        <v>1826054.37</v>
      </c>
      <c r="G216" s="46">
        <v>40834066.649999999</v>
      </c>
      <c r="H216" s="46">
        <v>13784832.35</v>
      </c>
      <c r="I216" s="46">
        <v>52112.57</v>
      </c>
      <c r="J216" s="46">
        <v>10602437.720000001</v>
      </c>
      <c r="K216" s="46">
        <v>165880.21</v>
      </c>
      <c r="L216" s="46">
        <v>80777.72</v>
      </c>
      <c r="M216" s="46">
        <v>96946.78</v>
      </c>
    </row>
    <row r="217" spans="2:13" x14ac:dyDescent="0.3">
      <c r="B217" s="48" t="s">
        <v>356</v>
      </c>
      <c r="C217" s="48" t="s">
        <v>355</v>
      </c>
      <c r="D217" s="49">
        <v>45629356.180000007</v>
      </c>
      <c r="E217" s="46">
        <v>7205450.2199999997</v>
      </c>
      <c r="F217" s="46">
        <v>672854.25</v>
      </c>
      <c r="G217" s="46">
        <v>23443985.329999998</v>
      </c>
      <c r="H217" s="46">
        <v>6028654.4800000004</v>
      </c>
      <c r="I217" s="46">
        <v>30554.57</v>
      </c>
      <c r="J217" s="46">
        <v>5985007.3799999999</v>
      </c>
      <c r="L217" s="46">
        <v>70000</v>
      </c>
      <c r="M217" s="46">
        <v>2192849.9500000002</v>
      </c>
    </row>
    <row r="218" spans="2:13" x14ac:dyDescent="0.3">
      <c r="B218" s="48" t="s">
        <v>354</v>
      </c>
      <c r="C218" s="48" t="s">
        <v>353</v>
      </c>
      <c r="D218" s="49">
        <v>15324377.18</v>
      </c>
      <c r="E218" s="46">
        <v>928112.4</v>
      </c>
      <c r="F218" s="46">
        <v>748977.28</v>
      </c>
      <c r="G218" s="46">
        <v>5734338.0199999996</v>
      </c>
      <c r="H218" s="46">
        <v>3176861.98</v>
      </c>
      <c r="I218" s="46">
        <v>2268155.61</v>
      </c>
      <c r="J218" s="46">
        <v>2268174.67</v>
      </c>
      <c r="K218" s="46">
        <v>170373.26</v>
      </c>
      <c r="L218" s="46">
        <v>7368.96</v>
      </c>
      <c r="M218" s="46">
        <v>22015</v>
      </c>
    </row>
    <row r="219" spans="2:13" x14ac:dyDescent="0.3">
      <c r="B219" s="48" t="s">
        <v>352</v>
      </c>
      <c r="C219" s="48" t="s">
        <v>351</v>
      </c>
      <c r="D219" s="49">
        <v>7486654.6400000006</v>
      </c>
      <c r="E219" s="46">
        <v>1056692.42</v>
      </c>
      <c r="F219" s="46">
        <v>136546.17000000001</v>
      </c>
      <c r="G219" s="46">
        <v>4419246.26</v>
      </c>
      <c r="H219" s="46">
        <v>890366.1</v>
      </c>
      <c r="I219" s="46">
        <v>5795.83</v>
      </c>
      <c r="J219" s="46">
        <v>759682.06</v>
      </c>
      <c r="L219" s="46">
        <v>69725</v>
      </c>
      <c r="M219" s="46">
        <v>148600.79999999999</v>
      </c>
    </row>
    <row r="220" spans="2:13" x14ac:dyDescent="0.3">
      <c r="B220" s="48" t="s">
        <v>350</v>
      </c>
      <c r="C220" s="48" t="s">
        <v>349</v>
      </c>
      <c r="D220" s="49">
        <v>118624369.72999999</v>
      </c>
      <c r="E220" s="46">
        <v>12849085</v>
      </c>
      <c r="F220" s="46">
        <v>1500631.43</v>
      </c>
      <c r="G220" s="46">
        <v>65316600.600000001</v>
      </c>
      <c r="H220" s="46">
        <v>22120434.469999999</v>
      </c>
      <c r="I220" s="46">
        <v>77195.61</v>
      </c>
      <c r="J220" s="46">
        <v>16359116.75</v>
      </c>
      <c r="K220" s="46">
        <v>161531.92000000001</v>
      </c>
      <c r="M220" s="46">
        <v>239773.95</v>
      </c>
    </row>
    <row r="221" spans="2:13" x14ac:dyDescent="0.3">
      <c r="B221" s="48" t="s">
        <v>348</v>
      </c>
      <c r="C221" s="48" t="s">
        <v>347</v>
      </c>
      <c r="D221" s="49">
        <v>1454028.47</v>
      </c>
      <c r="E221" s="46">
        <v>244436.77</v>
      </c>
      <c r="F221" s="46">
        <v>3208.49</v>
      </c>
      <c r="G221" s="46">
        <v>683358.33</v>
      </c>
      <c r="H221" s="46">
        <v>230566.2</v>
      </c>
      <c r="I221" s="46">
        <v>108765.33</v>
      </c>
      <c r="J221" s="46">
        <v>125450.38</v>
      </c>
      <c r="L221" s="46">
        <v>58242.97</v>
      </c>
    </row>
    <row r="222" spans="2:13" x14ac:dyDescent="0.3">
      <c r="B222" s="48" t="s">
        <v>346</v>
      </c>
      <c r="C222" s="48" t="s">
        <v>345</v>
      </c>
      <c r="D222" s="49">
        <v>1182197.82</v>
      </c>
      <c r="E222" s="46">
        <v>156831.32</v>
      </c>
      <c r="F222" s="46">
        <v>3050.87</v>
      </c>
      <c r="G222" s="46">
        <v>696651.1</v>
      </c>
      <c r="H222" s="46">
        <v>128194.57</v>
      </c>
      <c r="I222" s="46">
        <v>90561.06</v>
      </c>
      <c r="J222" s="46">
        <v>81346.570000000007</v>
      </c>
      <c r="L222" s="46">
        <v>25562.33</v>
      </c>
    </row>
    <row r="223" spans="2:13" x14ac:dyDescent="0.3">
      <c r="B223" s="48" t="s">
        <v>344</v>
      </c>
      <c r="C223" s="48" t="s">
        <v>343</v>
      </c>
      <c r="D223" s="49">
        <v>2367136.4</v>
      </c>
      <c r="F223" s="46">
        <v>74418.929999999993</v>
      </c>
      <c r="G223" s="46">
        <v>1908585.79</v>
      </c>
      <c r="H223" s="46">
        <v>163719.03</v>
      </c>
      <c r="I223" s="46">
        <v>40705.629999999997</v>
      </c>
      <c r="J223" s="46">
        <v>177570.46</v>
      </c>
      <c r="L223" s="46">
        <v>2136.56</v>
      </c>
    </row>
    <row r="224" spans="2:13" x14ac:dyDescent="0.3">
      <c r="B224" s="48" t="s">
        <v>342</v>
      </c>
      <c r="C224" s="48" t="s">
        <v>341</v>
      </c>
      <c r="D224" s="49">
        <v>15876322.24</v>
      </c>
      <c r="E224" s="46">
        <v>2167239.4700000002</v>
      </c>
      <c r="F224" s="46">
        <v>281735.78999999998</v>
      </c>
      <c r="G224" s="46">
        <v>6943181.6900000004</v>
      </c>
      <c r="H224" s="46">
        <v>2379513.42</v>
      </c>
      <c r="I224" s="46">
        <v>1213902.67</v>
      </c>
      <c r="J224" s="46">
        <v>2421873.37</v>
      </c>
      <c r="K224" s="46">
        <v>17520.8</v>
      </c>
      <c r="L224" s="46">
        <v>422121.44</v>
      </c>
      <c r="M224" s="46">
        <v>29233.59</v>
      </c>
    </row>
    <row r="225" spans="2:13" x14ac:dyDescent="0.3">
      <c r="B225" s="48" t="s">
        <v>340</v>
      </c>
      <c r="C225" s="48" t="s">
        <v>339</v>
      </c>
      <c r="D225" s="49">
        <v>360550075.95999998</v>
      </c>
      <c r="E225" s="46">
        <v>50736487.700000003</v>
      </c>
      <c r="F225" s="46">
        <v>2022449.53</v>
      </c>
      <c r="G225" s="46">
        <v>198165167.66999999</v>
      </c>
      <c r="H225" s="46">
        <v>58931480.189999998</v>
      </c>
      <c r="I225" s="46">
        <v>53078.87</v>
      </c>
      <c r="J225" s="46">
        <v>43957154.920000002</v>
      </c>
      <c r="K225" s="46">
        <v>46543.7</v>
      </c>
      <c r="L225" s="46">
        <v>3037713.38</v>
      </c>
      <c r="M225" s="46">
        <v>3600000</v>
      </c>
    </row>
    <row r="226" spans="2:13" x14ac:dyDescent="0.3">
      <c r="B226" s="48" t="s">
        <v>338</v>
      </c>
      <c r="C226" s="48" t="s">
        <v>337</v>
      </c>
      <c r="D226" s="49">
        <v>147347884.69999999</v>
      </c>
      <c r="E226" s="46">
        <v>13609922.26</v>
      </c>
      <c r="F226" s="46">
        <v>861983.26</v>
      </c>
      <c r="G226" s="46">
        <v>94585646.349999994</v>
      </c>
      <c r="H226" s="46">
        <v>24191913.91</v>
      </c>
      <c r="I226" s="46">
        <v>25204.85</v>
      </c>
      <c r="J226" s="46">
        <v>11998915.52</v>
      </c>
      <c r="K226" s="46">
        <v>1577337.05</v>
      </c>
      <c r="L226" s="46">
        <v>458282.95</v>
      </c>
      <c r="M226" s="46">
        <v>38678.550000000003</v>
      </c>
    </row>
    <row r="227" spans="2:13" x14ac:dyDescent="0.3">
      <c r="B227" s="48" t="s">
        <v>336</v>
      </c>
      <c r="C227" s="48" t="s">
        <v>335</v>
      </c>
      <c r="D227" s="49">
        <v>284138884.22999996</v>
      </c>
      <c r="E227" s="46">
        <v>42194669.920000002</v>
      </c>
      <c r="F227" s="46">
        <v>1830394.57</v>
      </c>
      <c r="G227" s="46">
        <v>151265885.22</v>
      </c>
      <c r="H227" s="46">
        <v>49399049.359999999</v>
      </c>
      <c r="I227" s="46">
        <v>41089.29</v>
      </c>
      <c r="J227" s="46">
        <v>36404992.350000001</v>
      </c>
      <c r="L227" s="46">
        <v>4440</v>
      </c>
      <c r="M227" s="46">
        <v>2998363.52</v>
      </c>
    </row>
    <row r="228" spans="2:13" x14ac:dyDescent="0.3">
      <c r="B228" s="48" t="s">
        <v>334</v>
      </c>
      <c r="C228" s="48" t="s">
        <v>333</v>
      </c>
      <c r="D228" s="49">
        <v>361369444.24000001</v>
      </c>
      <c r="E228" s="46">
        <v>55641242.329999998</v>
      </c>
      <c r="F228" s="46">
        <v>2851863.35</v>
      </c>
      <c r="G228" s="46">
        <v>196744796.69</v>
      </c>
      <c r="H228" s="46">
        <v>60359388.359999999</v>
      </c>
      <c r="I228" s="46">
        <v>79218.38</v>
      </c>
      <c r="J228" s="46">
        <v>35581209.43</v>
      </c>
      <c r="K228" s="46">
        <v>2900259</v>
      </c>
      <c r="L228" s="46">
        <v>2599396.84</v>
      </c>
      <c r="M228" s="46">
        <v>4612069.8600000003</v>
      </c>
    </row>
    <row r="229" spans="2:13" x14ac:dyDescent="0.3">
      <c r="B229" s="48" t="s">
        <v>332</v>
      </c>
      <c r="C229" s="48" t="s">
        <v>331</v>
      </c>
      <c r="D229" s="49">
        <v>89222920.390000001</v>
      </c>
      <c r="E229" s="46">
        <v>9088742.7599999998</v>
      </c>
      <c r="F229" s="46">
        <v>642840.42000000004</v>
      </c>
      <c r="G229" s="46">
        <v>51845182.189999998</v>
      </c>
      <c r="H229" s="46">
        <v>14046622.16</v>
      </c>
      <c r="I229" s="46">
        <v>14004.02</v>
      </c>
      <c r="J229" s="46">
        <v>12806750.99</v>
      </c>
      <c r="K229" s="46">
        <v>7476.48</v>
      </c>
      <c r="L229" s="46">
        <v>726927.16</v>
      </c>
      <c r="M229" s="46">
        <v>44374.21</v>
      </c>
    </row>
    <row r="230" spans="2:13" x14ac:dyDescent="0.3">
      <c r="B230" s="48" t="s">
        <v>330</v>
      </c>
      <c r="C230" s="48" t="s">
        <v>329</v>
      </c>
      <c r="D230" s="49">
        <v>191831880.06</v>
      </c>
      <c r="E230" s="46">
        <v>25857259.539999999</v>
      </c>
      <c r="F230" s="46">
        <v>2015118.08</v>
      </c>
      <c r="G230" s="46">
        <v>95777518.390000001</v>
      </c>
      <c r="H230" s="46">
        <v>36614989.350000001</v>
      </c>
      <c r="I230" s="46">
        <v>930067.53</v>
      </c>
      <c r="J230" s="46">
        <v>28252847.309999999</v>
      </c>
      <c r="L230" s="46">
        <v>2384079.86</v>
      </c>
    </row>
    <row r="231" spans="2:13" x14ac:dyDescent="0.3">
      <c r="B231" s="48" t="s">
        <v>328</v>
      </c>
      <c r="C231" s="48" t="s">
        <v>327</v>
      </c>
      <c r="D231" s="49">
        <v>1060983.57</v>
      </c>
      <c r="E231" s="46">
        <v>97785.06</v>
      </c>
      <c r="F231" s="46">
        <v>26061.78</v>
      </c>
      <c r="G231" s="46">
        <v>638066.99</v>
      </c>
      <c r="H231" s="46">
        <v>128224.54</v>
      </c>
      <c r="I231" s="46">
        <v>64.09</v>
      </c>
      <c r="J231" s="46">
        <v>163113.10999999999</v>
      </c>
      <c r="L231" s="46">
        <v>7668</v>
      </c>
    </row>
    <row r="232" spans="2:13" x14ac:dyDescent="0.3">
      <c r="B232" s="48" t="s">
        <v>326</v>
      </c>
      <c r="C232" s="48" t="s">
        <v>325</v>
      </c>
      <c r="D232" s="49">
        <v>95875613.159999996</v>
      </c>
      <c r="E232" s="46">
        <v>14833508.039999999</v>
      </c>
      <c r="F232" s="46">
        <v>686021.46</v>
      </c>
      <c r="G232" s="46">
        <v>55896520.75</v>
      </c>
      <c r="H232" s="46">
        <v>14733266.08</v>
      </c>
      <c r="I232" s="46">
        <v>13634.4</v>
      </c>
      <c r="J232" s="46">
        <v>9358430.4100000001</v>
      </c>
      <c r="L232" s="46">
        <v>347177.29</v>
      </c>
      <c r="M232" s="46">
        <v>7054.73</v>
      </c>
    </row>
    <row r="233" spans="2:13" x14ac:dyDescent="0.3">
      <c r="B233" s="48" t="s">
        <v>324</v>
      </c>
      <c r="C233" s="48" t="s">
        <v>323</v>
      </c>
      <c r="D233" s="49">
        <v>154956166.29000002</v>
      </c>
      <c r="E233" s="46">
        <v>17938338.829999998</v>
      </c>
      <c r="F233" s="46">
        <v>3777083.37</v>
      </c>
      <c r="G233" s="46">
        <v>91402155.980000004</v>
      </c>
      <c r="H233" s="46">
        <v>22447698.23</v>
      </c>
      <c r="I233" s="46">
        <v>24585.54</v>
      </c>
      <c r="J233" s="46">
        <v>12957489.609999999</v>
      </c>
      <c r="K233" s="46">
        <v>40436</v>
      </c>
      <c r="L233" s="46">
        <v>613191.5</v>
      </c>
      <c r="M233" s="46">
        <v>5755187.2300000004</v>
      </c>
    </row>
    <row r="234" spans="2:13" x14ac:dyDescent="0.3">
      <c r="B234" s="48" t="s">
        <v>322</v>
      </c>
      <c r="C234" s="48" t="s">
        <v>321</v>
      </c>
      <c r="D234" s="49">
        <v>39143631.800000004</v>
      </c>
      <c r="E234" s="46">
        <v>3246827.02</v>
      </c>
      <c r="F234" s="46">
        <v>506391.91</v>
      </c>
      <c r="G234" s="46">
        <v>24342448.25</v>
      </c>
      <c r="H234" s="46">
        <v>7337693.1299999999</v>
      </c>
      <c r="I234" s="46">
        <v>6769.14</v>
      </c>
      <c r="J234" s="46">
        <v>3155211.78</v>
      </c>
      <c r="L234" s="46">
        <v>430392.94</v>
      </c>
      <c r="M234" s="46">
        <v>117897.63</v>
      </c>
    </row>
    <row r="235" spans="2:13" x14ac:dyDescent="0.3">
      <c r="B235" s="48" t="s">
        <v>320</v>
      </c>
      <c r="C235" s="48" t="s">
        <v>319</v>
      </c>
      <c r="D235" s="49">
        <v>33697972.909999996</v>
      </c>
      <c r="E235" s="46">
        <v>3290556.09</v>
      </c>
      <c r="F235" s="46">
        <v>140991.45000000001</v>
      </c>
      <c r="G235" s="46">
        <v>20092742.219999999</v>
      </c>
      <c r="H235" s="46">
        <v>5965948.8899999997</v>
      </c>
      <c r="I235" s="46">
        <v>4991.09</v>
      </c>
      <c r="J235" s="46">
        <v>3887687.08</v>
      </c>
      <c r="K235" s="46">
        <v>13414.35</v>
      </c>
      <c r="M235" s="46">
        <v>301641.74</v>
      </c>
    </row>
    <row r="236" spans="2:13" x14ac:dyDescent="0.3">
      <c r="B236" s="48" t="s">
        <v>318</v>
      </c>
      <c r="C236" s="48" t="s">
        <v>317</v>
      </c>
      <c r="D236" s="49">
        <v>7935286.5999999996</v>
      </c>
      <c r="E236" s="46">
        <v>514254.42</v>
      </c>
      <c r="F236" s="46">
        <v>73781.240000000005</v>
      </c>
      <c r="G236" s="46">
        <v>4806505.4000000004</v>
      </c>
      <c r="H236" s="46">
        <v>1279269.1000000001</v>
      </c>
      <c r="I236" s="46">
        <v>1096.8499999999999</v>
      </c>
      <c r="J236" s="46">
        <v>1246453.5900000001</v>
      </c>
      <c r="L236" s="46">
        <v>13926</v>
      </c>
    </row>
    <row r="237" spans="2:13" x14ac:dyDescent="0.3">
      <c r="B237" s="48" t="s">
        <v>316</v>
      </c>
      <c r="C237" s="48" t="s">
        <v>315</v>
      </c>
      <c r="D237" s="49">
        <v>37785975.710000001</v>
      </c>
      <c r="E237" s="46">
        <v>4425506.96</v>
      </c>
      <c r="F237" s="46">
        <v>560222.76</v>
      </c>
      <c r="G237" s="46">
        <v>20973201.52</v>
      </c>
      <c r="H237" s="46">
        <v>8092242.21</v>
      </c>
      <c r="I237" s="46">
        <v>5446.16</v>
      </c>
      <c r="J237" s="46">
        <v>3422695.15</v>
      </c>
      <c r="L237" s="46">
        <v>306660.95</v>
      </c>
    </row>
    <row r="238" spans="2:13" x14ac:dyDescent="0.3">
      <c r="B238" s="48" t="s">
        <v>314</v>
      </c>
      <c r="C238" s="48" t="s">
        <v>313</v>
      </c>
      <c r="D238" s="49">
        <v>78973805.320000008</v>
      </c>
      <c r="E238" s="46">
        <v>12694554.310000001</v>
      </c>
      <c r="F238" s="46">
        <v>361384.4</v>
      </c>
      <c r="G238" s="46">
        <v>45430825.469999999</v>
      </c>
      <c r="H238" s="46">
        <v>12351430.65</v>
      </c>
      <c r="I238" s="46">
        <v>11714.69</v>
      </c>
      <c r="J238" s="46">
        <v>7843573.0700000003</v>
      </c>
      <c r="K238" s="46">
        <v>7660</v>
      </c>
      <c r="L238" s="46">
        <v>203108.73</v>
      </c>
      <c r="M238" s="46">
        <v>69554</v>
      </c>
    </row>
    <row r="239" spans="2:13" x14ac:dyDescent="0.3">
      <c r="B239" s="48" t="s">
        <v>312</v>
      </c>
      <c r="C239" s="48" t="s">
        <v>311</v>
      </c>
      <c r="D239" s="49">
        <v>516158159.93999994</v>
      </c>
      <c r="E239" s="46">
        <v>53610314.409999996</v>
      </c>
      <c r="F239" s="46">
        <v>10043899.16</v>
      </c>
      <c r="G239" s="46">
        <v>265341779.12</v>
      </c>
      <c r="H239" s="46">
        <v>80556621.060000002</v>
      </c>
      <c r="J239" s="46">
        <v>102271128.83</v>
      </c>
      <c r="K239" s="46">
        <v>2299752.52</v>
      </c>
      <c r="L239" s="46">
        <v>613730.63</v>
      </c>
      <c r="M239" s="46">
        <v>1420934.21</v>
      </c>
    </row>
    <row r="240" spans="2:13" x14ac:dyDescent="0.3">
      <c r="B240" s="48" t="s">
        <v>310</v>
      </c>
      <c r="C240" s="48" t="s">
        <v>309</v>
      </c>
      <c r="D240" s="49">
        <v>1496667.4100000001</v>
      </c>
      <c r="E240" s="46">
        <v>149353.48000000001</v>
      </c>
      <c r="F240" s="46">
        <v>19153.669999999998</v>
      </c>
      <c r="G240" s="46">
        <v>735989.54</v>
      </c>
      <c r="H240" s="46">
        <v>83001.320000000007</v>
      </c>
      <c r="J240" s="46">
        <v>509169.4</v>
      </c>
    </row>
    <row r="241" spans="2:13" x14ac:dyDescent="0.3">
      <c r="B241" s="48" t="s">
        <v>308</v>
      </c>
      <c r="C241" s="48" t="s">
        <v>307</v>
      </c>
      <c r="D241" s="49">
        <v>995059.67</v>
      </c>
      <c r="E241" s="46">
        <v>208511.61</v>
      </c>
      <c r="F241" s="46">
        <v>4445.3999999999996</v>
      </c>
      <c r="G241" s="46">
        <v>426189.16</v>
      </c>
      <c r="H241" s="46">
        <v>198506.76</v>
      </c>
      <c r="J241" s="46">
        <v>149743.6</v>
      </c>
      <c r="K241" s="46">
        <v>7663.14</v>
      </c>
    </row>
    <row r="242" spans="2:13" x14ac:dyDescent="0.3">
      <c r="B242" s="48" t="s">
        <v>306</v>
      </c>
      <c r="C242" s="48" t="s">
        <v>305</v>
      </c>
      <c r="D242" s="49">
        <v>24062033.189999998</v>
      </c>
      <c r="E242" s="46">
        <v>2869634.31</v>
      </c>
      <c r="F242" s="46">
        <v>191439.49</v>
      </c>
      <c r="G242" s="46">
        <v>12214570.76</v>
      </c>
      <c r="H242" s="46">
        <v>3123701.94</v>
      </c>
      <c r="J242" s="46">
        <v>5662686.6900000004</v>
      </c>
    </row>
    <row r="243" spans="2:13" x14ac:dyDescent="0.3">
      <c r="B243" s="48" t="s">
        <v>304</v>
      </c>
      <c r="C243" s="48" t="s">
        <v>303</v>
      </c>
      <c r="D243" s="49">
        <v>29140508.530000001</v>
      </c>
      <c r="E243" s="46">
        <v>1254042.5</v>
      </c>
      <c r="F243" s="46">
        <v>327927.21000000002</v>
      </c>
      <c r="G243" s="46">
        <v>16979149.780000001</v>
      </c>
      <c r="H243" s="46">
        <v>4539352.37</v>
      </c>
      <c r="I243" s="46">
        <v>2094898.29</v>
      </c>
      <c r="J243" s="46">
        <v>3695138.38</v>
      </c>
      <c r="M243" s="46">
        <v>250000</v>
      </c>
    </row>
    <row r="244" spans="2:13" x14ac:dyDescent="0.3">
      <c r="B244" s="48" t="s">
        <v>302</v>
      </c>
      <c r="C244" s="48" t="s">
        <v>301</v>
      </c>
      <c r="D244" s="49">
        <v>147843973.29999998</v>
      </c>
      <c r="E244" s="46">
        <v>13759283.49</v>
      </c>
      <c r="F244" s="46">
        <v>1608066.97</v>
      </c>
      <c r="G244" s="46">
        <v>95427173.959999993</v>
      </c>
      <c r="H244" s="46">
        <v>21478297.699999999</v>
      </c>
      <c r="J244" s="46">
        <v>15078907.189999999</v>
      </c>
      <c r="K244" s="46">
        <v>52898.49</v>
      </c>
      <c r="M244" s="46">
        <v>439345.5</v>
      </c>
    </row>
    <row r="245" spans="2:13" x14ac:dyDescent="0.3">
      <c r="B245" s="48" t="s">
        <v>300</v>
      </c>
      <c r="C245" s="48" t="s">
        <v>299</v>
      </c>
      <c r="D245" s="49">
        <v>229621991.66</v>
      </c>
      <c r="E245" s="46">
        <v>28411838.02</v>
      </c>
      <c r="F245" s="46">
        <v>1977871.99</v>
      </c>
      <c r="G245" s="46">
        <v>127692854.36</v>
      </c>
      <c r="H245" s="46">
        <v>36084102.350000001</v>
      </c>
      <c r="J245" s="46">
        <v>35314070.140000001</v>
      </c>
      <c r="L245" s="46">
        <v>82166.55</v>
      </c>
      <c r="M245" s="46">
        <v>59088.25</v>
      </c>
    </row>
    <row r="246" spans="2:13" x14ac:dyDescent="0.3">
      <c r="B246" s="48" t="s">
        <v>298</v>
      </c>
      <c r="C246" s="48" t="s">
        <v>297</v>
      </c>
      <c r="D246" s="49">
        <v>12403009.529999999</v>
      </c>
      <c r="E246" s="46">
        <v>1265851.8500000001</v>
      </c>
      <c r="F246" s="46">
        <v>177827.58</v>
      </c>
      <c r="G246" s="46">
        <v>7745193.3700000001</v>
      </c>
      <c r="H246" s="46">
        <v>1995290.29</v>
      </c>
      <c r="J246" s="46">
        <v>1168741.44</v>
      </c>
      <c r="K246" s="46">
        <v>47450</v>
      </c>
      <c r="L246" s="46">
        <v>2655</v>
      </c>
    </row>
    <row r="247" spans="2:13" x14ac:dyDescent="0.3">
      <c r="B247" s="48" t="s">
        <v>296</v>
      </c>
      <c r="C247" s="48" t="s">
        <v>295</v>
      </c>
      <c r="D247" s="49">
        <v>77019321.459999993</v>
      </c>
      <c r="E247" s="46">
        <v>7976406.9800000004</v>
      </c>
      <c r="F247" s="46">
        <v>1264242.72</v>
      </c>
      <c r="G247" s="46">
        <v>45550480.93</v>
      </c>
      <c r="H247" s="46">
        <v>13568518.199999999</v>
      </c>
      <c r="I247" s="46">
        <v>7587.08</v>
      </c>
      <c r="J247" s="46">
        <v>8616064.5500000007</v>
      </c>
      <c r="K247" s="46">
        <v>36021</v>
      </c>
    </row>
    <row r="248" spans="2:13" x14ac:dyDescent="0.3">
      <c r="B248" s="48" t="s">
        <v>294</v>
      </c>
      <c r="C248" s="48" t="s">
        <v>293</v>
      </c>
      <c r="D248" s="49">
        <v>63643061.640000001</v>
      </c>
      <c r="E248" s="46">
        <v>10506359.59</v>
      </c>
      <c r="F248" s="46">
        <v>319425.68</v>
      </c>
      <c r="G248" s="46">
        <v>31224171.66</v>
      </c>
      <c r="H248" s="46">
        <v>11086721.51</v>
      </c>
      <c r="J248" s="46">
        <v>10339586.51</v>
      </c>
      <c r="K248" s="46">
        <v>13188</v>
      </c>
      <c r="M248" s="46">
        <v>153608.69</v>
      </c>
    </row>
    <row r="249" spans="2:13" x14ac:dyDescent="0.3">
      <c r="B249" s="48" t="s">
        <v>292</v>
      </c>
      <c r="C249" s="48" t="s">
        <v>291</v>
      </c>
      <c r="D249" s="49">
        <v>9482473.25</v>
      </c>
      <c r="E249" s="46">
        <v>1449093.17</v>
      </c>
      <c r="F249" s="46">
        <v>63884.35</v>
      </c>
      <c r="G249" s="46">
        <v>5410116.4100000001</v>
      </c>
      <c r="H249" s="46">
        <v>1436631.7</v>
      </c>
      <c r="J249" s="46">
        <v>1122747.6200000001</v>
      </c>
    </row>
    <row r="250" spans="2:13" x14ac:dyDescent="0.3">
      <c r="B250" s="48" t="s">
        <v>290</v>
      </c>
      <c r="C250" s="48" t="s">
        <v>289</v>
      </c>
      <c r="D250" s="49">
        <v>54286138.789999999</v>
      </c>
      <c r="E250" s="46">
        <v>6945768.3499999996</v>
      </c>
      <c r="F250" s="46">
        <v>609659.82999999996</v>
      </c>
      <c r="G250" s="46">
        <v>31232714.629999999</v>
      </c>
      <c r="H250" s="46">
        <v>7823616.2599999998</v>
      </c>
      <c r="J250" s="46">
        <v>6915659.9699999997</v>
      </c>
      <c r="K250" s="46">
        <v>76847.11</v>
      </c>
      <c r="L250" s="46">
        <v>681872.64</v>
      </c>
    </row>
    <row r="251" spans="2:13" x14ac:dyDescent="0.3">
      <c r="B251" s="48" t="s">
        <v>288</v>
      </c>
      <c r="C251" s="48" t="s">
        <v>287</v>
      </c>
      <c r="D251" s="49">
        <v>36894250.060000002</v>
      </c>
      <c r="E251" s="46">
        <v>2131318.94</v>
      </c>
      <c r="F251" s="46">
        <v>256997.12</v>
      </c>
      <c r="G251" s="46">
        <v>23724431.829999998</v>
      </c>
      <c r="H251" s="46">
        <v>5629333.8200000003</v>
      </c>
      <c r="J251" s="46">
        <v>4471111.67</v>
      </c>
      <c r="K251" s="46">
        <v>54417.1</v>
      </c>
      <c r="L251" s="46">
        <v>626639.57999999996</v>
      </c>
    </row>
    <row r="252" spans="2:13" x14ac:dyDescent="0.3">
      <c r="B252" s="48" t="s">
        <v>286</v>
      </c>
      <c r="C252" s="48" t="s">
        <v>285</v>
      </c>
      <c r="D252" s="49">
        <v>22261459.07</v>
      </c>
      <c r="E252" s="46">
        <v>2133266.35</v>
      </c>
      <c r="F252" s="46">
        <v>297052.78000000003</v>
      </c>
      <c r="G252" s="46">
        <v>12667923.029999999</v>
      </c>
      <c r="H252" s="46">
        <v>4602961.96</v>
      </c>
      <c r="J252" s="46">
        <v>2470271.65</v>
      </c>
      <c r="K252" s="46">
        <v>310.94</v>
      </c>
      <c r="L252" s="46">
        <v>45285</v>
      </c>
      <c r="M252" s="46">
        <v>44387.360000000001</v>
      </c>
    </row>
    <row r="253" spans="2:13" x14ac:dyDescent="0.3">
      <c r="B253" s="48" t="s">
        <v>284</v>
      </c>
      <c r="C253" s="48" t="s">
        <v>283</v>
      </c>
      <c r="D253" s="49">
        <v>12876507.76</v>
      </c>
      <c r="F253" s="46">
        <v>54973.51</v>
      </c>
      <c r="G253" s="46">
        <v>8757072.8300000001</v>
      </c>
      <c r="H253" s="46">
        <v>1501055.44</v>
      </c>
      <c r="J253" s="46">
        <v>1712209.19</v>
      </c>
      <c r="K253" s="46">
        <v>65298.22</v>
      </c>
      <c r="L253" s="46">
        <v>707236.41</v>
      </c>
      <c r="M253" s="46">
        <v>78662.16</v>
      </c>
    </row>
    <row r="254" spans="2:13" x14ac:dyDescent="0.3">
      <c r="B254" s="48" t="s">
        <v>282</v>
      </c>
      <c r="C254" s="48" t="s">
        <v>281</v>
      </c>
      <c r="D254" s="49">
        <v>2556043.2199999997</v>
      </c>
      <c r="F254" s="46">
        <v>287562.13</v>
      </c>
      <c r="G254" s="46">
        <v>1398734.88</v>
      </c>
      <c r="H254" s="46">
        <v>110381.48</v>
      </c>
      <c r="I254" s="46">
        <v>342372.5</v>
      </c>
      <c r="J254" s="46">
        <v>141313.38</v>
      </c>
      <c r="K254" s="46">
        <v>2822.9</v>
      </c>
      <c r="L254" s="46">
        <v>272855.95</v>
      </c>
    </row>
    <row r="255" spans="2:13" x14ac:dyDescent="0.3">
      <c r="B255" s="48" t="s">
        <v>280</v>
      </c>
      <c r="C255" s="48" t="s">
        <v>143</v>
      </c>
      <c r="D255" s="49">
        <v>18051768.280000001</v>
      </c>
      <c r="F255" s="46">
        <v>98584.960000000006</v>
      </c>
      <c r="G255" s="46">
        <v>6252268.6399999997</v>
      </c>
      <c r="H255" s="46">
        <v>1854794.83</v>
      </c>
      <c r="J255" s="46">
        <v>1697496.68</v>
      </c>
      <c r="L255" s="46">
        <v>5422.56</v>
      </c>
      <c r="M255" s="46">
        <v>8143200.6100000003</v>
      </c>
    </row>
    <row r="256" spans="2:13" x14ac:dyDescent="0.3">
      <c r="B256" s="48" t="s">
        <v>279</v>
      </c>
      <c r="C256" s="48" t="s">
        <v>278</v>
      </c>
      <c r="D256" s="49">
        <v>1118307.54</v>
      </c>
      <c r="E256" s="46">
        <v>77878.19</v>
      </c>
      <c r="F256" s="46">
        <v>2169.2800000000002</v>
      </c>
      <c r="G256" s="46">
        <v>632513.68000000005</v>
      </c>
      <c r="H256" s="46">
        <v>222927.76</v>
      </c>
      <c r="I256" s="46">
        <v>1770.46</v>
      </c>
      <c r="J256" s="46">
        <v>168460.77</v>
      </c>
      <c r="M256" s="46">
        <v>12587.4</v>
      </c>
    </row>
    <row r="257" spans="2:13" x14ac:dyDescent="0.3">
      <c r="B257" s="48" t="s">
        <v>277</v>
      </c>
      <c r="C257" s="48" t="s">
        <v>276</v>
      </c>
      <c r="D257" s="49">
        <v>12778727.770000001</v>
      </c>
      <c r="E257" s="46">
        <v>1013442.57</v>
      </c>
      <c r="F257" s="46">
        <v>72967.72</v>
      </c>
      <c r="G257" s="46">
        <v>7018099.5499999998</v>
      </c>
      <c r="H257" s="46">
        <v>2087760.05</v>
      </c>
      <c r="I257" s="46">
        <v>21295.46</v>
      </c>
      <c r="J257" s="46">
        <v>2542259.2200000002</v>
      </c>
      <c r="K257" s="46">
        <v>22903.200000000001</v>
      </c>
    </row>
    <row r="258" spans="2:13" x14ac:dyDescent="0.3">
      <c r="B258" s="48" t="s">
        <v>275</v>
      </c>
      <c r="C258" s="48" t="s">
        <v>274</v>
      </c>
      <c r="D258" s="49">
        <v>11980548.439999999</v>
      </c>
      <c r="E258" s="46">
        <v>50801.49</v>
      </c>
      <c r="F258" s="46">
        <v>475600.39</v>
      </c>
      <c r="G258" s="46">
        <v>4573867.04</v>
      </c>
      <c r="H258" s="46">
        <v>1860217.14</v>
      </c>
      <c r="I258" s="46">
        <v>3214599.73</v>
      </c>
      <c r="J258" s="46">
        <v>1728725.2</v>
      </c>
      <c r="L258" s="46">
        <v>76737.45</v>
      </c>
    </row>
    <row r="259" spans="2:13" x14ac:dyDescent="0.3">
      <c r="B259" s="48" t="s">
        <v>273</v>
      </c>
      <c r="C259" s="48" t="s">
        <v>272</v>
      </c>
      <c r="D259" s="49">
        <v>15945413.68</v>
      </c>
      <c r="E259" s="46">
        <v>156317.19</v>
      </c>
      <c r="F259" s="46">
        <v>138651.89000000001</v>
      </c>
      <c r="G259" s="46">
        <v>11473955.74</v>
      </c>
      <c r="H259" s="46">
        <v>2626123.9900000002</v>
      </c>
      <c r="I259" s="46">
        <v>9107.25</v>
      </c>
      <c r="J259" s="46">
        <v>737934.04</v>
      </c>
      <c r="K259" s="46">
        <v>611895.11</v>
      </c>
      <c r="L259" s="46">
        <v>184824.48</v>
      </c>
      <c r="M259" s="46">
        <v>6603.99</v>
      </c>
    </row>
    <row r="260" spans="2:13" x14ac:dyDescent="0.3">
      <c r="B260" s="48" t="s">
        <v>271</v>
      </c>
      <c r="C260" s="48" t="s">
        <v>270</v>
      </c>
      <c r="D260" s="49">
        <v>26436659.460000001</v>
      </c>
      <c r="E260" s="46">
        <v>1732862.52</v>
      </c>
      <c r="F260" s="46">
        <v>217919.44</v>
      </c>
      <c r="G260" s="46">
        <v>15133619.390000001</v>
      </c>
      <c r="H260" s="46">
        <v>4917352.5199999996</v>
      </c>
      <c r="I260" s="46">
        <v>54627.92</v>
      </c>
      <c r="J260" s="46">
        <v>4339080.88</v>
      </c>
      <c r="K260" s="46">
        <v>8376</v>
      </c>
      <c r="M260" s="46">
        <v>32820.79</v>
      </c>
    </row>
    <row r="261" spans="2:13" x14ac:dyDescent="0.3">
      <c r="B261" s="48" t="s">
        <v>269</v>
      </c>
      <c r="C261" s="48" t="s">
        <v>268</v>
      </c>
      <c r="D261" s="49">
        <v>3397083.0100000002</v>
      </c>
      <c r="E261" s="46">
        <v>246623.38</v>
      </c>
      <c r="F261" s="46">
        <v>119790.35</v>
      </c>
      <c r="G261" s="46">
        <v>2091692.1</v>
      </c>
      <c r="H261" s="46">
        <v>329580.78999999998</v>
      </c>
      <c r="I261" s="46">
        <v>3753.38</v>
      </c>
      <c r="J261" s="46">
        <v>573776.81000000006</v>
      </c>
      <c r="L261" s="46">
        <v>8600</v>
      </c>
      <c r="M261" s="46">
        <v>23266.2</v>
      </c>
    </row>
    <row r="262" spans="2:13" x14ac:dyDescent="0.3">
      <c r="B262" s="48" t="s">
        <v>267</v>
      </c>
      <c r="C262" s="48" t="s">
        <v>266</v>
      </c>
      <c r="D262" s="49">
        <v>1595014.0700000003</v>
      </c>
      <c r="E262" s="46">
        <v>92766.09</v>
      </c>
      <c r="F262" s="46">
        <v>8400.2800000000007</v>
      </c>
      <c r="G262" s="46">
        <v>822265.28</v>
      </c>
      <c r="H262" s="46">
        <v>139984.45000000001</v>
      </c>
      <c r="I262" s="46">
        <v>2573.9</v>
      </c>
      <c r="J262" s="46">
        <v>528754.06999999995</v>
      </c>
      <c r="L262" s="46">
        <v>270</v>
      </c>
    </row>
    <row r="263" spans="2:13" x14ac:dyDescent="0.3">
      <c r="B263" s="48" t="s">
        <v>265</v>
      </c>
      <c r="C263" s="48" t="s">
        <v>264</v>
      </c>
      <c r="D263" s="49">
        <v>650721.47</v>
      </c>
      <c r="E263" s="46">
        <v>31152.240000000002</v>
      </c>
      <c r="F263" s="46">
        <v>6107.58</v>
      </c>
      <c r="G263" s="46">
        <v>427569.3</v>
      </c>
      <c r="H263" s="46">
        <v>40197.410000000003</v>
      </c>
      <c r="I263" s="46">
        <v>956.05</v>
      </c>
      <c r="J263" s="46">
        <v>144738.89000000001</v>
      </c>
    </row>
    <row r="264" spans="2:13" x14ac:dyDescent="0.3">
      <c r="B264" s="48" t="s">
        <v>263</v>
      </c>
      <c r="C264" s="48" t="s">
        <v>262</v>
      </c>
      <c r="D264" s="49">
        <v>3362347.4700000007</v>
      </c>
      <c r="E264" s="46">
        <v>177399.44</v>
      </c>
      <c r="F264" s="46">
        <v>19325.41</v>
      </c>
      <c r="G264" s="46">
        <v>1990305.83</v>
      </c>
      <c r="H264" s="46">
        <v>537109.96</v>
      </c>
      <c r="I264" s="46">
        <v>222418.74</v>
      </c>
      <c r="J264" s="46">
        <v>393051.49</v>
      </c>
      <c r="K264" s="46">
        <v>22151.599999999999</v>
      </c>
      <c r="L264" s="46">
        <v>585</v>
      </c>
    </row>
    <row r="265" spans="2:13" x14ac:dyDescent="0.3">
      <c r="B265" s="48" t="s">
        <v>261</v>
      </c>
      <c r="C265" s="48" t="s">
        <v>260</v>
      </c>
      <c r="D265" s="49">
        <v>7662685.9300000006</v>
      </c>
      <c r="E265" s="46">
        <v>328132.28000000003</v>
      </c>
      <c r="F265" s="46">
        <v>95403.05</v>
      </c>
      <c r="G265" s="46">
        <v>4564078.53</v>
      </c>
      <c r="H265" s="46">
        <v>1337790.5900000001</v>
      </c>
      <c r="I265" s="46">
        <v>14244.77</v>
      </c>
      <c r="J265" s="46">
        <v>1246095.6200000001</v>
      </c>
      <c r="K265" s="46">
        <v>2873</v>
      </c>
      <c r="L265" s="46">
        <v>2498.64</v>
      </c>
      <c r="M265" s="46">
        <v>71569.45</v>
      </c>
    </row>
    <row r="266" spans="2:13" x14ac:dyDescent="0.3">
      <c r="B266" s="48" t="s">
        <v>259</v>
      </c>
      <c r="C266" s="48" t="s">
        <v>258</v>
      </c>
      <c r="D266" s="49">
        <v>5470705.8200000003</v>
      </c>
      <c r="E266" s="46">
        <v>371587.86</v>
      </c>
      <c r="F266" s="46">
        <v>19301.29</v>
      </c>
      <c r="G266" s="46">
        <v>3222743.07</v>
      </c>
      <c r="H266" s="46">
        <v>924665.71</v>
      </c>
      <c r="I266" s="46">
        <v>5170.45</v>
      </c>
      <c r="J266" s="46">
        <v>903910.7</v>
      </c>
      <c r="K266" s="46">
        <v>622.34</v>
      </c>
      <c r="L266" s="46">
        <v>22704.400000000001</v>
      </c>
    </row>
    <row r="267" spans="2:13" x14ac:dyDescent="0.3">
      <c r="B267" s="48" t="s">
        <v>257</v>
      </c>
      <c r="C267" s="48" t="s">
        <v>256</v>
      </c>
      <c r="D267" s="49">
        <v>15880421.26</v>
      </c>
      <c r="E267" s="46">
        <v>962443.05</v>
      </c>
      <c r="F267" s="46">
        <v>204697.52</v>
      </c>
      <c r="G267" s="46">
        <v>9926723.9299999997</v>
      </c>
      <c r="H267" s="46">
        <v>3022711.41</v>
      </c>
      <c r="I267" s="46">
        <v>25124.25</v>
      </c>
      <c r="J267" s="46">
        <v>1720086.24</v>
      </c>
      <c r="K267" s="46">
        <v>7511.95</v>
      </c>
      <c r="M267" s="46">
        <v>11122.91</v>
      </c>
    </row>
    <row r="268" spans="2:13" x14ac:dyDescent="0.3">
      <c r="B268" s="48" t="s">
        <v>255</v>
      </c>
      <c r="C268" s="48" t="s">
        <v>254</v>
      </c>
      <c r="D268" s="49">
        <v>89534177.059999987</v>
      </c>
      <c r="E268" s="46">
        <v>10336998.16</v>
      </c>
      <c r="F268" s="46">
        <v>655682.93000000005</v>
      </c>
      <c r="G268" s="46">
        <v>49243294.979999997</v>
      </c>
      <c r="H268" s="46">
        <v>14404724.189999999</v>
      </c>
      <c r="I268" s="46">
        <v>140746.81</v>
      </c>
      <c r="J268" s="46">
        <v>14752729.99</v>
      </c>
    </row>
    <row r="269" spans="2:13" x14ac:dyDescent="0.3">
      <c r="B269" s="48" t="s">
        <v>253</v>
      </c>
      <c r="C269" s="48" t="s">
        <v>252</v>
      </c>
      <c r="D269" s="49">
        <v>237309062.44000003</v>
      </c>
      <c r="E269" s="46">
        <v>40438480.840000004</v>
      </c>
      <c r="F269" s="46">
        <v>1621612.82</v>
      </c>
      <c r="G269" s="46">
        <v>133561970.11</v>
      </c>
      <c r="H269" s="46">
        <v>36997564.390000001</v>
      </c>
      <c r="I269" s="46">
        <v>266829.05</v>
      </c>
      <c r="J269" s="46">
        <v>23718034.98</v>
      </c>
      <c r="K269" s="46">
        <v>30882.28</v>
      </c>
      <c r="L269" s="46">
        <v>673687.97</v>
      </c>
    </row>
    <row r="270" spans="2:13" x14ac:dyDescent="0.3">
      <c r="B270" s="48" t="s">
        <v>251</v>
      </c>
      <c r="C270" s="48" t="s">
        <v>250</v>
      </c>
      <c r="D270" s="49">
        <v>102664807.54000002</v>
      </c>
      <c r="E270" s="46">
        <v>17187259.120000001</v>
      </c>
      <c r="F270" s="46">
        <v>1137826.1499999999</v>
      </c>
      <c r="G270" s="46">
        <v>59572798.539999999</v>
      </c>
      <c r="H270" s="46">
        <v>14598186.800000001</v>
      </c>
      <c r="I270" s="46">
        <v>11280.09</v>
      </c>
      <c r="J270" s="46">
        <v>10131434.720000001</v>
      </c>
      <c r="K270" s="46">
        <v>13458.12</v>
      </c>
      <c r="L270" s="46">
        <v>12564</v>
      </c>
    </row>
    <row r="271" spans="2:13" x14ac:dyDescent="0.3">
      <c r="B271" s="48" t="s">
        <v>249</v>
      </c>
      <c r="C271" s="48" t="s">
        <v>248</v>
      </c>
      <c r="D271" s="49">
        <v>155284466.34</v>
      </c>
      <c r="E271" s="46">
        <v>26234794.91</v>
      </c>
      <c r="F271" s="46">
        <v>1651788.2</v>
      </c>
      <c r="G271" s="46">
        <v>85536908.579999998</v>
      </c>
      <c r="H271" s="46">
        <v>21636916.859999999</v>
      </c>
      <c r="I271" s="46">
        <v>17164.099999999999</v>
      </c>
      <c r="J271" s="46">
        <v>18080560.399999999</v>
      </c>
      <c r="K271" s="46">
        <v>1048711.98</v>
      </c>
      <c r="L271" s="46">
        <v>147874.66</v>
      </c>
      <c r="M271" s="46">
        <v>929746.65</v>
      </c>
    </row>
    <row r="272" spans="2:13" x14ac:dyDescent="0.3">
      <c r="B272" s="48" t="s">
        <v>247</v>
      </c>
      <c r="C272" s="48" t="s">
        <v>246</v>
      </c>
      <c r="D272" s="49">
        <v>13585940.310000001</v>
      </c>
      <c r="E272" s="46">
        <v>1607278.52</v>
      </c>
      <c r="F272" s="46">
        <v>105850.16</v>
      </c>
      <c r="G272" s="46">
        <v>8168154.3499999996</v>
      </c>
      <c r="H272" s="46">
        <v>1860657.4</v>
      </c>
      <c r="I272" s="46">
        <v>1510.11</v>
      </c>
      <c r="J272" s="46">
        <v>1831511.17</v>
      </c>
      <c r="K272" s="46">
        <v>7484.75</v>
      </c>
      <c r="L272" s="46">
        <v>2007.5</v>
      </c>
      <c r="M272" s="46">
        <v>1486.35</v>
      </c>
    </row>
    <row r="273" spans="2:13" x14ac:dyDescent="0.3">
      <c r="B273" s="48" t="s">
        <v>245</v>
      </c>
      <c r="C273" s="48" t="s">
        <v>244</v>
      </c>
      <c r="D273" s="49">
        <v>10122891.829999998</v>
      </c>
      <c r="E273" s="46">
        <v>2250395.19</v>
      </c>
      <c r="F273" s="46">
        <v>61919.54</v>
      </c>
      <c r="G273" s="46">
        <v>5265085.67</v>
      </c>
      <c r="H273" s="46">
        <v>1604666.54</v>
      </c>
      <c r="I273" s="46">
        <v>1027.78</v>
      </c>
      <c r="J273" s="46">
        <v>928532.01</v>
      </c>
      <c r="L273" s="46">
        <v>11265.1</v>
      </c>
    </row>
    <row r="274" spans="2:13" x14ac:dyDescent="0.3">
      <c r="B274" s="48" t="s">
        <v>243</v>
      </c>
      <c r="C274" s="48" t="s">
        <v>242</v>
      </c>
      <c r="D274" s="49">
        <v>33846548.409999996</v>
      </c>
      <c r="E274" s="46">
        <v>3793549.98</v>
      </c>
      <c r="F274" s="46">
        <v>129248.72</v>
      </c>
      <c r="G274" s="46">
        <v>19281853.940000001</v>
      </c>
      <c r="H274" s="46">
        <v>6272694.4199999999</v>
      </c>
      <c r="I274" s="46">
        <v>3532.27</v>
      </c>
      <c r="J274" s="46">
        <v>4348488.83</v>
      </c>
      <c r="M274" s="46">
        <v>17180.25</v>
      </c>
    </row>
    <row r="275" spans="2:13" x14ac:dyDescent="0.3">
      <c r="B275" s="48" t="s">
        <v>241</v>
      </c>
      <c r="C275" s="48" t="s">
        <v>240</v>
      </c>
      <c r="D275" s="49">
        <v>20910827.609999999</v>
      </c>
      <c r="E275" s="46">
        <v>3407707.06</v>
      </c>
      <c r="F275" s="46">
        <v>176774.87</v>
      </c>
      <c r="G275" s="46">
        <v>10936440.890000001</v>
      </c>
      <c r="H275" s="46">
        <v>3705404.31</v>
      </c>
      <c r="I275" s="46">
        <v>2089.4</v>
      </c>
      <c r="J275" s="46">
        <v>2660231.08</v>
      </c>
      <c r="K275" s="46">
        <v>22180</v>
      </c>
    </row>
    <row r="276" spans="2:13" x14ac:dyDescent="0.3">
      <c r="B276" s="48" t="s">
        <v>239</v>
      </c>
      <c r="C276" s="48" t="s">
        <v>238</v>
      </c>
      <c r="D276" s="49">
        <v>2004023.03</v>
      </c>
      <c r="G276" s="46">
        <v>1577376.84</v>
      </c>
      <c r="H276" s="46">
        <v>375359.77</v>
      </c>
      <c r="J276" s="46">
        <v>51286.42</v>
      </c>
    </row>
    <row r="277" spans="2:13" x14ac:dyDescent="0.3">
      <c r="B277" s="48" t="s">
        <v>237</v>
      </c>
      <c r="C277" s="48" t="s">
        <v>236</v>
      </c>
      <c r="D277" s="49">
        <v>7757900.4199999999</v>
      </c>
      <c r="E277" s="46">
        <v>981636.16</v>
      </c>
      <c r="F277" s="46">
        <v>100180.65</v>
      </c>
      <c r="G277" s="46">
        <v>4471100.76</v>
      </c>
      <c r="H277" s="46">
        <v>1353168.97</v>
      </c>
      <c r="I277" s="46">
        <v>5490.66</v>
      </c>
      <c r="J277" s="46">
        <v>823804.39</v>
      </c>
      <c r="L277" s="46">
        <v>22518.83</v>
      </c>
    </row>
    <row r="278" spans="2:13" x14ac:dyDescent="0.3">
      <c r="B278" s="48" t="s">
        <v>235</v>
      </c>
      <c r="C278" s="48" t="s">
        <v>234</v>
      </c>
      <c r="D278" s="49">
        <v>706863.76</v>
      </c>
      <c r="E278" s="46">
        <v>113149</v>
      </c>
      <c r="F278" s="46">
        <v>8332.1200000000008</v>
      </c>
      <c r="G278" s="46">
        <v>369489.44</v>
      </c>
      <c r="H278" s="46">
        <v>154974.87</v>
      </c>
      <c r="I278" s="46">
        <v>3.42</v>
      </c>
      <c r="J278" s="46">
        <v>40369.629999999997</v>
      </c>
      <c r="L278" s="46">
        <v>20545.28</v>
      </c>
    </row>
    <row r="279" spans="2:13" x14ac:dyDescent="0.3">
      <c r="B279" s="48" t="s">
        <v>233</v>
      </c>
      <c r="C279" s="48" t="s">
        <v>232</v>
      </c>
      <c r="D279" s="49">
        <v>95715121.390000001</v>
      </c>
      <c r="E279" s="46">
        <v>10515971.66</v>
      </c>
      <c r="F279" s="46">
        <v>1080918.08</v>
      </c>
      <c r="G279" s="46">
        <v>51160825.670000002</v>
      </c>
      <c r="H279" s="46">
        <v>14657272.189999999</v>
      </c>
      <c r="I279" s="46">
        <v>67540.45</v>
      </c>
      <c r="J279" s="46">
        <v>18142621.100000001</v>
      </c>
      <c r="K279" s="46">
        <v>89972.24</v>
      </c>
    </row>
    <row r="280" spans="2:13" x14ac:dyDescent="0.3">
      <c r="B280" s="48" t="s">
        <v>231</v>
      </c>
      <c r="C280" s="48" t="s">
        <v>230</v>
      </c>
      <c r="D280" s="49">
        <v>25883093.199999999</v>
      </c>
      <c r="E280" s="46">
        <v>2669403.38</v>
      </c>
      <c r="F280" s="46">
        <v>313515.14</v>
      </c>
      <c r="G280" s="46">
        <v>13760901.949999999</v>
      </c>
      <c r="H280" s="46">
        <v>4340603.3600000003</v>
      </c>
      <c r="I280" s="46">
        <v>280.95</v>
      </c>
      <c r="J280" s="46">
        <v>4729632.6900000004</v>
      </c>
      <c r="L280" s="46">
        <v>68755.73</v>
      </c>
    </row>
    <row r="281" spans="2:13" x14ac:dyDescent="0.3">
      <c r="B281" s="48" t="s">
        <v>229</v>
      </c>
      <c r="C281" s="48" t="s">
        <v>228</v>
      </c>
      <c r="D281" s="49">
        <v>4344245.9700000007</v>
      </c>
      <c r="E281" s="46">
        <v>577098.81000000006</v>
      </c>
      <c r="F281" s="46">
        <v>42128.58</v>
      </c>
      <c r="G281" s="46">
        <v>2594897.7000000002</v>
      </c>
      <c r="H281" s="46">
        <v>774250.67</v>
      </c>
      <c r="I281" s="46">
        <v>38.049999999999997</v>
      </c>
      <c r="J281" s="46">
        <v>335832.16</v>
      </c>
      <c r="L281" s="46">
        <v>20000</v>
      </c>
    </row>
    <row r="282" spans="2:13" x14ac:dyDescent="0.3">
      <c r="B282" s="48" t="s">
        <v>227</v>
      </c>
      <c r="C282" s="48" t="s">
        <v>226</v>
      </c>
      <c r="D282" s="49">
        <v>12506101.420000002</v>
      </c>
      <c r="E282" s="46">
        <v>2009032.76</v>
      </c>
      <c r="F282" s="46">
        <v>328669.21999999997</v>
      </c>
      <c r="G282" s="46">
        <v>6761368.4500000002</v>
      </c>
      <c r="H282" s="46">
        <v>2146944.9700000002</v>
      </c>
      <c r="I282" s="46">
        <v>1318.81</v>
      </c>
      <c r="J282" s="46">
        <v>1225280.46</v>
      </c>
      <c r="L282" s="46">
        <v>33486.75</v>
      </c>
    </row>
    <row r="283" spans="2:13" x14ac:dyDescent="0.3">
      <c r="B283" s="48" t="s">
        <v>225</v>
      </c>
      <c r="C283" s="48" t="s">
        <v>224</v>
      </c>
      <c r="D283" s="49">
        <v>4850276.3399999989</v>
      </c>
      <c r="E283" s="46">
        <v>490554.21</v>
      </c>
      <c r="F283" s="46">
        <v>15333.46</v>
      </c>
      <c r="G283" s="46">
        <v>3168530.26</v>
      </c>
      <c r="H283" s="46">
        <v>585672.61</v>
      </c>
      <c r="I283" s="46">
        <v>49.29</v>
      </c>
      <c r="J283" s="46">
        <v>551204.24</v>
      </c>
      <c r="K283" s="46">
        <v>38122.269999999997</v>
      </c>
      <c r="L283" s="46">
        <v>810</v>
      </c>
    </row>
    <row r="284" spans="2:13" x14ac:dyDescent="0.3">
      <c r="B284" s="48" t="s">
        <v>223</v>
      </c>
      <c r="C284" s="48" t="s">
        <v>222</v>
      </c>
      <c r="D284" s="49">
        <v>5267492.2700000005</v>
      </c>
      <c r="E284" s="46">
        <v>636275.54</v>
      </c>
      <c r="F284" s="46">
        <v>57362.18</v>
      </c>
      <c r="G284" s="46">
        <v>3007872.74</v>
      </c>
      <c r="H284" s="46">
        <v>846766.45</v>
      </c>
      <c r="I284" s="46">
        <v>34841.370000000003</v>
      </c>
      <c r="J284" s="46">
        <v>684373.99</v>
      </c>
    </row>
    <row r="285" spans="2:13" x14ac:dyDescent="0.3">
      <c r="B285" s="48" t="s">
        <v>221</v>
      </c>
      <c r="C285" s="48" t="s">
        <v>220</v>
      </c>
      <c r="D285" s="49">
        <v>191346406.99999997</v>
      </c>
      <c r="E285" s="46">
        <v>30899184.699999999</v>
      </c>
      <c r="F285" s="46">
        <v>1282124.1399999999</v>
      </c>
      <c r="G285" s="46">
        <v>105078376.2</v>
      </c>
      <c r="H285" s="46">
        <v>28729066.329999998</v>
      </c>
      <c r="I285" s="46">
        <v>177029.57</v>
      </c>
      <c r="J285" s="46">
        <v>23117981.210000001</v>
      </c>
      <c r="K285" s="46">
        <v>34564.959999999999</v>
      </c>
      <c r="L285" s="46">
        <v>331442.48</v>
      </c>
      <c r="M285" s="46">
        <v>1696637.41</v>
      </c>
    </row>
    <row r="286" spans="2:13" x14ac:dyDescent="0.3">
      <c r="B286" s="48" t="s">
        <v>219</v>
      </c>
      <c r="C286" s="48" t="s">
        <v>218</v>
      </c>
      <c r="D286" s="49">
        <v>76033414.100000009</v>
      </c>
      <c r="E286" s="46">
        <v>8409005.0299999993</v>
      </c>
      <c r="F286" s="46">
        <v>608329.85</v>
      </c>
      <c r="G286" s="46">
        <v>41141621.350000001</v>
      </c>
      <c r="H286" s="46">
        <v>12927652.15</v>
      </c>
      <c r="I286" s="46">
        <v>468431.16</v>
      </c>
      <c r="J286" s="46">
        <v>11871906.5</v>
      </c>
      <c r="L286" s="46">
        <v>127700.65</v>
      </c>
      <c r="M286" s="46">
        <v>478767.41</v>
      </c>
    </row>
    <row r="287" spans="2:13" x14ac:dyDescent="0.3">
      <c r="B287" s="48" t="s">
        <v>217</v>
      </c>
      <c r="C287" s="48" t="s">
        <v>216</v>
      </c>
      <c r="D287" s="49">
        <v>41155613.020000003</v>
      </c>
      <c r="E287" s="46">
        <v>5937035.1299999999</v>
      </c>
      <c r="F287" s="46">
        <v>213202.35</v>
      </c>
      <c r="G287" s="46">
        <v>20402688.449999999</v>
      </c>
      <c r="H287" s="46">
        <v>6150853.8899999997</v>
      </c>
      <c r="I287" s="46">
        <v>33789.040000000001</v>
      </c>
      <c r="J287" s="46">
        <v>8294244.9000000004</v>
      </c>
      <c r="L287" s="46">
        <v>123799.26</v>
      </c>
    </row>
    <row r="288" spans="2:13" x14ac:dyDescent="0.3">
      <c r="B288" s="48" t="s">
        <v>215</v>
      </c>
      <c r="C288" s="48" t="s">
        <v>214</v>
      </c>
      <c r="D288" s="49">
        <v>52338827.739999995</v>
      </c>
      <c r="E288" s="46">
        <v>7002214.5099999998</v>
      </c>
      <c r="F288" s="46">
        <v>653696.71</v>
      </c>
      <c r="G288" s="46">
        <v>30402207.870000001</v>
      </c>
      <c r="H288" s="46">
        <v>7764918.75</v>
      </c>
      <c r="I288" s="46">
        <v>47880.14</v>
      </c>
      <c r="J288" s="46">
        <v>6356167.8700000001</v>
      </c>
      <c r="L288" s="46">
        <v>110261.64</v>
      </c>
      <c r="M288" s="46">
        <v>1480.25</v>
      </c>
    </row>
    <row r="289" spans="2:13" x14ac:dyDescent="0.3">
      <c r="B289" s="48" t="s">
        <v>213</v>
      </c>
      <c r="C289" s="48" t="s">
        <v>212</v>
      </c>
      <c r="D289" s="49">
        <v>29318318.940000001</v>
      </c>
      <c r="E289" s="46">
        <v>4151820.96</v>
      </c>
      <c r="F289" s="46">
        <v>492195.63</v>
      </c>
      <c r="G289" s="46">
        <v>15877081.58</v>
      </c>
      <c r="H289" s="46">
        <v>3873533.05</v>
      </c>
      <c r="I289" s="46">
        <v>25050.01</v>
      </c>
      <c r="J289" s="46">
        <v>4237247.2699999996</v>
      </c>
      <c r="K289" s="46">
        <v>31465.84</v>
      </c>
      <c r="L289" s="46">
        <v>108000</v>
      </c>
      <c r="M289" s="46">
        <v>521924.6</v>
      </c>
    </row>
    <row r="290" spans="2:13" x14ac:dyDescent="0.3">
      <c r="B290" s="48" t="s">
        <v>211</v>
      </c>
      <c r="C290" s="48" t="s">
        <v>210</v>
      </c>
      <c r="D290" s="49">
        <v>32129590.829999998</v>
      </c>
      <c r="E290" s="46">
        <v>2727159.07</v>
      </c>
      <c r="F290" s="46">
        <v>880833.66</v>
      </c>
      <c r="G290" s="46">
        <v>17450964.550000001</v>
      </c>
      <c r="H290" s="46">
        <v>5886280.0700000003</v>
      </c>
      <c r="I290" s="46">
        <v>90586.559999999998</v>
      </c>
      <c r="J290" s="46">
        <v>4544062.54</v>
      </c>
      <c r="L290" s="46">
        <v>549704.38</v>
      </c>
    </row>
    <row r="291" spans="2:13" x14ac:dyDescent="0.3">
      <c r="B291" s="48" t="s">
        <v>209</v>
      </c>
      <c r="C291" s="48" t="s">
        <v>208</v>
      </c>
      <c r="D291" s="49">
        <v>34324653.270000003</v>
      </c>
      <c r="E291" s="46">
        <v>4851297.45</v>
      </c>
      <c r="F291" s="46">
        <v>150112.53</v>
      </c>
      <c r="G291" s="46">
        <v>15855585.84</v>
      </c>
      <c r="H291" s="46">
        <v>5552662.0300000003</v>
      </c>
      <c r="I291" s="46">
        <v>25802.53</v>
      </c>
      <c r="J291" s="46">
        <v>7710932.8899999997</v>
      </c>
      <c r="L291" s="46">
        <v>178260</v>
      </c>
    </row>
    <row r="292" spans="2:13" x14ac:dyDescent="0.3">
      <c r="B292" s="48" t="s">
        <v>207</v>
      </c>
      <c r="C292" s="48" t="s">
        <v>206</v>
      </c>
      <c r="D292" s="49">
        <v>2259636.41</v>
      </c>
      <c r="F292" s="46">
        <v>30837.69</v>
      </c>
      <c r="G292" s="46">
        <v>1464587.97</v>
      </c>
      <c r="H292" s="46">
        <v>73378.67</v>
      </c>
      <c r="J292" s="46">
        <v>576140.67000000004</v>
      </c>
      <c r="L292" s="46">
        <v>114691.41</v>
      </c>
    </row>
    <row r="293" spans="2:13" x14ac:dyDescent="0.3">
      <c r="B293" s="48" t="s">
        <v>205</v>
      </c>
      <c r="C293" s="48" t="s">
        <v>204</v>
      </c>
      <c r="D293" s="49">
        <v>6507912.0700000003</v>
      </c>
      <c r="G293" s="46">
        <v>4801007.51</v>
      </c>
      <c r="H293" s="46">
        <v>1418936.62</v>
      </c>
      <c r="J293" s="46">
        <v>287967.94</v>
      </c>
    </row>
    <row r="294" spans="2:13" x14ac:dyDescent="0.3">
      <c r="B294" s="48" t="s">
        <v>203</v>
      </c>
      <c r="C294" s="48" t="s">
        <v>202</v>
      </c>
      <c r="D294" s="49">
        <v>2859335.13</v>
      </c>
      <c r="E294" s="46">
        <v>210358.92</v>
      </c>
      <c r="F294" s="46">
        <v>56752.58</v>
      </c>
      <c r="G294" s="46">
        <v>1966650.75</v>
      </c>
      <c r="H294" s="46">
        <v>447446.12</v>
      </c>
      <c r="J294" s="46">
        <v>119930.22</v>
      </c>
      <c r="K294" s="46">
        <v>54745.04</v>
      </c>
      <c r="M294" s="46">
        <v>3451.5</v>
      </c>
    </row>
    <row r="295" spans="2:13" x14ac:dyDescent="0.3">
      <c r="B295" s="48" t="s">
        <v>201</v>
      </c>
      <c r="C295" s="48" t="s">
        <v>200</v>
      </c>
      <c r="D295" s="49">
        <v>1061310.25</v>
      </c>
      <c r="E295" s="46">
        <v>117538.7</v>
      </c>
      <c r="F295" s="46">
        <v>4683.01</v>
      </c>
      <c r="G295" s="46">
        <v>589931.97</v>
      </c>
      <c r="H295" s="46">
        <v>163123.89000000001</v>
      </c>
      <c r="J295" s="46">
        <v>185962.62</v>
      </c>
      <c r="K295" s="46">
        <v>70.06</v>
      </c>
    </row>
    <row r="296" spans="2:13" x14ac:dyDescent="0.3">
      <c r="B296" s="48" t="s">
        <v>199</v>
      </c>
      <c r="C296" s="48" t="s">
        <v>198</v>
      </c>
      <c r="D296" s="49">
        <v>4208709.3600000003</v>
      </c>
      <c r="E296" s="46">
        <v>208289.06</v>
      </c>
      <c r="F296" s="46">
        <v>30262.15</v>
      </c>
      <c r="G296" s="46">
        <v>2690154.26</v>
      </c>
      <c r="H296" s="46">
        <v>769972.94</v>
      </c>
      <c r="J296" s="46">
        <v>509530.95</v>
      </c>
      <c r="L296" s="46">
        <v>500</v>
      </c>
    </row>
    <row r="297" spans="2:13" x14ac:dyDescent="0.3">
      <c r="B297" s="48" t="s">
        <v>197</v>
      </c>
      <c r="C297" s="48" t="s">
        <v>196</v>
      </c>
      <c r="D297" s="49">
        <v>39681698.549999997</v>
      </c>
      <c r="E297" s="46">
        <v>5241158.46</v>
      </c>
      <c r="F297" s="46">
        <v>230942.14</v>
      </c>
      <c r="G297" s="46">
        <v>23237570.039999999</v>
      </c>
      <c r="H297" s="46">
        <v>5241454.5999999996</v>
      </c>
      <c r="J297" s="46">
        <v>5730573.3099999996</v>
      </c>
    </row>
    <row r="298" spans="2:13" x14ac:dyDescent="0.3">
      <c r="B298" s="48" t="s">
        <v>195</v>
      </c>
      <c r="C298" s="48" t="s">
        <v>194</v>
      </c>
      <c r="D298" s="49">
        <v>8262468.1500000004</v>
      </c>
      <c r="E298" s="46">
        <v>894318.23</v>
      </c>
      <c r="F298" s="46">
        <v>52554.080000000002</v>
      </c>
      <c r="G298" s="46">
        <v>5048626.62</v>
      </c>
      <c r="H298" s="46">
        <v>1341214.19</v>
      </c>
      <c r="J298" s="46">
        <v>853693.94</v>
      </c>
      <c r="K298" s="46">
        <v>9691.09</v>
      </c>
      <c r="M298" s="46">
        <v>62370</v>
      </c>
    </row>
    <row r="299" spans="2:13" x14ac:dyDescent="0.3">
      <c r="B299" s="48" t="s">
        <v>193</v>
      </c>
      <c r="C299" s="48" t="s">
        <v>192</v>
      </c>
      <c r="D299" s="49">
        <v>3446343.2399999998</v>
      </c>
      <c r="E299" s="46">
        <v>370448.14</v>
      </c>
      <c r="F299" s="46">
        <v>18744.509999999998</v>
      </c>
      <c r="G299" s="46">
        <v>2345041.48</v>
      </c>
      <c r="H299" s="46">
        <v>257011.55</v>
      </c>
      <c r="J299" s="46">
        <v>443260.56</v>
      </c>
      <c r="K299" s="46">
        <v>2660</v>
      </c>
      <c r="L299" s="46">
        <v>9177</v>
      </c>
    </row>
    <row r="300" spans="2:13" x14ac:dyDescent="0.3">
      <c r="B300" s="48" t="s">
        <v>191</v>
      </c>
      <c r="C300" s="48" t="s">
        <v>190</v>
      </c>
      <c r="D300" s="49">
        <v>3307856.3600000003</v>
      </c>
      <c r="E300" s="46">
        <v>172447.06</v>
      </c>
      <c r="F300" s="46">
        <v>19775.57</v>
      </c>
      <c r="G300" s="46">
        <v>2143400.9900000002</v>
      </c>
      <c r="H300" s="46">
        <v>527293.57999999996</v>
      </c>
      <c r="J300" s="46">
        <v>428811.16</v>
      </c>
      <c r="L300" s="46">
        <v>16128</v>
      </c>
    </row>
    <row r="301" spans="2:13" x14ac:dyDescent="0.3">
      <c r="B301" s="48" t="s">
        <v>189</v>
      </c>
      <c r="C301" s="48" t="s">
        <v>188</v>
      </c>
      <c r="D301" s="49">
        <v>961294.34000000008</v>
      </c>
      <c r="E301" s="46">
        <v>111548.52</v>
      </c>
      <c r="F301" s="46">
        <v>20281.419999999998</v>
      </c>
      <c r="G301" s="46">
        <v>585417.15</v>
      </c>
      <c r="H301" s="46">
        <v>168760.39</v>
      </c>
      <c r="J301" s="46">
        <v>75286.86</v>
      </c>
    </row>
    <row r="302" spans="2:13" x14ac:dyDescent="0.3">
      <c r="B302" s="48" t="s">
        <v>187</v>
      </c>
      <c r="C302" s="48" t="s">
        <v>186</v>
      </c>
      <c r="D302" s="49">
        <v>4024951.22</v>
      </c>
      <c r="E302" s="46">
        <v>407048.39</v>
      </c>
      <c r="F302" s="46">
        <v>228789.1</v>
      </c>
      <c r="G302" s="46">
        <v>2516440.4700000002</v>
      </c>
      <c r="H302" s="46">
        <v>423166.05</v>
      </c>
      <c r="I302" s="46">
        <v>17411</v>
      </c>
      <c r="J302" s="46">
        <v>417041.21</v>
      </c>
      <c r="L302" s="46">
        <v>14555</v>
      </c>
      <c r="M302" s="46">
        <v>500</v>
      </c>
    </row>
    <row r="303" spans="2:13" x14ac:dyDescent="0.3">
      <c r="B303" s="48" t="s">
        <v>185</v>
      </c>
      <c r="C303" s="48" t="s">
        <v>184</v>
      </c>
      <c r="D303" s="49">
        <v>2727214.38</v>
      </c>
      <c r="E303" s="46">
        <v>227866.01</v>
      </c>
      <c r="F303" s="46">
        <v>67978.83</v>
      </c>
      <c r="G303" s="46">
        <v>1930848.49</v>
      </c>
      <c r="H303" s="46">
        <v>396712.16</v>
      </c>
      <c r="J303" s="46">
        <v>103808.89</v>
      </c>
    </row>
    <row r="304" spans="2:13" x14ac:dyDescent="0.3">
      <c r="B304" s="48" t="s">
        <v>183</v>
      </c>
      <c r="C304" s="48" t="s">
        <v>182</v>
      </c>
      <c r="D304" s="49">
        <v>4354079.51</v>
      </c>
      <c r="E304" s="46">
        <v>430680.52</v>
      </c>
      <c r="F304" s="46">
        <v>56714.65</v>
      </c>
      <c r="G304" s="46">
        <v>2448203.38</v>
      </c>
      <c r="H304" s="46">
        <v>667432.43999999994</v>
      </c>
      <c r="J304" s="46">
        <v>668846.57999999996</v>
      </c>
      <c r="K304" s="46">
        <v>82201.94</v>
      </c>
    </row>
    <row r="305" spans="2:13" x14ac:dyDescent="0.3">
      <c r="B305" s="48" t="s">
        <v>181</v>
      </c>
      <c r="C305" s="48" t="s">
        <v>180</v>
      </c>
      <c r="D305" s="49">
        <v>3676404.1400000006</v>
      </c>
      <c r="E305" s="46">
        <v>367292.08</v>
      </c>
      <c r="F305" s="46">
        <v>93379.49</v>
      </c>
      <c r="G305" s="46">
        <v>2138604.06</v>
      </c>
      <c r="H305" s="46">
        <v>562786.6</v>
      </c>
      <c r="J305" s="46">
        <v>514341.91</v>
      </c>
    </row>
    <row r="306" spans="2:13" x14ac:dyDescent="0.3">
      <c r="B306" s="48" t="s">
        <v>179</v>
      </c>
      <c r="C306" s="48" t="s">
        <v>178</v>
      </c>
      <c r="D306" s="49">
        <v>3569288.68</v>
      </c>
      <c r="E306" s="46">
        <v>355224.42</v>
      </c>
      <c r="F306" s="46">
        <v>126320.61</v>
      </c>
      <c r="G306" s="46">
        <v>2392911.9900000002</v>
      </c>
      <c r="H306" s="46">
        <v>585779.6</v>
      </c>
      <c r="J306" s="46">
        <v>84496.06</v>
      </c>
      <c r="L306" s="46">
        <v>24556</v>
      </c>
    </row>
    <row r="307" spans="2:13" x14ac:dyDescent="0.3">
      <c r="B307" s="48" t="s">
        <v>177</v>
      </c>
      <c r="C307" s="48" t="s">
        <v>176</v>
      </c>
      <c r="D307" s="49">
        <v>1696697.4100000001</v>
      </c>
      <c r="F307" s="46">
        <v>9306.14</v>
      </c>
      <c r="G307" s="46">
        <v>799222.01</v>
      </c>
      <c r="H307" s="46">
        <v>109715.04</v>
      </c>
      <c r="J307" s="46">
        <v>495854.22</v>
      </c>
      <c r="L307" s="46">
        <v>282600</v>
      </c>
    </row>
    <row r="308" spans="2:13" x14ac:dyDescent="0.3">
      <c r="B308" s="48" t="s">
        <v>175</v>
      </c>
      <c r="C308" s="48" t="s">
        <v>174</v>
      </c>
      <c r="D308" s="49">
        <v>9664616.6099999994</v>
      </c>
      <c r="E308" s="46">
        <v>936955.61</v>
      </c>
      <c r="F308" s="46">
        <v>138347.89000000001</v>
      </c>
      <c r="G308" s="46">
        <v>5567161.3200000003</v>
      </c>
      <c r="H308" s="46">
        <v>1500605.26</v>
      </c>
      <c r="I308" s="46">
        <v>6181.23</v>
      </c>
      <c r="J308" s="46">
        <v>1515365.3</v>
      </c>
    </row>
    <row r="309" spans="2:13" x14ac:dyDescent="0.3">
      <c r="B309" s="48" t="s">
        <v>173</v>
      </c>
      <c r="C309" s="48" t="s">
        <v>172</v>
      </c>
      <c r="D309" s="49">
        <v>21300915.359999999</v>
      </c>
      <c r="E309" s="46">
        <v>2944147.62</v>
      </c>
      <c r="F309" s="46">
        <v>969008.88</v>
      </c>
      <c r="G309" s="46">
        <v>10967086.300000001</v>
      </c>
      <c r="H309" s="46">
        <v>3323852.96</v>
      </c>
      <c r="I309" s="46">
        <v>12585.12</v>
      </c>
      <c r="J309" s="46">
        <v>3084234.48</v>
      </c>
    </row>
    <row r="310" spans="2:13" x14ac:dyDescent="0.3">
      <c r="B310" s="48" t="s">
        <v>171</v>
      </c>
      <c r="C310" s="48" t="s">
        <v>170</v>
      </c>
      <c r="D310" s="49">
        <v>276576613.19999993</v>
      </c>
      <c r="E310" s="46">
        <v>14917739.27</v>
      </c>
      <c r="F310" s="46">
        <v>2405444.37</v>
      </c>
      <c r="G310" s="46">
        <v>152260899.25999999</v>
      </c>
      <c r="H310" s="46">
        <v>46496794.759999998</v>
      </c>
      <c r="I310" s="46">
        <v>181607.23</v>
      </c>
      <c r="J310" s="46">
        <v>59517622.380000003</v>
      </c>
      <c r="K310" s="46">
        <v>269210.76</v>
      </c>
      <c r="L310" s="46">
        <v>33242.160000000003</v>
      </c>
      <c r="M310" s="46">
        <v>494053.01</v>
      </c>
    </row>
    <row r="311" spans="2:13" x14ac:dyDescent="0.3">
      <c r="B311" s="48" t="s">
        <v>169</v>
      </c>
      <c r="C311" s="48" t="s">
        <v>168</v>
      </c>
      <c r="D311" s="49">
        <v>49797051.410000004</v>
      </c>
      <c r="E311" s="46">
        <v>3942034.74</v>
      </c>
      <c r="F311" s="46">
        <v>176108.28</v>
      </c>
      <c r="G311" s="46">
        <v>30417004.559999999</v>
      </c>
      <c r="H311" s="46">
        <v>8175561.8799999999</v>
      </c>
      <c r="I311" s="46">
        <v>34445.42</v>
      </c>
      <c r="J311" s="46">
        <v>6646145.29</v>
      </c>
      <c r="L311" s="46">
        <v>36323.199999999997</v>
      </c>
      <c r="M311" s="46">
        <v>369428.04</v>
      </c>
    </row>
    <row r="312" spans="2:13" x14ac:dyDescent="0.3">
      <c r="B312" s="48" t="s">
        <v>167</v>
      </c>
      <c r="C312" s="48" t="s">
        <v>166</v>
      </c>
      <c r="D312" s="49">
        <v>57367139.819999993</v>
      </c>
      <c r="E312" s="46">
        <v>3476167.71</v>
      </c>
      <c r="F312" s="46">
        <v>350596.48</v>
      </c>
      <c r="G312" s="46">
        <v>34360084.530000001</v>
      </c>
      <c r="H312" s="46">
        <v>9812148.7799999993</v>
      </c>
      <c r="I312" s="46">
        <v>37818.480000000003</v>
      </c>
      <c r="J312" s="46">
        <v>8880718.2899999991</v>
      </c>
      <c r="K312" s="46">
        <v>228992.4</v>
      </c>
      <c r="L312" s="46">
        <v>108217.67</v>
      </c>
      <c r="M312" s="46">
        <v>112395.48</v>
      </c>
    </row>
    <row r="313" spans="2:13" x14ac:dyDescent="0.3">
      <c r="B313" s="48" t="s">
        <v>165</v>
      </c>
      <c r="C313" s="48" t="s">
        <v>164</v>
      </c>
      <c r="D313" s="49">
        <v>13648464.199999999</v>
      </c>
      <c r="E313" s="46">
        <v>400758.29</v>
      </c>
      <c r="F313" s="46">
        <v>163675.75</v>
      </c>
      <c r="G313" s="46">
        <v>8217831.4900000002</v>
      </c>
      <c r="H313" s="46">
        <v>2494702.94</v>
      </c>
      <c r="J313" s="46">
        <v>2371495.73</v>
      </c>
    </row>
    <row r="314" spans="2:13" x14ac:dyDescent="0.3">
      <c r="B314" s="48" t="s">
        <v>163</v>
      </c>
      <c r="C314" s="48" t="s">
        <v>162</v>
      </c>
      <c r="D314" s="49">
        <v>59414400</v>
      </c>
      <c r="E314" s="46">
        <v>1801841.03</v>
      </c>
      <c r="F314" s="46">
        <v>402056.26</v>
      </c>
      <c r="G314" s="46">
        <v>34665197.520000003</v>
      </c>
      <c r="H314" s="46">
        <v>11168331.609999999</v>
      </c>
      <c r="I314" s="46">
        <v>37734.61</v>
      </c>
      <c r="J314" s="46">
        <v>10681570.65</v>
      </c>
      <c r="L314" s="46">
        <v>657668.31999999995</v>
      </c>
    </row>
    <row r="315" spans="2:13" x14ac:dyDescent="0.3">
      <c r="B315" s="48" t="s">
        <v>161</v>
      </c>
      <c r="C315" s="48" t="s">
        <v>160</v>
      </c>
      <c r="D315" s="49">
        <v>111588434.2</v>
      </c>
      <c r="E315" s="46">
        <v>2960291.85</v>
      </c>
      <c r="F315" s="46">
        <v>909983.04</v>
      </c>
      <c r="G315" s="46">
        <v>64181636.509999998</v>
      </c>
      <c r="H315" s="46">
        <v>20507772.149999999</v>
      </c>
      <c r="I315" s="46">
        <v>100523.98</v>
      </c>
      <c r="J315" s="46">
        <v>22700945.030000001</v>
      </c>
      <c r="K315" s="46">
        <v>175641.83</v>
      </c>
      <c r="L315" s="46">
        <v>51639.81</v>
      </c>
    </row>
    <row r="316" spans="2:13" x14ac:dyDescent="0.3">
      <c r="B316" s="48" t="s">
        <v>159</v>
      </c>
      <c r="C316" s="48" t="s">
        <v>158</v>
      </c>
      <c r="D316" s="49">
        <v>76062875.090000004</v>
      </c>
      <c r="E316" s="46">
        <v>1401536.07</v>
      </c>
      <c r="F316" s="46">
        <v>794419.3</v>
      </c>
      <c r="G316" s="46">
        <v>44198376.729999997</v>
      </c>
      <c r="H316" s="46">
        <v>13506993.35</v>
      </c>
      <c r="I316" s="46">
        <v>118439.99</v>
      </c>
      <c r="J316" s="46">
        <v>14995940.65</v>
      </c>
      <c r="L316" s="46">
        <v>1047169</v>
      </c>
    </row>
    <row r="317" spans="2:13" x14ac:dyDescent="0.3">
      <c r="B317" s="48" t="s">
        <v>157</v>
      </c>
      <c r="C317" s="48" t="s">
        <v>156</v>
      </c>
      <c r="D317" s="49">
        <v>17868846.960000001</v>
      </c>
      <c r="E317" s="46">
        <v>1308287.01</v>
      </c>
      <c r="F317" s="46">
        <v>123338.53</v>
      </c>
      <c r="G317" s="46">
        <v>9611741.7599999998</v>
      </c>
      <c r="H317" s="46">
        <v>3443872.61</v>
      </c>
      <c r="I317" s="46">
        <v>11160.4</v>
      </c>
      <c r="J317" s="46">
        <v>3340325.91</v>
      </c>
      <c r="M317" s="46">
        <v>30120.74</v>
      </c>
    </row>
    <row r="318" spans="2:13" x14ac:dyDescent="0.3">
      <c r="B318" s="48" t="s">
        <v>155</v>
      </c>
      <c r="C318" s="48" t="s">
        <v>154</v>
      </c>
      <c r="D318" s="49">
        <v>30480346.119999997</v>
      </c>
      <c r="E318" s="46">
        <v>670325.25</v>
      </c>
      <c r="F318" s="46">
        <v>110904.28</v>
      </c>
      <c r="G318" s="46">
        <v>14426633.24</v>
      </c>
      <c r="H318" s="46">
        <v>5814815.4199999999</v>
      </c>
      <c r="I318" s="46">
        <v>73562.509999999995</v>
      </c>
      <c r="J318" s="46">
        <v>9305927.6099999994</v>
      </c>
      <c r="L318" s="46">
        <v>78177.81</v>
      </c>
    </row>
    <row r="319" spans="2:13" x14ac:dyDescent="0.3">
      <c r="B319" s="48" t="s">
        <v>153</v>
      </c>
      <c r="C319" s="48" t="s">
        <v>152</v>
      </c>
      <c r="D319" s="49">
        <v>18576629.349999998</v>
      </c>
      <c r="E319" s="46">
        <v>1093334.49</v>
      </c>
      <c r="F319" s="46">
        <v>220793.07</v>
      </c>
      <c r="G319" s="46">
        <v>12127578.390000001</v>
      </c>
      <c r="H319" s="46">
        <v>2899063.14</v>
      </c>
      <c r="I319" s="46">
        <v>13405.75</v>
      </c>
      <c r="J319" s="46">
        <v>2222454.5099999998</v>
      </c>
    </row>
    <row r="320" spans="2:13" x14ac:dyDescent="0.3">
      <c r="B320" s="48" t="s">
        <v>151</v>
      </c>
      <c r="C320" s="48" t="s">
        <v>150</v>
      </c>
      <c r="D320" s="49">
        <v>59861894.93</v>
      </c>
      <c r="E320" s="46">
        <v>1328829.3999999999</v>
      </c>
      <c r="F320" s="46">
        <v>72556.73</v>
      </c>
      <c r="G320" s="46">
        <v>30851602.73</v>
      </c>
      <c r="H320" s="46">
        <v>10002817.25</v>
      </c>
      <c r="I320" s="46">
        <v>3180964.02</v>
      </c>
      <c r="J320" s="46">
        <v>14274641.710000001</v>
      </c>
      <c r="L320" s="46">
        <v>45879.15</v>
      </c>
      <c r="M320" s="46">
        <v>104603.94</v>
      </c>
    </row>
    <row r="321" spans="2:12" x14ac:dyDescent="0.3">
      <c r="B321" s="48" t="s">
        <v>149</v>
      </c>
      <c r="C321" s="48" t="s">
        <v>148</v>
      </c>
      <c r="D321" s="49">
        <v>78164195.829999998</v>
      </c>
      <c r="E321" s="46">
        <v>5357182.9400000004</v>
      </c>
      <c r="F321" s="46">
        <v>451568.61</v>
      </c>
      <c r="G321" s="46">
        <v>49679385.969999999</v>
      </c>
      <c r="H321" s="46">
        <v>12506520.119999999</v>
      </c>
      <c r="I321" s="46">
        <v>54498.58</v>
      </c>
      <c r="J321" s="46">
        <v>10105551.09</v>
      </c>
      <c r="L321" s="46">
        <v>9488.52</v>
      </c>
    </row>
    <row r="322" spans="2:12" x14ac:dyDescent="0.3">
      <c r="B322" s="48" t="s">
        <v>147</v>
      </c>
      <c r="C322" s="48" t="s">
        <v>146</v>
      </c>
      <c r="D322" s="49">
        <v>20467494.300000001</v>
      </c>
      <c r="E322" s="46">
        <v>258848.86</v>
      </c>
      <c r="F322" s="46">
        <v>185904.28</v>
      </c>
      <c r="G322" s="46">
        <v>8192461.6600000001</v>
      </c>
      <c r="H322" s="46">
        <v>3629633.22</v>
      </c>
      <c r="I322" s="46">
        <v>3958502</v>
      </c>
      <c r="J322" s="46">
        <v>3996174.94</v>
      </c>
      <c r="K322" s="46">
        <v>2298.58</v>
      </c>
      <c r="L322" s="46">
        <v>243670.76</v>
      </c>
    </row>
    <row r="323" spans="2:12" x14ac:dyDescent="0.3">
      <c r="B323" s="48" t="s">
        <v>145</v>
      </c>
      <c r="C323" s="48" t="s">
        <v>144</v>
      </c>
      <c r="D323" s="49">
        <v>2207248.5099999998</v>
      </c>
      <c r="G323" s="46">
        <v>2207248.5099999998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1839-2F67-4141-AB12-8C6956F6D0FF}">
  <dimension ref="B2:AU323"/>
  <sheetViews>
    <sheetView workbookViewId="0">
      <selection activeCell="C35" sqref="C35"/>
    </sheetView>
  </sheetViews>
  <sheetFormatPr defaultRowHeight="14.4" x14ac:dyDescent="0.3"/>
  <cols>
    <col min="2" max="2" width="16.6640625" bestFit="1" customWidth="1"/>
    <col min="3" max="3" width="26" bestFit="1" customWidth="1"/>
    <col min="4" max="4" width="15.6640625" style="8" customWidth="1"/>
    <col min="5" max="47" width="15.6640625" customWidth="1"/>
  </cols>
  <sheetData>
    <row r="2" spans="2:47" x14ac:dyDescent="0.3">
      <c r="B2" s="8" t="s">
        <v>849</v>
      </c>
      <c r="D2" s="61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</row>
    <row r="3" spans="2:47" x14ac:dyDescent="0.3">
      <c r="B3" s="58"/>
      <c r="C3" s="58"/>
      <c r="D3" s="57"/>
      <c r="E3" s="116" t="s">
        <v>828</v>
      </c>
      <c r="F3" s="116" t="s">
        <v>827</v>
      </c>
      <c r="G3" s="116" t="s">
        <v>826</v>
      </c>
      <c r="H3" s="116" t="s">
        <v>825</v>
      </c>
      <c r="I3" s="116" t="s">
        <v>848</v>
      </c>
      <c r="J3" s="116" t="s">
        <v>823</v>
      </c>
      <c r="K3" s="116" t="s">
        <v>822</v>
      </c>
      <c r="L3" s="116" t="s">
        <v>821</v>
      </c>
      <c r="M3" s="116" t="s">
        <v>820</v>
      </c>
      <c r="N3" s="116" t="s">
        <v>847</v>
      </c>
      <c r="O3" s="116" t="s">
        <v>819</v>
      </c>
      <c r="P3" s="116" t="s">
        <v>846</v>
      </c>
      <c r="Q3" s="116" t="s">
        <v>845</v>
      </c>
      <c r="R3" s="116" t="s">
        <v>818</v>
      </c>
      <c r="S3" s="116" t="s">
        <v>817</v>
      </c>
      <c r="T3" s="116" t="s">
        <v>844</v>
      </c>
      <c r="U3" s="116" t="s">
        <v>843</v>
      </c>
      <c r="V3" s="116" t="s">
        <v>816</v>
      </c>
      <c r="W3" s="116" t="s">
        <v>842</v>
      </c>
      <c r="X3" s="116" t="s">
        <v>841</v>
      </c>
      <c r="Y3" s="116" t="s">
        <v>840</v>
      </c>
      <c r="Z3" s="116" t="s">
        <v>839</v>
      </c>
      <c r="AA3" s="116" t="s">
        <v>810</v>
      </c>
      <c r="AB3" s="116" t="s">
        <v>809</v>
      </c>
      <c r="AC3" s="116" t="s">
        <v>808</v>
      </c>
      <c r="AD3" s="116" t="s">
        <v>806</v>
      </c>
      <c r="AE3" s="116" t="s">
        <v>79</v>
      </c>
      <c r="AF3" s="116" t="s">
        <v>804</v>
      </c>
      <c r="AG3" s="116" t="s">
        <v>803</v>
      </c>
      <c r="AH3" s="116" t="s">
        <v>802</v>
      </c>
      <c r="AI3" s="116" t="s">
        <v>838</v>
      </c>
      <c r="AJ3" s="116" t="s">
        <v>801</v>
      </c>
      <c r="AK3" s="116" t="s">
        <v>800</v>
      </c>
      <c r="AL3" s="116" t="s">
        <v>799</v>
      </c>
      <c r="AM3" s="116" t="s">
        <v>798</v>
      </c>
      <c r="AN3" s="116" t="s">
        <v>837</v>
      </c>
      <c r="AO3" s="116" t="s">
        <v>795</v>
      </c>
      <c r="AP3" s="116" t="s">
        <v>794</v>
      </c>
      <c r="AQ3" s="116" t="s">
        <v>836</v>
      </c>
      <c r="AR3" s="116" t="s">
        <v>835</v>
      </c>
      <c r="AS3" s="116" t="s">
        <v>834</v>
      </c>
      <c r="AT3" s="116" t="s">
        <v>833</v>
      </c>
      <c r="AU3" s="116" t="s">
        <v>832</v>
      </c>
    </row>
    <row r="4" spans="2:47" s="52" customFormat="1" ht="43.2" customHeight="1" x14ac:dyDescent="0.3">
      <c r="B4" s="55" t="s">
        <v>783</v>
      </c>
      <c r="C4" s="55" t="s">
        <v>782</v>
      </c>
      <c r="D4" s="60" t="s">
        <v>781</v>
      </c>
      <c r="E4" s="53" t="s">
        <v>114</v>
      </c>
      <c r="F4" s="53" t="s">
        <v>113</v>
      </c>
      <c r="G4" s="53" t="s">
        <v>112</v>
      </c>
      <c r="H4" s="53" t="s">
        <v>111</v>
      </c>
      <c r="I4" s="53" t="s">
        <v>110</v>
      </c>
      <c r="J4" s="53" t="s">
        <v>109</v>
      </c>
      <c r="K4" s="53" t="s">
        <v>98</v>
      </c>
      <c r="L4" s="53" t="s">
        <v>104</v>
      </c>
      <c r="M4" s="53" t="s">
        <v>97</v>
      </c>
      <c r="N4" s="53" t="s">
        <v>96</v>
      </c>
      <c r="O4" s="53" t="s">
        <v>95</v>
      </c>
      <c r="P4" s="53" t="s">
        <v>102</v>
      </c>
      <c r="Q4" s="53" t="s">
        <v>101</v>
      </c>
      <c r="R4" s="53" t="s">
        <v>100</v>
      </c>
      <c r="S4" s="53" t="s">
        <v>94</v>
      </c>
      <c r="T4" s="53" t="s">
        <v>93</v>
      </c>
      <c r="U4" s="53" t="s">
        <v>92</v>
      </c>
      <c r="V4" s="53" t="s">
        <v>91</v>
      </c>
      <c r="W4" s="53" t="s">
        <v>108</v>
      </c>
      <c r="X4" s="53" t="s">
        <v>0</v>
      </c>
      <c r="Y4" s="53" t="s">
        <v>90</v>
      </c>
      <c r="Z4" s="53" t="s">
        <v>89</v>
      </c>
      <c r="AA4" s="53" t="s">
        <v>107</v>
      </c>
      <c r="AB4" s="53" t="s">
        <v>82</v>
      </c>
      <c r="AC4" s="53" t="s">
        <v>81</v>
      </c>
      <c r="AD4" s="53" t="s">
        <v>80</v>
      </c>
      <c r="AE4" s="53" t="s">
        <v>831</v>
      </c>
      <c r="AF4" s="53" t="s">
        <v>78</v>
      </c>
      <c r="AG4" s="53" t="s">
        <v>106</v>
      </c>
      <c r="AH4" s="53" t="s">
        <v>87</v>
      </c>
      <c r="AI4" s="53" t="s">
        <v>86</v>
      </c>
      <c r="AJ4" s="53" t="s">
        <v>85</v>
      </c>
      <c r="AK4" s="53" t="s">
        <v>84</v>
      </c>
      <c r="AL4" s="53" t="s">
        <v>83</v>
      </c>
      <c r="AM4" s="53" t="s">
        <v>76</v>
      </c>
      <c r="AN4" s="53" t="s">
        <v>75</v>
      </c>
      <c r="AO4" s="53" t="s">
        <v>74</v>
      </c>
      <c r="AP4" s="53" t="s">
        <v>73</v>
      </c>
      <c r="AQ4" s="53" t="s">
        <v>72</v>
      </c>
      <c r="AR4" s="53" t="s">
        <v>71</v>
      </c>
      <c r="AS4" s="53" t="s">
        <v>830</v>
      </c>
      <c r="AT4" s="53" t="s">
        <v>69</v>
      </c>
      <c r="AU4" s="53" t="s">
        <v>68</v>
      </c>
    </row>
    <row r="5" spans="2:47" s="8" customFormat="1" x14ac:dyDescent="0.3">
      <c r="B5" s="112" t="s">
        <v>910</v>
      </c>
      <c r="C5" s="20" t="s">
        <v>778</v>
      </c>
      <c r="D5" s="51">
        <v>18468601374.119999</v>
      </c>
      <c r="E5" s="50">
        <v>58686501.260000005</v>
      </c>
      <c r="F5" s="50">
        <v>128013963.65999998</v>
      </c>
      <c r="G5" s="50">
        <v>213063325.16</v>
      </c>
      <c r="H5" s="50">
        <v>147897285.01000002</v>
      </c>
      <c r="I5" s="50">
        <v>40805011.380000003</v>
      </c>
      <c r="J5" s="50">
        <v>441915157.6500001</v>
      </c>
      <c r="K5" s="50">
        <v>180179624.04999998</v>
      </c>
      <c r="L5" s="50">
        <v>1087615571.9599998</v>
      </c>
      <c r="M5" s="50">
        <v>546659905.83999991</v>
      </c>
      <c r="N5" s="50">
        <v>206425409.05999997</v>
      </c>
      <c r="O5" s="50">
        <v>780893366.31000006</v>
      </c>
      <c r="P5" s="50">
        <v>10337849158.720005</v>
      </c>
      <c r="Q5" s="50">
        <v>281389303.12</v>
      </c>
      <c r="R5" s="50">
        <v>34591535.740000002</v>
      </c>
      <c r="S5" s="50">
        <v>398960008.74000013</v>
      </c>
      <c r="T5" s="50">
        <v>175395426.48000002</v>
      </c>
      <c r="U5" s="50">
        <v>147593825.5</v>
      </c>
      <c r="V5" s="50">
        <v>109751696.99000001</v>
      </c>
      <c r="W5" s="50">
        <v>44075100.390000001</v>
      </c>
      <c r="X5" s="50">
        <v>186224161.27000001</v>
      </c>
      <c r="Y5" s="50">
        <v>295386284.78000003</v>
      </c>
      <c r="Z5" s="50">
        <v>-2313219.5700000003</v>
      </c>
      <c r="AA5" s="50">
        <v>75359902.710000008</v>
      </c>
      <c r="AB5" s="50">
        <v>532444707.54999989</v>
      </c>
      <c r="AC5" s="50">
        <v>74005280.020000011</v>
      </c>
      <c r="AD5" s="50">
        <v>14858210.310000001</v>
      </c>
      <c r="AE5" s="50">
        <v>64059.94</v>
      </c>
      <c r="AF5" s="50">
        <v>-34760756.009999998</v>
      </c>
      <c r="AG5" s="50">
        <v>60565484.020000003</v>
      </c>
      <c r="AH5" s="50">
        <v>93714020.799999982</v>
      </c>
      <c r="AI5" s="50">
        <v>559250467.16999996</v>
      </c>
      <c r="AJ5" s="50">
        <v>335359660.5200001</v>
      </c>
      <c r="AK5" s="50">
        <v>315472211.63</v>
      </c>
      <c r="AL5" s="50">
        <v>28994281.069999997</v>
      </c>
      <c r="AM5" s="50">
        <v>151513344.59000003</v>
      </c>
      <c r="AN5" s="50">
        <v>310689925.68999994</v>
      </c>
      <c r="AO5" s="50">
        <v>9547038.5</v>
      </c>
      <c r="AP5" s="50">
        <v>21547219.82</v>
      </c>
      <c r="AQ5" s="50">
        <v>12663107.539999999</v>
      </c>
      <c r="AR5" s="50">
        <v>2962449.4400000004</v>
      </c>
      <c r="AS5" s="50">
        <v>19797758.41</v>
      </c>
      <c r="AT5" s="50">
        <v>815674.90999999968</v>
      </c>
      <c r="AU5" s="50">
        <v>42678921.989999995</v>
      </c>
    </row>
    <row r="6" spans="2:47" x14ac:dyDescent="0.3">
      <c r="B6" s="48" t="s">
        <v>777</v>
      </c>
      <c r="C6" s="48" t="s">
        <v>776</v>
      </c>
      <c r="D6" s="49">
        <v>2547475.6300000004</v>
      </c>
      <c r="E6" s="46">
        <v>16305.03</v>
      </c>
      <c r="F6" s="46">
        <v>79514.47</v>
      </c>
      <c r="G6" s="46">
        <v>93150.290000000008</v>
      </c>
      <c r="K6" s="46">
        <v>35</v>
      </c>
      <c r="L6" s="46">
        <v>171906.51</v>
      </c>
      <c r="M6" s="46">
        <v>2299.9499999999998</v>
      </c>
      <c r="N6" s="46">
        <v>541.74</v>
      </c>
      <c r="O6" s="46">
        <v>80346.48</v>
      </c>
      <c r="P6" s="46">
        <v>1262923.9399999997</v>
      </c>
      <c r="Q6" s="46">
        <v>65672.39</v>
      </c>
      <c r="S6" s="46">
        <v>16000.890000000001</v>
      </c>
      <c r="T6" s="46">
        <v>32524.309999999998</v>
      </c>
      <c r="U6" s="46">
        <v>20957.07</v>
      </c>
      <c r="V6" s="46">
        <v>18111.120000000003</v>
      </c>
      <c r="X6" s="46">
        <v>32315.15</v>
      </c>
      <c r="Y6" s="46">
        <v>65617.97</v>
      </c>
      <c r="AA6" s="46">
        <v>13921.29</v>
      </c>
      <c r="AB6" s="46">
        <v>120556.19</v>
      </c>
      <c r="AC6" s="46">
        <v>7687.2</v>
      </c>
      <c r="AD6" s="46">
        <v>12839.78</v>
      </c>
      <c r="AF6" s="46">
        <v>-9374.68</v>
      </c>
      <c r="AH6" s="46">
        <v>25527.579999999998</v>
      </c>
      <c r="AI6" s="46">
        <v>54597.31</v>
      </c>
      <c r="AJ6" s="46">
        <v>112903.56</v>
      </c>
      <c r="AK6" s="46">
        <v>101793.28</v>
      </c>
      <c r="AM6" s="46">
        <v>67321.850000000006</v>
      </c>
      <c r="AN6" s="46">
        <v>42457.69</v>
      </c>
      <c r="AQ6" s="46">
        <v>12441.36</v>
      </c>
      <c r="AU6" s="46">
        <v>26580.91</v>
      </c>
    </row>
    <row r="7" spans="2:47" x14ac:dyDescent="0.3">
      <c r="B7" s="48" t="s">
        <v>775</v>
      </c>
      <c r="C7" s="48" t="s">
        <v>774</v>
      </c>
      <c r="D7" s="49">
        <v>411572.77999999991</v>
      </c>
      <c r="E7" s="46">
        <v>5141.37</v>
      </c>
      <c r="F7" s="46">
        <v>39656.83</v>
      </c>
      <c r="G7" s="46">
        <v>12560.16</v>
      </c>
      <c r="K7" s="46">
        <v>100.09</v>
      </c>
      <c r="L7" s="46">
        <v>137.24</v>
      </c>
      <c r="O7" s="46">
        <v>5704.8799999999992</v>
      </c>
      <c r="P7" s="46">
        <v>200695.94</v>
      </c>
      <c r="S7" s="46">
        <v>672.45</v>
      </c>
      <c r="T7" s="46">
        <v>8452.9500000000007</v>
      </c>
      <c r="U7" s="46">
        <v>2520.58</v>
      </c>
      <c r="V7" s="46">
        <v>5250.52</v>
      </c>
      <c r="X7" s="46">
        <v>4723.54</v>
      </c>
      <c r="Y7" s="46">
        <v>16551.3</v>
      </c>
      <c r="AA7" s="46">
        <v>10000</v>
      </c>
      <c r="AB7" s="46">
        <v>57287.020000000004</v>
      </c>
      <c r="AD7" s="46">
        <v>5178.0600000000004</v>
      </c>
      <c r="AF7" s="46">
        <v>-350</v>
      </c>
      <c r="AH7" s="46">
        <v>2343.42</v>
      </c>
      <c r="AI7" s="46">
        <v>19337.919999999998</v>
      </c>
      <c r="AJ7" s="46">
        <v>1445.29</v>
      </c>
      <c r="AK7" s="46">
        <v>5503.29</v>
      </c>
      <c r="AM7" s="46">
        <v>6843.93</v>
      </c>
      <c r="AN7" s="46">
        <v>1816</v>
      </c>
    </row>
    <row r="8" spans="2:47" x14ac:dyDescent="0.3">
      <c r="B8" s="48" t="s">
        <v>773</v>
      </c>
      <c r="C8" s="48" t="s">
        <v>772</v>
      </c>
      <c r="D8" s="49">
        <v>71738762.710000008</v>
      </c>
      <c r="E8" s="46">
        <v>406261.83</v>
      </c>
      <c r="F8" s="46">
        <v>606481.29</v>
      </c>
      <c r="G8" s="46">
        <v>1062919.6399999999</v>
      </c>
      <c r="H8" s="46">
        <v>456608.06999999995</v>
      </c>
      <c r="I8" s="46">
        <v>185800.7</v>
      </c>
      <c r="J8" s="46">
        <v>2045178.1300000001</v>
      </c>
      <c r="K8" s="46">
        <v>739462.19</v>
      </c>
      <c r="L8" s="46">
        <v>3357638.85</v>
      </c>
      <c r="M8" s="46">
        <v>2536953.44</v>
      </c>
      <c r="N8" s="46">
        <v>1363811.67</v>
      </c>
      <c r="O8" s="46">
        <v>2060794.7400000002</v>
      </c>
      <c r="P8" s="46">
        <v>39498651.75</v>
      </c>
      <c r="Q8" s="46">
        <v>1360904.86</v>
      </c>
      <c r="S8" s="46">
        <v>1664438.8000000003</v>
      </c>
      <c r="T8" s="46">
        <v>979239.75</v>
      </c>
      <c r="U8" s="46">
        <v>669506.25</v>
      </c>
      <c r="V8" s="46">
        <v>246307.99999999997</v>
      </c>
      <c r="W8" s="46">
        <v>244610.28</v>
      </c>
      <c r="X8" s="46">
        <v>1564336.1700000002</v>
      </c>
      <c r="Y8" s="46">
        <v>1496183.27</v>
      </c>
      <c r="AA8" s="46">
        <v>289032.53000000003</v>
      </c>
      <c r="AB8" s="46">
        <v>1713472.74</v>
      </c>
      <c r="AC8" s="46">
        <v>445404.13999999996</v>
      </c>
      <c r="AD8" s="46">
        <v>54649.52</v>
      </c>
      <c r="AF8" s="46">
        <v>-230606.29</v>
      </c>
      <c r="AG8" s="46">
        <v>233563.09999999998</v>
      </c>
      <c r="AH8" s="46">
        <v>459838.62</v>
      </c>
      <c r="AI8" s="46">
        <v>1774755.7000000002</v>
      </c>
      <c r="AJ8" s="46">
        <v>1065880.6499999999</v>
      </c>
      <c r="AK8" s="46">
        <v>1112773.58</v>
      </c>
      <c r="AL8" s="46">
        <v>42239.689999999995</v>
      </c>
      <c r="AM8" s="46">
        <v>516236.89</v>
      </c>
      <c r="AN8" s="46">
        <v>1607049.4899999998</v>
      </c>
      <c r="AQ8" s="46">
        <v>97768.09</v>
      </c>
      <c r="AU8" s="46">
        <v>10614.58</v>
      </c>
    </row>
    <row r="9" spans="2:47" x14ac:dyDescent="0.3">
      <c r="B9" s="48" t="s">
        <v>771</v>
      </c>
      <c r="C9" s="48" t="s">
        <v>770</v>
      </c>
      <c r="D9" s="49">
        <v>5709750.25</v>
      </c>
      <c r="E9" s="46">
        <v>21946.47</v>
      </c>
      <c r="F9" s="46">
        <v>185350.65</v>
      </c>
      <c r="G9" s="46">
        <v>136188.22</v>
      </c>
      <c r="J9" s="46">
        <v>1774.48</v>
      </c>
      <c r="K9" s="46">
        <v>1955.84</v>
      </c>
      <c r="L9" s="46">
        <v>423539.94000000006</v>
      </c>
      <c r="M9" s="46">
        <v>91086.02</v>
      </c>
      <c r="N9" s="46">
        <v>33160.28</v>
      </c>
      <c r="O9" s="46">
        <v>128910.76</v>
      </c>
      <c r="P9" s="46">
        <v>2567236.2999999998</v>
      </c>
      <c r="Q9" s="46">
        <v>173088.32</v>
      </c>
      <c r="S9" s="46">
        <v>19949.86</v>
      </c>
      <c r="T9" s="46">
        <v>32865.75</v>
      </c>
      <c r="U9" s="46">
        <v>2561.12</v>
      </c>
      <c r="V9" s="46">
        <v>29960.089999999997</v>
      </c>
      <c r="X9" s="46">
        <v>93536.77</v>
      </c>
      <c r="Y9" s="46">
        <v>131184.44</v>
      </c>
      <c r="AA9" s="46">
        <v>59331.73</v>
      </c>
      <c r="AB9" s="46">
        <v>789779.19000000006</v>
      </c>
      <c r="AC9" s="46">
        <v>156303.82</v>
      </c>
      <c r="AD9" s="46">
        <v>40608.410000000003</v>
      </c>
      <c r="AF9" s="46">
        <v>-19171.36</v>
      </c>
      <c r="AH9" s="46">
        <v>10202.720000000001</v>
      </c>
      <c r="AI9" s="46">
        <v>217809.75</v>
      </c>
      <c r="AJ9" s="46">
        <v>80387.490000000005</v>
      </c>
      <c r="AK9" s="46">
        <v>131602.35999999999</v>
      </c>
      <c r="AM9" s="46">
        <v>54536.68</v>
      </c>
      <c r="AN9" s="46">
        <v>37935.79</v>
      </c>
      <c r="AQ9" s="46">
        <v>76128.36</v>
      </c>
    </row>
    <row r="10" spans="2:47" x14ac:dyDescent="0.3">
      <c r="B10" s="48" t="s">
        <v>769</v>
      </c>
      <c r="C10" s="48" t="s">
        <v>768</v>
      </c>
      <c r="D10" s="49">
        <v>6176731.1800000016</v>
      </c>
      <c r="E10" s="46">
        <v>51012.86</v>
      </c>
      <c r="F10" s="46">
        <v>205046.54</v>
      </c>
      <c r="G10" s="46">
        <v>185888.91999999998</v>
      </c>
      <c r="K10" s="46">
        <v>956.23</v>
      </c>
      <c r="L10" s="46">
        <v>437987.57999999996</v>
      </c>
      <c r="M10" s="46">
        <v>113673.71</v>
      </c>
      <c r="N10" s="46">
        <v>20964.61</v>
      </c>
      <c r="O10" s="46">
        <v>172526.02000000002</v>
      </c>
      <c r="P10" s="46">
        <v>3289214.1600000006</v>
      </c>
      <c r="Q10" s="46">
        <v>271740.53000000003</v>
      </c>
      <c r="R10" s="46">
        <v>214298.29</v>
      </c>
      <c r="S10" s="46">
        <v>1564.21</v>
      </c>
      <c r="T10" s="46">
        <v>35642.519999999997</v>
      </c>
      <c r="U10" s="46">
        <v>9983.5</v>
      </c>
      <c r="V10" s="46">
        <v>40666.400000000001</v>
      </c>
      <c r="X10" s="46">
        <v>106885.23</v>
      </c>
      <c r="Y10" s="46">
        <v>109022.85</v>
      </c>
      <c r="AB10" s="46">
        <v>114037.25</v>
      </c>
      <c r="AG10" s="46">
        <v>89518.95</v>
      </c>
      <c r="AH10" s="46">
        <v>92856.8</v>
      </c>
      <c r="AI10" s="46">
        <v>310414.94999999995</v>
      </c>
      <c r="AJ10" s="46">
        <v>1651.85</v>
      </c>
      <c r="AK10" s="46">
        <v>178941.86</v>
      </c>
      <c r="AM10" s="46">
        <v>73993.34</v>
      </c>
      <c r="AN10" s="46">
        <v>11792.04</v>
      </c>
      <c r="AQ10" s="46">
        <v>36449.980000000003</v>
      </c>
    </row>
    <row r="11" spans="2:47" x14ac:dyDescent="0.3">
      <c r="B11" s="48" t="s">
        <v>767</v>
      </c>
      <c r="C11" s="48" t="s">
        <v>766</v>
      </c>
      <c r="D11" s="49">
        <v>37539518.54999999</v>
      </c>
      <c r="E11" s="46">
        <v>59894.34</v>
      </c>
      <c r="F11" s="46">
        <v>362399.81</v>
      </c>
      <c r="G11" s="46">
        <v>497483.93</v>
      </c>
      <c r="H11" s="46">
        <v>324442.79000000004</v>
      </c>
      <c r="I11" s="46">
        <v>21023.66</v>
      </c>
      <c r="J11" s="46">
        <v>545686.94000000006</v>
      </c>
      <c r="K11" s="46">
        <v>216928.84</v>
      </c>
      <c r="L11" s="46">
        <v>2373339.02</v>
      </c>
      <c r="M11" s="46">
        <v>930051.71</v>
      </c>
      <c r="N11" s="46">
        <v>273486.40999999997</v>
      </c>
      <c r="O11" s="46">
        <v>1407908.18</v>
      </c>
      <c r="P11" s="46">
        <v>20907446.470000003</v>
      </c>
      <c r="Q11" s="46">
        <v>799087.43</v>
      </c>
      <c r="R11" s="46">
        <v>372.47</v>
      </c>
      <c r="S11" s="46">
        <v>497699.25</v>
      </c>
      <c r="T11" s="46">
        <v>299608.51999999996</v>
      </c>
      <c r="U11" s="46">
        <v>514871.18000000005</v>
      </c>
      <c r="V11" s="46">
        <v>218115.48999999996</v>
      </c>
      <c r="W11" s="46">
        <v>154762.15</v>
      </c>
      <c r="X11" s="46">
        <v>623262.82999999996</v>
      </c>
      <c r="Y11" s="46">
        <v>689832.89</v>
      </c>
      <c r="Z11" s="46">
        <v>-85266.7</v>
      </c>
      <c r="AA11" s="46">
        <v>117765.86</v>
      </c>
      <c r="AB11" s="46">
        <v>744653.21</v>
      </c>
      <c r="AC11" s="46">
        <v>119377.12</v>
      </c>
      <c r="AD11" s="46">
        <v>29423.11</v>
      </c>
      <c r="AF11" s="46">
        <v>-153663.26999999999</v>
      </c>
      <c r="AG11" s="46">
        <v>161811.88</v>
      </c>
      <c r="AH11" s="46">
        <v>154914.81</v>
      </c>
      <c r="AI11" s="46">
        <v>1199252.55</v>
      </c>
      <c r="AJ11" s="46">
        <v>963700.21999999986</v>
      </c>
      <c r="AK11" s="46">
        <v>938366.12</v>
      </c>
      <c r="AL11" s="46">
        <v>13311.11</v>
      </c>
      <c r="AM11" s="46">
        <v>378200.5</v>
      </c>
      <c r="AN11" s="46">
        <v>1055412.8500000001</v>
      </c>
      <c r="AQ11" s="46">
        <v>174.77</v>
      </c>
      <c r="AR11" s="46">
        <v>5145.8999999999996</v>
      </c>
      <c r="AS11" s="46">
        <v>93967.5</v>
      </c>
      <c r="AU11" s="46">
        <v>85266.7</v>
      </c>
    </row>
    <row r="12" spans="2:47" x14ac:dyDescent="0.3">
      <c r="B12" s="48" t="s">
        <v>765</v>
      </c>
      <c r="C12" s="48" t="s">
        <v>764</v>
      </c>
      <c r="D12" s="49">
        <v>9727968.4600000083</v>
      </c>
      <c r="E12" s="46">
        <v>47865.33</v>
      </c>
      <c r="F12" s="46">
        <v>79465.440000000002</v>
      </c>
      <c r="G12" s="46">
        <v>281769.81</v>
      </c>
      <c r="J12" s="46">
        <v>226986.59999999998</v>
      </c>
      <c r="K12" s="46">
        <v>175517</v>
      </c>
      <c r="L12" s="46">
        <v>593541.09</v>
      </c>
      <c r="M12" s="46">
        <v>199560.86000000002</v>
      </c>
      <c r="N12" s="46">
        <v>81702.39</v>
      </c>
      <c r="O12" s="46">
        <v>326485.23</v>
      </c>
      <c r="P12" s="46">
        <v>5220851.2100000018</v>
      </c>
      <c r="Q12" s="46">
        <v>349829.56</v>
      </c>
      <c r="S12" s="46">
        <v>135273.05000000002</v>
      </c>
      <c r="T12" s="46">
        <v>141754.19</v>
      </c>
      <c r="U12" s="46">
        <v>20137.169999999998</v>
      </c>
      <c r="V12" s="46">
        <v>59117.919999999991</v>
      </c>
      <c r="W12" s="46">
        <v>33270.519999999997</v>
      </c>
      <c r="X12" s="46">
        <v>106471.64</v>
      </c>
      <c r="Y12" s="46">
        <v>133913.73000000001</v>
      </c>
      <c r="AA12" s="46">
        <v>55699.83</v>
      </c>
      <c r="AB12" s="46">
        <v>202595.55</v>
      </c>
      <c r="AC12" s="46">
        <v>98078.13</v>
      </c>
      <c r="AD12" s="46">
        <v>18414.32</v>
      </c>
      <c r="AF12" s="46">
        <v>-27925.84</v>
      </c>
      <c r="AG12" s="46">
        <v>53440.770000000004</v>
      </c>
      <c r="AH12" s="46">
        <v>160925.88999999998</v>
      </c>
      <c r="AI12" s="46">
        <v>252601.61000000002</v>
      </c>
      <c r="AJ12" s="46">
        <v>310813.06</v>
      </c>
      <c r="AK12" s="46">
        <v>193430.36</v>
      </c>
      <c r="AL12" s="46">
        <v>4487.3999999999996</v>
      </c>
      <c r="AM12" s="46">
        <v>92601.73</v>
      </c>
      <c r="AN12" s="46">
        <v>92567.489999999991</v>
      </c>
      <c r="AQ12" s="46">
        <v>6725.42</v>
      </c>
    </row>
    <row r="13" spans="2:47" x14ac:dyDescent="0.3">
      <c r="B13" s="48" t="s">
        <v>763</v>
      </c>
      <c r="C13" s="48" t="s">
        <v>762</v>
      </c>
      <c r="D13" s="49">
        <v>281237842.76999986</v>
      </c>
      <c r="E13" s="46">
        <v>524554.25</v>
      </c>
      <c r="F13" s="46">
        <v>457474.2</v>
      </c>
      <c r="G13" s="46">
        <v>1626724.01</v>
      </c>
      <c r="H13" s="46">
        <v>1232131.1199999999</v>
      </c>
      <c r="I13" s="46">
        <v>666668.22999999986</v>
      </c>
      <c r="J13" s="46">
        <v>5775166.6099999994</v>
      </c>
      <c r="K13" s="46">
        <v>4774417.49</v>
      </c>
      <c r="L13" s="46">
        <v>17244649.790000003</v>
      </c>
      <c r="M13" s="46">
        <v>8416635.2599999998</v>
      </c>
      <c r="N13" s="46">
        <v>3812577.07</v>
      </c>
      <c r="O13" s="46">
        <v>9111095.3500000034</v>
      </c>
      <c r="P13" s="46">
        <v>164372407.11000004</v>
      </c>
      <c r="Q13" s="46">
        <v>3989734.57</v>
      </c>
      <c r="S13" s="46">
        <v>7308007.3000000035</v>
      </c>
      <c r="T13" s="46">
        <v>1442316.77</v>
      </c>
      <c r="U13" s="46">
        <v>2520316.8299999996</v>
      </c>
      <c r="V13" s="46">
        <v>1792181.46</v>
      </c>
      <c r="W13" s="46">
        <v>1088981.46</v>
      </c>
      <c r="X13" s="46">
        <v>3681217.94</v>
      </c>
      <c r="Y13" s="46">
        <v>5082766.620000001</v>
      </c>
      <c r="Z13" s="46">
        <v>-22883</v>
      </c>
      <c r="AA13" s="46">
        <v>822849.98999999987</v>
      </c>
      <c r="AB13" s="46">
        <v>6080612.2799999993</v>
      </c>
      <c r="AC13" s="46">
        <v>1024447.44</v>
      </c>
      <c r="AD13" s="46">
        <v>283436.08</v>
      </c>
      <c r="AF13" s="46">
        <v>-354868.52</v>
      </c>
      <c r="AG13" s="46">
        <v>552519.89</v>
      </c>
      <c r="AH13" s="46">
        <v>1777900.4100000001</v>
      </c>
      <c r="AI13" s="46">
        <v>6910003.5</v>
      </c>
      <c r="AJ13" s="46">
        <v>5591029.9199999999</v>
      </c>
      <c r="AK13" s="46">
        <v>3536196.1300000004</v>
      </c>
      <c r="AL13" s="46">
        <v>145302.65</v>
      </c>
      <c r="AM13" s="46">
        <v>2421694.83</v>
      </c>
      <c r="AN13" s="46">
        <v>6417638.1400000006</v>
      </c>
      <c r="AO13" s="46">
        <v>317475.42</v>
      </c>
      <c r="AP13" s="46">
        <v>722699.48</v>
      </c>
      <c r="AQ13" s="46">
        <v>76615.290000000008</v>
      </c>
      <c r="AU13" s="46">
        <v>15149.400000000001</v>
      </c>
    </row>
    <row r="14" spans="2:47" x14ac:dyDescent="0.3">
      <c r="B14" s="48" t="s">
        <v>761</v>
      </c>
      <c r="C14" s="48" t="s">
        <v>760</v>
      </c>
      <c r="D14" s="49">
        <v>2503294.350000001</v>
      </c>
      <c r="F14" s="46">
        <v>51446.73</v>
      </c>
      <c r="G14" s="46">
        <v>72792.44</v>
      </c>
      <c r="J14" s="46">
        <v>122075.77</v>
      </c>
      <c r="L14" s="46">
        <v>21884.29</v>
      </c>
      <c r="O14" s="46">
        <v>87117.98</v>
      </c>
      <c r="P14" s="46">
        <v>1297940.3799999994</v>
      </c>
      <c r="R14" s="46">
        <v>27294</v>
      </c>
      <c r="S14" s="46">
        <v>12470.59</v>
      </c>
      <c r="V14" s="46">
        <v>6988.44</v>
      </c>
      <c r="X14" s="46">
        <v>60724.18</v>
      </c>
      <c r="Y14" s="46">
        <v>63423.54</v>
      </c>
      <c r="AA14" s="46">
        <v>54877.11</v>
      </c>
      <c r="AB14" s="46">
        <v>122878.85</v>
      </c>
      <c r="AC14" s="46">
        <v>124100.57999999999</v>
      </c>
      <c r="AD14" s="46">
        <v>53372.04</v>
      </c>
      <c r="AH14" s="46">
        <v>2863.17</v>
      </c>
      <c r="AI14" s="46">
        <v>86895.260000000009</v>
      </c>
      <c r="AJ14" s="46">
        <v>90878.61</v>
      </c>
      <c r="AK14" s="46">
        <v>32893.269999999997</v>
      </c>
      <c r="AN14" s="46">
        <v>110377.12000000001</v>
      </c>
    </row>
    <row r="15" spans="2:47" x14ac:dyDescent="0.3">
      <c r="B15" s="48" t="s">
        <v>759</v>
      </c>
      <c r="C15" s="48" t="s">
        <v>758</v>
      </c>
      <c r="D15" s="49">
        <v>22466621.059999991</v>
      </c>
      <c r="E15" s="46">
        <v>71191.11</v>
      </c>
      <c r="F15" s="46">
        <v>289352.14</v>
      </c>
      <c r="G15" s="46">
        <v>462493.54000000004</v>
      </c>
      <c r="H15" s="46">
        <v>271508.59000000003</v>
      </c>
      <c r="I15" s="46">
        <v>17457.77</v>
      </c>
      <c r="J15" s="46">
        <v>732397.25999999989</v>
      </c>
      <c r="K15" s="46">
        <v>129730.48999999999</v>
      </c>
      <c r="L15" s="46">
        <v>1380291.08</v>
      </c>
      <c r="M15" s="46">
        <v>632754.57999999996</v>
      </c>
      <c r="N15" s="46">
        <v>279798.03999999998</v>
      </c>
      <c r="O15" s="46">
        <v>705940.91</v>
      </c>
      <c r="P15" s="46">
        <v>12105965.450000001</v>
      </c>
      <c r="Q15" s="46">
        <v>571255.54</v>
      </c>
      <c r="S15" s="46">
        <v>429906.5</v>
      </c>
      <c r="T15" s="46">
        <v>4435.2699999999995</v>
      </c>
      <c r="U15" s="46">
        <v>84066.640000000014</v>
      </c>
      <c r="V15" s="46">
        <v>150771</v>
      </c>
      <c r="W15" s="46">
        <v>140756.07</v>
      </c>
      <c r="X15" s="46">
        <v>375553.27</v>
      </c>
      <c r="Y15" s="46">
        <v>337068.22</v>
      </c>
      <c r="AA15" s="46">
        <v>151101.24</v>
      </c>
      <c r="AB15" s="46">
        <v>464811.81999999995</v>
      </c>
      <c r="AC15" s="46">
        <v>159827.88</v>
      </c>
      <c r="AD15" s="46">
        <v>23658.87</v>
      </c>
      <c r="AF15" s="46">
        <v>-104911.08</v>
      </c>
      <c r="AG15" s="46">
        <v>49101.86</v>
      </c>
      <c r="AH15" s="46">
        <v>175368.62</v>
      </c>
      <c r="AI15" s="46">
        <v>754327.27</v>
      </c>
      <c r="AJ15" s="46">
        <v>232184.37</v>
      </c>
      <c r="AK15" s="46">
        <v>489710.36</v>
      </c>
      <c r="AL15" s="46">
        <v>3685.89</v>
      </c>
      <c r="AM15" s="46">
        <v>228654.59</v>
      </c>
      <c r="AN15" s="46">
        <v>654550.32999999996</v>
      </c>
      <c r="AQ15" s="46">
        <v>11489.41</v>
      </c>
      <c r="AU15" s="46">
        <v>366.16</v>
      </c>
    </row>
    <row r="16" spans="2:47" x14ac:dyDescent="0.3">
      <c r="B16" s="48" t="s">
        <v>757</v>
      </c>
      <c r="C16" s="48" t="s">
        <v>756</v>
      </c>
      <c r="D16" s="49">
        <v>14374355.629999993</v>
      </c>
      <c r="E16" s="46">
        <v>11939.999999999998</v>
      </c>
      <c r="F16" s="46">
        <v>236702.76</v>
      </c>
      <c r="G16" s="46">
        <v>262991.54000000004</v>
      </c>
      <c r="H16" s="46">
        <v>205266.16999999998</v>
      </c>
      <c r="I16" s="46">
        <v>21352.530000000002</v>
      </c>
      <c r="J16" s="46">
        <v>227089.36</v>
      </c>
      <c r="K16" s="46">
        <v>101607.44</v>
      </c>
      <c r="L16" s="46">
        <v>998124.96</v>
      </c>
      <c r="M16" s="46">
        <v>395930.68</v>
      </c>
      <c r="N16" s="46">
        <v>120115.46999999999</v>
      </c>
      <c r="O16" s="46">
        <v>179338.25</v>
      </c>
      <c r="P16" s="46">
        <v>8146225.25</v>
      </c>
      <c r="Q16" s="46">
        <v>383062.68999999994</v>
      </c>
      <c r="S16" s="46">
        <v>176483.66000000003</v>
      </c>
      <c r="T16" s="46">
        <v>63724.139999999992</v>
      </c>
      <c r="U16" s="46">
        <v>574.71</v>
      </c>
      <c r="V16" s="46">
        <v>35635.25</v>
      </c>
      <c r="W16" s="46">
        <v>66204.03</v>
      </c>
      <c r="X16" s="46">
        <v>341953.81</v>
      </c>
      <c r="Y16" s="46">
        <v>350885.55</v>
      </c>
      <c r="AA16" s="46">
        <v>100342.77</v>
      </c>
      <c r="AB16" s="46">
        <v>382581.43000000005</v>
      </c>
      <c r="AC16" s="46">
        <v>101418.68000000001</v>
      </c>
      <c r="AD16" s="46">
        <v>29390.880000000001</v>
      </c>
      <c r="AF16" s="46">
        <v>-48149.74</v>
      </c>
      <c r="AH16" s="46">
        <v>45845.4</v>
      </c>
      <c r="AI16" s="46">
        <v>472992.96</v>
      </c>
      <c r="AJ16" s="46">
        <v>225740.99</v>
      </c>
      <c r="AK16" s="46">
        <v>377005.83999999997</v>
      </c>
      <c r="AL16" s="46">
        <v>25096.83</v>
      </c>
      <c r="AM16" s="46">
        <v>162620.4</v>
      </c>
      <c r="AN16" s="46">
        <v>179255.51</v>
      </c>
      <c r="AQ16" s="46">
        <v>-4994.57</v>
      </c>
    </row>
    <row r="17" spans="2:47" x14ac:dyDescent="0.3">
      <c r="B17" s="48" t="s">
        <v>755</v>
      </c>
      <c r="C17" s="48" t="s">
        <v>754</v>
      </c>
      <c r="D17" s="49">
        <v>40841334.119999997</v>
      </c>
      <c r="E17" s="46">
        <v>100405.63</v>
      </c>
      <c r="F17" s="46">
        <v>633348.08000000007</v>
      </c>
      <c r="G17" s="46">
        <v>794925.93</v>
      </c>
      <c r="H17" s="46">
        <v>83926.720000000001</v>
      </c>
      <c r="J17" s="46">
        <v>1337572.5900000003</v>
      </c>
      <c r="K17" s="46">
        <v>310378.03000000003</v>
      </c>
      <c r="L17" s="46">
        <v>2381517.84</v>
      </c>
      <c r="M17" s="46">
        <v>1228526.8600000001</v>
      </c>
      <c r="N17" s="46">
        <v>636831.75</v>
      </c>
      <c r="O17" s="46">
        <v>1419362.4500000002</v>
      </c>
      <c r="P17" s="46">
        <v>22044637.659999996</v>
      </c>
      <c r="Q17" s="46">
        <v>792766.28</v>
      </c>
      <c r="S17" s="46">
        <v>1162785.1799999997</v>
      </c>
      <c r="T17" s="46">
        <v>204647.37</v>
      </c>
      <c r="U17" s="46">
        <v>70611.08</v>
      </c>
      <c r="V17" s="46">
        <v>261496.01999999996</v>
      </c>
      <c r="W17" s="46">
        <v>115426.46</v>
      </c>
      <c r="X17" s="46">
        <v>591521.21</v>
      </c>
      <c r="Y17" s="46">
        <v>785044.42999999993</v>
      </c>
      <c r="AA17" s="46">
        <v>185783.23</v>
      </c>
      <c r="AB17" s="46">
        <v>1078476.07</v>
      </c>
      <c r="AC17" s="46">
        <v>298620.32999999996</v>
      </c>
      <c r="AD17" s="46">
        <v>38550.28</v>
      </c>
      <c r="AF17" s="46">
        <v>-120814.31</v>
      </c>
      <c r="AG17" s="46">
        <v>169777.45</v>
      </c>
      <c r="AH17" s="46">
        <v>300249.94</v>
      </c>
      <c r="AI17" s="46">
        <v>1289227.47</v>
      </c>
      <c r="AJ17" s="46">
        <v>476838.22</v>
      </c>
      <c r="AK17" s="46">
        <v>850389.63</v>
      </c>
      <c r="AM17" s="46">
        <v>352639.53</v>
      </c>
      <c r="AN17" s="46">
        <v>874587.2899999998</v>
      </c>
      <c r="AO17" s="46">
        <v>79173.87</v>
      </c>
      <c r="AQ17" s="46">
        <v>12103.55</v>
      </c>
    </row>
    <row r="18" spans="2:47" x14ac:dyDescent="0.3">
      <c r="B18" s="48" t="s">
        <v>753</v>
      </c>
      <c r="C18" s="48" t="s">
        <v>752</v>
      </c>
      <c r="D18" s="49">
        <v>205857052.54999998</v>
      </c>
      <c r="E18" s="46">
        <v>390885.38999999996</v>
      </c>
      <c r="F18" s="46">
        <v>1054498.6400000001</v>
      </c>
      <c r="G18" s="46">
        <v>2292198.0900000003</v>
      </c>
      <c r="H18" s="46">
        <v>1662950.31</v>
      </c>
      <c r="I18" s="46">
        <v>309653.76000000001</v>
      </c>
      <c r="J18" s="46">
        <v>4873631.6000000006</v>
      </c>
      <c r="K18" s="46">
        <v>1703145.52</v>
      </c>
      <c r="L18" s="46">
        <v>12399281.35</v>
      </c>
      <c r="M18" s="46">
        <v>5791724.2600000007</v>
      </c>
      <c r="N18" s="46">
        <v>1486261.7</v>
      </c>
      <c r="O18" s="46">
        <v>9022457.8599999994</v>
      </c>
      <c r="P18" s="46">
        <v>120418584.84000005</v>
      </c>
      <c r="Q18" s="46">
        <v>3353532.45</v>
      </c>
      <c r="S18" s="46">
        <v>1987012.4500000004</v>
      </c>
      <c r="T18" s="46">
        <v>2532347.8099999996</v>
      </c>
      <c r="U18" s="46">
        <v>3439817.0699999989</v>
      </c>
      <c r="V18" s="46">
        <v>1411096.7</v>
      </c>
      <c r="W18" s="46">
        <v>250025.65</v>
      </c>
      <c r="X18" s="46">
        <v>2580943.4300000002</v>
      </c>
      <c r="Y18" s="46">
        <v>2718891.5</v>
      </c>
      <c r="Z18" s="46">
        <v>-2526</v>
      </c>
      <c r="AA18" s="46">
        <v>516788.6</v>
      </c>
      <c r="AB18" s="46">
        <v>3790448.38</v>
      </c>
      <c r="AC18" s="46">
        <v>807607.74</v>
      </c>
      <c r="AF18" s="46">
        <v>-268774.49</v>
      </c>
      <c r="AG18" s="46">
        <v>1934305.1400000004</v>
      </c>
      <c r="AH18" s="46">
        <v>1716587.7</v>
      </c>
      <c r="AI18" s="46">
        <v>5699083.4499999993</v>
      </c>
      <c r="AJ18" s="46">
        <v>2707776.39</v>
      </c>
      <c r="AK18" s="46">
        <v>2620977.5499999998</v>
      </c>
      <c r="AL18" s="46">
        <v>1090978.6200000001</v>
      </c>
      <c r="AM18" s="46">
        <v>1994772.1700000002</v>
      </c>
      <c r="AN18" s="46">
        <v>2530170.5500000003</v>
      </c>
      <c r="AO18" s="46">
        <v>319638.88999999996</v>
      </c>
      <c r="AP18" s="46">
        <v>624724.47</v>
      </c>
      <c r="AQ18" s="46">
        <v>93812.57</v>
      </c>
      <c r="AU18" s="46">
        <v>1740.44</v>
      </c>
    </row>
    <row r="19" spans="2:47" x14ac:dyDescent="0.3">
      <c r="B19" s="48" t="s">
        <v>751</v>
      </c>
      <c r="C19" s="48" t="s">
        <v>750</v>
      </c>
      <c r="D19" s="49">
        <v>11353989.49</v>
      </c>
      <c r="E19" s="46">
        <v>72507.8</v>
      </c>
      <c r="F19" s="46">
        <v>228488.6</v>
      </c>
      <c r="G19" s="46">
        <v>228657.38</v>
      </c>
      <c r="H19" s="46">
        <v>85282.020000000019</v>
      </c>
      <c r="J19" s="46">
        <v>183877.54</v>
      </c>
      <c r="K19" s="46">
        <v>83137.34</v>
      </c>
      <c r="L19" s="46">
        <v>721453.97000000009</v>
      </c>
      <c r="M19" s="46">
        <v>183642.52999999997</v>
      </c>
      <c r="N19" s="46">
        <v>147801.68000000002</v>
      </c>
      <c r="O19" s="46">
        <v>302125.22999999992</v>
      </c>
      <c r="P19" s="46">
        <v>6036890.8499999996</v>
      </c>
      <c r="Q19" s="46">
        <v>475851.25</v>
      </c>
      <c r="R19" s="46">
        <v>211003.5</v>
      </c>
      <c r="S19" s="46">
        <v>140525.66999999998</v>
      </c>
      <c r="T19" s="46">
        <v>145017.12</v>
      </c>
      <c r="U19" s="46">
        <v>63135.380000000005</v>
      </c>
      <c r="V19" s="46">
        <v>67219.77</v>
      </c>
      <c r="W19" s="46">
        <v>20645.530000000002</v>
      </c>
      <c r="X19" s="46">
        <v>223599.5</v>
      </c>
      <c r="Y19" s="46">
        <v>371514</v>
      </c>
      <c r="AA19" s="46">
        <v>74913.39</v>
      </c>
      <c r="AB19" s="46">
        <v>331682.27</v>
      </c>
      <c r="AC19" s="46">
        <v>84665.62</v>
      </c>
      <c r="AD19" s="46">
        <v>9058.49</v>
      </c>
      <c r="AF19" s="46">
        <v>-189610.08</v>
      </c>
      <c r="AG19" s="46">
        <v>53189.4</v>
      </c>
      <c r="AH19" s="46">
        <v>60912.289999999994</v>
      </c>
      <c r="AI19" s="46">
        <v>393779.99</v>
      </c>
      <c r="AJ19" s="46">
        <v>72674.48000000001</v>
      </c>
      <c r="AK19" s="46">
        <v>178283.6</v>
      </c>
      <c r="AM19" s="46">
        <v>101812.11</v>
      </c>
      <c r="AN19" s="46">
        <v>118940.5</v>
      </c>
      <c r="AO19" s="46">
        <v>41539.589999999997</v>
      </c>
      <c r="AP19" s="46">
        <v>954.54</v>
      </c>
      <c r="AQ19" s="46">
        <v>28816.639999999999</v>
      </c>
    </row>
    <row r="20" spans="2:47" x14ac:dyDescent="0.3">
      <c r="B20" s="48" t="s">
        <v>749</v>
      </c>
      <c r="C20" s="48" t="s">
        <v>748</v>
      </c>
      <c r="D20" s="49">
        <v>189498.61</v>
      </c>
      <c r="E20" s="46">
        <v>2499.96</v>
      </c>
      <c r="F20" s="46">
        <v>13776.1</v>
      </c>
      <c r="G20" s="46">
        <v>18285.68</v>
      </c>
      <c r="P20" s="46">
        <v>107118.41</v>
      </c>
      <c r="T20" s="46">
        <v>2707.4</v>
      </c>
      <c r="AH20" s="46">
        <v>1863.41</v>
      </c>
      <c r="AI20" s="46">
        <v>10138.17</v>
      </c>
      <c r="AJ20" s="46">
        <v>57.06</v>
      </c>
      <c r="AK20" s="46">
        <v>6390.84</v>
      </c>
      <c r="AM20" s="46">
        <v>9465.18</v>
      </c>
      <c r="AN20" s="46">
        <v>17196.400000000001</v>
      </c>
    </row>
    <row r="21" spans="2:47" x14ac:dyDescent="0.3">
      <c r="B21" s="48" t="s">
        <v>747</v>
      </c>
      <c r="C21" s="48" t="s">
        <v>746</v>
      </c>
      <c r="D21" s="49">
        <v>6543343.1899999995</v>
      </c>
      <c r="E21" s="46">
        <v>21900.9</v>
      </c>
      <c r="F21" s="46">
        <v>167884.14</v>
      </c>
      <c r="G21" s="46">
        <v>278730.39999999997</v>
      </c>
      <c r="H21" s="46">
        <v>6507.05</v>
      </c>
      <c r="I21" s="46">
        <v>19111.21</v>
      </c>
      <c r="J21" s="46">
        <v>104634.71</v>
      </c>
      <c r="K21" s="46">
        <v>46559.86</v>
      </c>
      <c r="L21" s="46">
        <v>261303.72999999998</v>
      </c>
      <c r="M21" s="46">
        <v>135053.59999999998</v>
      </c>
      <c r="O21" s="46">
        <v>135695.65</v>
      </c>
      <c r="P21" s="46">
        <v>3600395.8100000005</v>
      </c>
      <c r="Q21" s="46">
        <v>205964.62</v>
      </c>
      <c r="S21" s="46">
        <v>56270.909999999989</v>
      </c>
      <c r="T21" s="46">
        <v>75799.97</v>
      </c>
      <c r="U21" s="46">
        <v>40614.170000000006</v>
      </c>
      <c r="V21" s="46">
        <v>32834.230000000003</v>
      </c>
      <c r="X21" s="46">
        <v>79543.27</v>
      </c>
      <c r="Y21" s="46">
        <v>198195.66999999998</v>
      </c>
      <c r="AA21" s="46">
        <v>35919.629999999997</v>
      </c>
      <c r="AB21" s="46">
        <v>221492.89</v>
      </c>
      <c r="AC21" s="46">
        <v>82029.069999999992</v>
      </c>
      <c r="AD21" s="46">
        <v>10610.24</v>
      </c>
      <c r="AF21" s="46">
        <v>-71324.34</v>
      </c>
      <c r="AH21" s="46">
        <v>75803.299999999988</v>
      </c>
      <c r="AI21" s="46">
        <v>169383.66</v>
      </c>
      <c r="AJ21" s="46">
        <v>160424.89000000001</v>
      </c>
      <c r="AK21" s="46">
        <v>75491.89</v>
      </c>
      <c r="AL21" s="46">
        <v>32983.410000000003</v>
      </c>
      <c r="AM21" s="46">
        <v>65145.41</v>
      </c>
      <c r="AN21" s="46">
        <v>211403.27999999997</v>
      </c>
      <c r="AQ21" s="46">
        <v>3355.84</v>
      </c>
      <c r="AR21" s="46">
        <v>375.26</v>
      </c>
      <c r="AS21" s="46">
        <v>6872.86</v>
      </c>
      <c r="AT21" s="46">
        <v>-3624</v>
      </c>
    </row>
    <row r="22" spans="2:47" x14ac:dyDescent="0.3">
      <c r="B22" s="48" t="s">
        <v>745</v>
      </c>
      <c r="C22" s="48" t="s">
        <v>744</v>
      </c>
      <c r="D22" s="49">
        <v>22528741.230000012</v>
      </c>
      <c r="E22" s="46">
        <v>79782.39</v>
      </c>
      <c r="F22" s="46">
        <v>365186.72</v>
      </c>
      <c r="G22" s="46">
        <v>341096.43</v>
      </c>
      <c r="H22" s="46">
        <v>154232.4</v>
      </c>
      <c r="I22" s="46">
        <v>192.13</v>
      </c>
      <c r="J22" s="46">
        <v>567240.07999999996</v>
      </c>
      <c r="K22" s="46">
        <v>163916.07</v>
      </c>
      <c r="L22" s="46">
        <v>1220670.19</v>
      </c>
      <c r="M22" s="46">
        <v>699152.73</v>
      </c>
      <c r="N22" s="46">
        <v>74378.080000000002</v>
      </c>
      <c r="O22" s="46">
        <v>641514.5</v>
      </c>
      <c r="P22" s="46">
        <v>11941333.82</v>
      </c>
      <c r="Q22" s="46">
        <v>1021943.2399999999</v>
      </c>
      <c r="S22" s="46">
        <v>619817.3600000001</v>
      </c>
      <c r="T22" s="46">
        <v>236601.87</v>
      </c>
      <c r="U22" s="46">
        <v>1031.32</v>
      </c>
      <c r="V22" s="46">
        <v>111112.45</v>
      </c>
      <c r="W22" s="46">
        <v>89739.56</v>
      </c>
      <c r="X22" s="46">
        <v>273579.08</v>
      </c>
      <c r="Y22" s="46">
        <v>498710.05</v>
      </c>
      <c r="AA22" s="46">
        <v>132827.88</v>
      </c>
      <c r="AB22" s="46">
        <v>649030.62</v>
      </c>
      <c r="AC22" s="46">
        <v>172207.41</v>
      </c>
      <c r="AD22" s="46">
        <v>1377.04</v>
      </c>
      <c r="AF22" s="46">
        <v>-129298.61</v>
      </c>
      <c r="AG22" s="46">
        <v>363163.19</v>
      </c>
      <c r="AH22" s="46">
        <v>107895.79000000001</v>
      </c>
      <c r="AI22" s="46">
        <v>931051.29</v>
      </c>
      <c r="AJ22" s="46">
        <v>42533.18</v>
      </c>
      <c r="AK22" s="46">
        <v>418367.91</v>
      </c>
      <c r="AL22" s="46">
        <v>11059.68</v>
      </c>
      <c r="AM22" s="46">
        <v>220500.03</v>
      </c>
      <c r="AN22" s="46">
        <v>318545.63</v>
      </c>
      <c r="AO22" s="46">
        <v>92090.81</v>
      </c>
      <c r="AQ22" s="46">
        <v>33829.54</v>
      </c>
      <c r="AR22" s="46">
        <v>3724.16</v>
      </c>
      <c r="AS22" s="46">
        <v>51526.12</v>
      </c>
      <c r="AU22" s="46">
        <v>7079.09</v>
      </c>
    </row>
    <row r="23" spans="2:47" x14ac:dyDescent="0.3">
      <c r="B23" s="48" t="s">
        <v>743</v>
      </c>
      <c r="C23" s="48" t="s">
        <v>742</v>
      </c>
      <c r="D23" s="49">
        <v>23821382.069999974</v>
      </c>
      <c r="E23" s="46">
        <v>309692.81000000006</v>
      </c>
      <c r="F23" s="46">
        <v>326622.06</v>
      </c>
      <c r="G23" s="46">
        <v>396904.91000000003</v>
      </c>
      <c r="H23" s="46">
        <v>20638.89</v>
      </c>
      <c r="I23" s="46">
        <v>8020.83</v>
      </c>
      <c r="J23" s="46">
        <v>278608.8</v>
      </c>
      <c r="K23" s="46">
        <v>269631.52999999997</v>
      </c>
      <c r="L23" s="46">
        <v>1566408.9200000002</v>
      </c>
      <c r="M23" s="46">
        <v>510316.1</v>
      </c>
      <c r="N23" s="46">
        <v>85892.75</v>
      </c>
      <c r="O23" s="46">
        <v>765289.90999999992</v>
      </c>
      <c r="P23" s="46">
        <v>14348057.259999994</v>
      </c>
      <c r="Q23" s="46">
        <v>828127.01</v>
      </c>
      <c r="S23" s="46">
        <v>114509.08</v>
      </c>
      <c r="T23" s="46">
        <v>413053.83000000007</v>
      </c>
      <c r="V23" s="46">
        <v>168177.52000000002</v>
      </c>
      <c r="W23" s="46">
        <v>454.86</v>
      </c>
      <c r="X23" s="46">
        <v>228991.35</v>
      </c>
      <c r="Y23" s="46">
        <v>442529.57999999996</v>
      </c>
      <c r="AA23" s="46">
        <v>100733.95</v>
      </c>
      <c r="AB23" s="46">
        <v>466872.08</v>
      </c>
      <c r="AC23" s="46">
        <v>91142.22</v>
      </c>
      <c r="AD23" s="46">
        <v>19874.43</v>
      </c>
      <c r="AF23" s="46">
        <v>-163160.29</v>
      </c>
      <c r="AG23" s="46">
        <v>3118.42</v>
      </c>
      <c r="AH23" s="46">
        <v>61187.91</v>
      </c>
      <c r="AI23" s="46">
        <v>774725.44000000006</v>
      </c>
      <c r="AJ23" s="46">
        <v>531269.09000000008</v>
      </c>
      <c r="AK23" s="46">
        <v>308241.67</v>
      </c>
      <c r="AM23" s="46">
        <v>232521.74</v>
      </c>
      <c r="AN23" s="46">
        <v>287178.84000000008</v>
      </c>
      <c r="AQ23" s="46">
        <v>25748.57</v>
      </c>
      <c r="AR23" s="46">
        <v>460.59</v>
      </c>
      <c r="AS23" s="46">
        <v>56887.14</v>
      </c>
      <c r="AT23" s="46">
        <v>-57347.73</v>
      </c>
    </row>
    <row r="24" spans="2:47" x14ac:dyDescent="0.3">
      <c r="B24" s="48" t="s">
        <v>741</v>
      </c>
      <c r="C24" s="48" t="s">
        <v>740</v>
      </c>
      <c r="D24" s="49">
        <v>21736150.940000005</v>
      </c>
      <c r="E24" s="46">
        <v>104028.61</v>
      </c>
      <c r="F24" s="46">
        <v>335500.21999999997</v>
      </c>
      <c r="G24" s="46">
        <v>313253.08</v>
      </c>
      <c r="H24" s="46">
        <v>125478.61</v>
      </c>
      <c r="I24" s="46">
        <v>11738.86</v>
      </c>
      <c r="J24" s="46">
        <v>317138.24000000005</v>
      </c>
      <c r="K24" s="46">
        <v>77697.63</v>
      </c>
      <c r="L24" s="46">
        <v>1281862.6900000002</v>
      </c>
      <c r="M24" s="46">
        <v>478777.33</v>
      </c>
      <c r="N24" s="46">
        <v>65271.619999999995</v>
      </c>
      <c r="O24" s="46">
        <v>629654.25999999989</v>
      </c>
      <c r="P24" s="46">
        <v>12455516.200000005</v>
      </c>
      <c r="Q24" s="46">
        <v>722175.93</v>
      </c>
      <c r="S24" s="46">
        <v>248192.82000000004</v>
      </c>
      <c r="T24" s="46">
        <v>656248.85000000021</v>
      </c>
      <c r="U24" s="46">
        <v>284169.88</v>
      </c>
      <c r="V24" s="46">
        <v>146752.42000000001</v>
      </c>
      <c r="W24" s="46">
        <v>88573.03</v>
      </c>
      <c r="X24" s="46">
        <v>128233.61</v>
      </c>
      <c r="Y24" s="46">
        <v>215264.30000000002</v>
      </c>
      <c r="AA24" s="46">
        <v>174756.93000000002</v>
      </c>
      <c r="AB24" s="46">
        <v>691812.95</v>
      </c>
      <c r="AC24" s="46">
        <v>286167.95</v>
      </c>
      <c r="AD24" s="46">
        <v>25256.67</v>
      </c>
      <c r="AF24" s="46">
        <v>-127945.29</v>
      </c>
      <c r="AG24" s="46">
        <v>109473.19</v>
      </c>
      <c r="AH24" s="46">
        <v>264280.61</v>
      </c>
      <c r="AI24" s="46">
        <v>730516</v>
      </c>
      <c r="AJ24" s="46">
        <v>264317.23</v>
      </c>
      <c r="AK24" s="46">
        <v>309511.40000000002</v>
      </c>
      <c r="AL24" s="46">
        <v>17121.96</v>
      </c>
      <c r="AM24" s="46">
        <v>180009.15</v>
      </c>
      <c r="AN24" s="46">
        <v>65126.39</v>
      </c>
      <c r="AO24" s="46">
        <v>1458.9</v>
      </c>
      <c r="AP24" s="46">
        <v>25613.39</v>
      </c>
      <c r="AQ24" s="46">
        <v>28363.15</v>
      </c>
      <c r="AR24" s="46">
        <v>3854.38</v>
      </c>
      <c r="AS24" s="46">
        <v>43162.42</v>
      </c>
      <c r="AT24" s="46">
        <v>-47016.800000000003</v>
      </c>
      <c r="AU24" s="46">
        <v>4782.17</v>
      </c>
    </row>
    <row r="25" spans="2:47" x14ac:dyDescent="0.3">
      <c r="B25" s="48" t="s">
        <v>739</v>
      </c>
      <c r="C25" s="48" t="s">
        <v>738</v>
      </c>
      <c r="D25" s="49">
        <v>123352556.36</v>
      </c>
      <c r="E25" s="46">
        <v>330442.94999999995</v>
      </c>
      <c r="F25" s="46">
        <v>575022.24</v>
      </c>
      <c r="G25" s="46">
        <v>1117358.6499999999</v>
      </c>
      <c r="H25" s="46">
        <v>658753.66</v>
      </c>
      <c r="I25" s="46">
        <v>337605.72</v>
      </c>
      <c r="J25" s="46">
        <v>3510891.94</v>
      </c>
      <c r="K25" s="46">
        <v>820574.67</v>
      </c>
      <c r="L25" s="46">
        <v>6958813.5299999993</v>
      </c>
      <c r="M25" s="46">
        <v>5101588.3900000006</v>
      </c>
      <c r="N25" s="46">
        <v>456341.12000000005</v>
      </c>
      <c r="O25" s="46">
        <v>4804502.160000002</v>
      </c>
      <c r="P25" s="46">
        <v>69612048.889999986</v>
      </c>
      <c r="Q25" s="46">
        <v>2009280.29</v>
      </c>
      <c r="R25" s="46">
        <v>121229.3</v>
      </c>
      <c r="S25" s="46">
        <v>2759241.1599999997</v>
      </c>
      <c r="T25" s="46">
        <v>4843542.1999999993</v>
      </c>
      <c r="U25" s="46">
        <v>1911091.7200000002</v>
      </c>
      <c r="V25" s="46">
        <v>763289.37999999989</v>
      </c>
      <c r="W25" s="46">
        <v>300017.58</v>
      </c>
      <c r="X25" s="46">
        <v>1117004.3400000001</v>
      </c>
      <c r="Y25" s="46">
        <v>1980242.0699999998</v>
      </c>
      <c r="Z25" s="46">
        <v>-976.65</v>
      </c>
      <c r="AA25" s="46">
        <v>395036.77999999997</v>
      </c>
      <c r="AB25" s="46">
        <v>1800046.4</v>
      </c>
      <c r="AC25" s="46">
        <v>400911.88</v>
      </c>
      <c r="AD25" s="46">
        <v>50176.53</v>
      </c>
      <c r="AF25" s="46">
        <v>-142439.13</v>
      </c>
      <c r="AG25" s="46">
        <v>424559.22000000003</v>
      </c>
      <c r="AH25" s="46">
        <v>946761.53999999992</v>
      </c>
      <c r="AI25" s="46">
        <v>2946943.0100000002</v>
      </c>
      <c r="AJ25" s="46">
        <v>1582486.6099999999</v>
      </c>
      <c r="AK25" s="46">
        <v>1758071.47</v>
      </c>
      <c r="AL25" s="46">
        <v>131335.06</v>
      </c>
      <c r="AM25" s="46">
        <v>896377.25</v>
      </c>
      <c r="AN25" s="46">
        <v>1592155.5900000003</v>
      </c>
      <c r="AP25" s="46">
        <v>192250.38999999998</v>
      </c>
      <c r="AQ25" s="46">
        <v>95003.83</v>
      </c>
      <c r="AR25" s="46">
        <v>4707.76</v>
      </c>
      <c r="AS25" s="46">
        <v>157326.93</v>
      </c>
      <c r="AU25" s="46">
        <v>32939.930000000008</v>
      </c>
    </row>
    <row r="26" spans="2:47" x14ac:dyDescent="0.3">
      <c r="B26" s="48" t="s">
        <v>737</v>
      </c>
      <c r="C26" s="48" t="s">
        <v>736</v>
      </c>
      <c r="D26" s="49">
        <v>2451471.3700000006</v>
      </c>
      <c r="E26" s="46">
        <v>11618.47</v>
      </c>
      <c r="F26" s="46">
        <v>35719.75</v>
      </c>
      <c r="G26" s="46">
        <v>325398.15000000002</v>
      </c>
      <c r="H26" s="46">
        <v>7471.55</v>
      </c>
      <c r="I26" s="46">
        <v>17101.36</v>
      </c>
      <c r="L26" s="46">
        <v>381198.25</v>
      </c>
      <c r="O26" s="46">
        <v>77472.299999999988</v>
      </c>
      <c r="P26" s="46">
        <v>877513.89000000013</v>
      </c>
      <c r="Q26" s="46">
        <v>22136.880000000001</v>
      </c>
      <c r="S26" s="46">
        <v>103748.85</v>
      </c>
      <c r="T26" s="46">
        <v>70288.899999999994</v>
      </c>
      <c r="V26" s="46">
        <v>9858.32</v>
      </c>
      <c r="X26" s="46">
        <v>67300.58</v>
      </c>
      <c r="Y26" s="46">
        <v>2612.98</v>
      </c>
      <c r="AB26" s="46">
        <v>7501.15</v>
      </c>
      <c r="AC26" s="46">
        <v>4407.4399999999996</v>
      </c>
      <c r="AI26" s="46">
        <v>139480.40000000002</v>
      </c>
      <c r="AJ26" s="46">
        <v>38484.19</v>
      </c>
      <c r="AK26" s="46">
        <v>58265.65</v>
      </c>
      <c r="AL26" s="46">
        <v>7301.58</v>
      </c>
      <c r="AM26" s="46">
        <v>16622.53</v>
      </c>
      <c r="AN26" s="46">
        <v>8902.2099999999991</v>
      </c>
      <c r="AO26" s="46">
        <v>11437.65</v>
      </c>
      <c r="AR26" s="46">
        <v>16608.810000000001</v>
      </c>
      <c r="AS26" s="46">
        <v>133019.53</v>
      </c>
    </row>
    <row r="27" spans="2:47" x14ac:dyDescent="0.3">
      <c r="B27" s="48" t="s">
        <v>735</v>
      </c>
      <c r="C27" s="48" t="s">
        <v>734</v>
      </c>
      <c r="D27" s="49">
        <v>59449578.020000011</v>
      </c>
      <c r="E27" s="46">
        <v>120907.43</v>
      </c>
      <c r="F27" s="46">
        <v>422915.22000000009</v>
      </c>
      <c r="G27" s="46">
        <v>965002.03</v>
      </c>
      <c r="H27" s="46">
        <v>527937.31999999995</v>
      </c>
      <c r="I27" s="46">
        <v>159367.17000000001</v>
      </c>
      <c r="J27" s="46">
        <v>1491710.0900000003</v>
      </c>
      <c r="K27" s="46">
        <v>189653.99</v>
      </c>
      <c r="L27" s="46">
        <v>3277825.3800000013</v>
      </c>
      <c r="M27" s="46">
        <v>1772762.9600000007</v>
      </c>
      <c r="N27" s="46">
        <v>396532.74</v>
      </c>
      <c r="O27" s="46">
        <v>2894458.48</v>
      </c>
      <c r="P27" s="46">
        <v>35269932.079999991</v>
      </c>
      <c r="Q27" s="46">
        <v>1141743.18</v>
      </c>
      <c r="S27" s="46">
        <v>647190.87</v>
      </c>
      <c r="T27" s="46">
        <v>478873.08999999997</v>
      </c>
      <c r="U27" s="46">
        <v>649846.69999999995</v>
      </c>
      <c r="V27" s="46">
        <v>331370.29999999993</v>
      </c>
      <c r="W27" s="46">
        <v>77493.12999999999</v>
      </c>
      <c r="X27" s="46">
        <v>676277.36</v>
      </c>
      <c r="Y27" s="46">
        <v>738618.83</v>
      </c>
      <c r="AA27" s="46">
        <v>319625.01</v>
      </c>
      <c r="AB27" s="46">
        <v>1311674.51</v>
      </c>
      <c r="AC27" s="46">
        <v>347667.64999999997</v>
      </c>
      <c r="AD27" s="46">
        <v>1851.04</v>
      </c>
      <c r="AF27" s="46">
        <v>-148803.16</v>
      </c>
      <c r="AG27" s="46">
        <v>227055.52</v>
      </c>
      <c r="AH27" s="46">
        <v>263991.04000000004</v>
      </c>
      <c r="AI27" s="46">
        <v>1790726.9100000001</v>
      </c>
      <c r="AJ27" s="46">
        <v>896153.30999999994</v>
      </c>
      <c r="AK27" s="46">
        <v>1134347.0900000001</v>
      </c>
      <c r="AL27" s="46">
        <v>852.68</v>
      </c>
      <c r="AM27" s="46">
        <v>626382</v>
      </c>
      <c r="AN27" s="46">
        <v>378789.19999999995</v>
      </c>
      <c r="AP27" s="46">
        <v>17451.02</v>
      </c>
      <c r="AQ27" s="46">
        <v>51395.85</v>
      </c>
    </row>
    <row r="28" spans="2:47" x14ac:dyDescent="0.3">
      <c r="B28" s="48" t="s">
        <v>733</v>
      </c>
      <c r="C28" s="48" t="s">
        <v>732</v>
      </c>
      <c r="D28" s="49">
        <v>6025411.5900000036</v>
      </c>
      <c r="E28" s="46">
        <v>47824.15</v>
      </c>
      <c r="F28" s="46">
        <v>188646.75000000003</v>
      </c>
      <c r="G28" s="46">
        <v>202591.35</v>
      </c>
      <c r="H28" s="46">
        <v>43006.369999999995</v>
      </c>
      <c r="I28" s="46">
        <v>16679.559999999998</v>
      </c>
      <c r="J28" s="46">
        <v>175929.15000000002</v>
      </c>
      <c r="K28" s="46">
        <v>62178.240000000005</v>
      </c>
      <c r="L28" s="46">
        <v>350013.56</v>
      </c>
      <c r="M28" s="46">
        <v>202874.05999999997</v>
      </c>
      <c r="N28" s="46">
        <v>13494.980000000001</v>
      </c>
      <c r="O28" s="46">
        <v>347001.08</v>
      </c>
      <c r="P28" s="46">
        <v>2819267.77</v>
      </c>
      <c r="Q28" s="46">
        <v>98327.959999999992</v>
      </c>
      <c r="S28" s="46">
        <v>51813.9</v>
      </c>
      <c r="T28" s="46">
        <v>112821.45999999999</v>
      </c>
      <c r="U28" s="46">
        <v>146903.97</v>
      </c>
      <c r="V28" s="46">
        <v>61818.92</v>
      </c>
      <c r="W28" s="46">
        <v>33444.129999999997</v>
      </c>
      <c r="X28" s="46">
        <v>64037.26</v>
      </c>
      <c r="Y28" s="46">
        <v>76424.039999999994</v>
      </c>
      <c r="AA28" s="46">
        <v>24393.68</v>
      </c>
      <c r="AB28" s="46">
        <v>110181.38999999998</v>
      </c>
      <c r="AC28" s="46">
        <v>19070.689999999999</v>
      </c>
      <c r="AD28" s="46">
        <v>12142</v>
      </c>
      <c r="AF28" s="46">
        <v>-16706.82</v>
      </c>
      <c r="AG28" s="46">
        <v>27792.100000000002</v>
      </c>
      <c r="AH28" s="46">
        <v>29960.14</v>
      </c>
      <c r="AI28" s="46">
        <v>81942.400000000009</v>
      </c>
      <c r="AJ28" s="46">
        <v>282600.64999999997</v>
      </c>
      <c r="AK28" s="46">
        <v>111466.99</v>
      </c>
      <c r="AL28" s="46">
        <v>2042.54</v>
      </c>
      <c r="AM28" s="46">
        <v>50239</v>
      </c>
      <c r="AN28" s="46">
        <v>162968.37999999998</v>
      </c>
      <c r="AQ28" s="46">
        <v>12096.71</v>
      </c>
      <c r="AU28" s="46">
        <v>123.08</v>
      </c>
    </row>
    <row r="29" spans="2:47" x14ac:dyDescent="0.3">
      <c r="B29" s="48" t="s">
        <v>731</v>
      </c>
      <c r="C29" s="48" t="s">
        <v>730</v>
      </c>
      <c r="D29" s="49">
        <v>44697890.32</v>
      </c>
      <c r="E29" s="46">
        <v>634937.7300000001</v>
      </c>
      <c r="F29" s="46">
        <v>503460.89</v>
      </c>
      <c r="G29" s="46">
        <v>428275.86</v>
      </c>
      <c r="H29" s="46">
        <v>605756.35</v>
      </c>
      <c r="I29" s="46">
        <v>98702.579999999987</v>
      </c>
      <c r="J29" s="46">
        <v>729232.26</v>
      </c>
      <c r="K29" s="46">
        <v>689811.9</v>
      </c>
      <c r="L29" s="46">
        <v>2651803.5299999998</v>
      </c>
      <c r="M29" s="46">
        <v>997104.08000000031</v>
      </c>
      <c r="N29" s="46">
        <v>460805.96</v>
      </c>
      <c r="O29" s="46">
        <v>2067867.6</v>
      </c>
      <c r="P29" s="46">
        <v>25413834.069999997</v>
      </c>
      <c r="Q29" s="46">
        <v>604431.78999999992</v>
      </c>
      <c r="S29" s="46">
        <v>932104.53000000061</v>
      </c>
      <c r="T29" s="46">
        <v>430151.27999999997</v>
      </c>
      <c r="U29" s="46">
        <v>581390.02</v>
      </c>
      <c r="V29" s="46">
        <v>262784.74000000005</v>
      </c>
      <c r="W29" s="46">
        <v>211918.52</v>
      </c>
      <c r="X29" s="46">
        <v>204858.33</v>
      </c>
      <c r="Y29" s="46">
        <v>366079.95999999996</v>
      </c>
      <c r="AA29" s="46">
        <v>192575.87</v>
      </c>
      <c r="AB29" s="46">
        <v>1118407.1400000001</v>
      </c>
      <c r="AC29" s="46">
        <v>225986.48</v>
      </c>
      <c r="AD29" s="46">
        <v>76302</v>
      </c>
      <c r="AG29" s="46">
        <v>219230.84000000003</v>
      </c>
      <c r="AH29" s="46">
        <v>283366.02999999997</v>
      </c>
      <c r="AI29" s="46">
        <v>1373156.01</v>
      </c>
      <c r="AJ29" s="46">
        <v>683894.45000000007</v>
      </c>
      <c r="AK29" s="46">
        <v>813705.58000000007</v>
      </c>
      <c r="AL29" s="46">
        <v>1960.43</v>
      </c>
      <c r="AM29" s="46">
        <v>385655</v>
      </c>
      <c r="AN29" s="46">
        <v>378366.07999999996</v>
      </c>
      <c r="AQ29" s="46">
        <v>69972.429999999993</v>
      </c>
    </row>
    <row r="30" spans="2:47" x14ac:dyDescent="0.3">
      <c r="B30" s="48" t="s">
        <v>729</v>
      </c>
      <c r="C30" s="48" t="s">
        <v>728</v>
      </c>
      <c r="D30" s="49">
        <v>13357142.019999998</v>
      </c>
      <c r="E30" s="46">
        <v>71173.320000000007</v>
      </c>
      <c r="F30" s="46">
        <v>362251.31999999995</v>
      </c>
      <c r="G30" s="46">
        <v>339446.43000000005</v>
      </c>
      <c r="H30" s="46">
        <v>18159.510000000002</v>
      </c>
      <c r="J30" s="46">
        <v>50977</v>
      </c>
      <c r="K30" s="46">
        <v>83129.36</v>
      </c>
      <c r="L30" s="46">
        <v>876173.61</v>
      </c>
      <c r="M30" s="46">
        <v>255144.53000000003</v>
      </c>
      <c r="N30" s="46">
        <v>9040.36</v>
      </c>
      <c r="O30" s="46">
        <v>950617.73999999987</v>
      </c>
      <c r="P30" s="46">
        <v>6560780.5499999998</v>
      </c>
      <c r="Q30" s="46">
        <v>344200.73</v>
      </c>
      <c r="R30" s="46">
        <v>10174.75</v>
      </c>
      <c r="S30" s="46">
        <v>16761.240000000002</v>
      </c>
      <c r="T30" s="46">
        <v>213301.53</v>
      </c>
      <c r="U30" s="46">
        <v>217198.20999999996</v>
      </c>
      <c r="V30" s="46">
        <v>69469.489999999991</v>
      </c>
      <c r="W30" s="46">
        <v>74396.25</v>
      </c>
      <c r="X30" s="46">
        <v>226292.73</v>
      </c>
      <c r="Y30" s="46">
        <v>432707.08999999997</v>
      </c>
      <c r="AA30" s="46">
        <v>85213.28</v>
      </c>
      <c r="AB30" s="46">
        <v>254345.08</v>
      </c>
      <c r="AC30" s="46">
        <v>69854.23</v>
      </c>
      <c r="AD30" s="46">
        <v>23203.86</v>
      </c>
      <c r="AF30" s="46">
        <v>-91914.5</v>
      </c>
      <c r="AG30" s="46">
        <v>42105.1</v>
      </c>
      <c r="AH30" s="46">
        <v>8286.6</v>
      </c>
      <c r="AI30" s="46">
        <v>486966.05000000005</v>
      </c>
      <c r="AJ30" s="46">
        <v>354557.29</v>
      </c>
      <c r="AK30" s="46">
        <v>445289.76</v>
      </c>
      <c r="AL30" s="46">
        <v>4166.62</v>
      </c>
      <c r="AM30" s="46">
        <v>82007.87</v>
      </c>
      <c r="AN30" s="46">
        <v>245388.36</v>
      </c>
      <c r="AQ30" s="46">
        <v>166276.67000000001</v>
      </c>
    </row>
    <row r="31" spans="2:47" x14ac:dyDescent="0.3">
      <c r="B31" s="48" t="s">
        <v>727</v>
      </c>
      <c r="C31" s="48" t="s">
        <v>726</v>
      </c>
      <c r="D31" s="49">
        <v>44498750.43000003</v>
      </c>
      <c r="E31" s="46">
        <v>66332.37999999999</v>
      </c>
      <c r="F31" s="46">
        <v>491530.02999999997</v>
      </c>
      <c r="G31" s="46">
        <v>268475.86</v>
      </c>
      <c r="H31" s="46">
        <v>137946.76</v>
      </c>
      <c r="I31" s="46">
        <v>4635.53</v>
      </c>
      <c r="J31" s="46">
        <v>332393.13</v>
      </c>
      <c r="K31" s="46">
        <v>258538.64</v>
      </c>
      <c r="L31" s="46">
        <v>1048882.97</v>
      </c>
      <c r="M31" s="46">
        <v>799576.11</v>
      </c>
      <c r="N31" s="46">
        <v>142908.66</v>
      </c>
      <c r="O31" s="46">
        <v>626601.27999999991</v>
      </c>
      <c r="P31" s="46">
        <v>34309522.960000001</v>
      </c>
      <c r="Q31" s="46">
        <v>711639.53999999992</v>
      </c>
      <c r="R31" s="46">
        <v>37113.03</v>
      </c>
      <c r="S31" s="46">
        <v>381935.44999999995</v>
      </c>
      <c r="T31" s="46">
        <v>65712.160000000003</v>
      </c>
      <c r="U31" s="46">
        <v>214964.26</v>
      </c>
      <c r="V31" s="46">
        <v>136522.77000000002</v>
      </c>
      <c r="W31" s="46">
        <v>176096.84</v>
      </c>
      <c r="X31" s="46">
        <v>317817.76999999996</v>
      </c>
      <c r="Y31" s="46">
        <v>400857.08</v>
      </c>
      <c r="AA31" s="46">
        <v>174815.88</v>
      </c>
      <c r="AB31" s="46">
        <v>437656.39</v>
      </c>
      <c r="AC31" s="46">
        <v>209151.41</v>
      </c>
      <c r="AD31" s="46">
        <v>37718</v>
      </c>
      <c r="AF31" s="46">
        <v>-174336.16</v>
      </c>
      <c r="AG31" s="46">
        <v>186206.40999999997</v>
      </c>
      <c r="AH31" s="46">
        <v>60596.67</v>
      </c>
      <c r="AI31" s="46">
        <v>620472.92000000004</v>
      </c>
      <c r="AJ31" s="46">
        <v>457132.73000000004</v>
      </c>
      <c r="AK31" s="46">
        <v>555011.14</v>
      </c>
      <c r="AL31" s="46">
        <v>8069.12</v>
      </c>
      <c r="AM31" s="46">
        <v>418311</v>
      </c>
      <c r="AN31" s="46">
        <v>479204.87</v>
      </c>
      <c r="AQ31" s="46">
        <v>6895.4399999999987</v>
      </c>
      <c r="AR31" s="46">
        <v>7299.13</v>
      </c>
      <c r="AS31" s="46">
        <v>35514.31</v>
      </c>
      <c r="AU31" s="46">
        <v>49027.96</v>
      </c>
    </row>
    <row r="32" spans="2:47" x14ac:dyDescent="0.3">
      <c r="B32" s="48" t="s">
        <v>725</v>
      </c>
      <c r="C32" s="48" t="s">
        <v>724</v>
      </c>
      <c r="D32" s="49">
        <v>2671624.9400000004</v>
      </c>
      <c r="J32" s="46">
        <v>1855.86</v>
      </c>
      <c r="K32" s="46">
        <v>1115</v>
      </c>
      <c r="L32" s="46">
        <v>2538.3199999999997</v>
      </c>
      <c r="M32" s="46">
        <v>12123.36</v>
      </c>
      <c r="N32" s="46">
        <v>14064.7</v>
      </c>
      <c r="P32" s="46">
        <v>2404340.1700000004</v>
      </c>
      <c r="S32" s="46">
        <v>2477</v>
      </c>
      <c r="T32" s="46">
        <v>807.33</v>
      </c>
      <c r="U32" s="46">
        <v>7042.04</v>
      </c>
      <c r="V32" s="46">
        <v>38189.11</v>
      </c>
      <c r="X32" s="46">
        <v>64485.07</v>
      </c>
      <c r="Y32" s="46">
        <v>106742.59</v>
      </c>
      <c r="AA32" s="46">
        <v>13765.95</v>
      </c>
      <c r="AB32" s="46">
        <v>2077.44</v>
      </c>
      <c r="AC32" s="46">
        <v>1</v>
      </c>
    </row>
    <row r="33" spans="2:47" x14ac:dyDescent="0.3">
      <c r="B33" s="48" t="s">
        <v>723</v>
      </c>
      <c r="C33" s="48" t="s">
        <v>722</v>
      </c>
      <c r="D33" s="49">
        <v>381727774.05000007</v>
      </c>
      <c r="E33" s="46">
        <v>411945.58</v>
      </c>
      <c r="F33" s="46">
        <v>1453060.44</v>
      </c>
      <c r="G33" s="46">
        <v>2683444.14</v>
      </c>
      <c r="H33" s="46">
        <v>4028691.9</v>
      </c>
      <c r="I33" s="46">
        <v>1161751.04</v>
      </c>
      <c r="J33" s="46">
        <v>6688063.4500000011</v>
      </c>
      <c r="K33" s="46">
        <v>4800219.0999999996</v>
      </c>
      <c r="L33" s="46">
        <v>23983879.040000003</v>
      </c>
      <c r="M33" s="46">
        <v>14470475.869999995</v>
      </c>
      <c r="N33" s="46">
        <v>6578287.6799999997</v>
      </c>
      <c r="O33" s="46">
        <v>13271549.370000005</v>
      </c>
      <c r="P33" s="46">
        <v>197789188.29999995</v>
      </c>
      <c r="Q33" s="46">
        <v>3431208.93</v>
      </c>
      <c r="R33" s="46">
        <v>363097.62</v>
      </c>
      <c r="S33" s="46">
        <v>12681356.760000004</v>
      </c>
      <c r="T33" s="46">
        <v>12017339.719999999</v>
      </c>
      <c r="U33" s="46">
        <v>5504426.6100000003</v>
      </c>
      <c r="V33" s="46">
        <v>2226945.56</v>
      </c>
      <c r="W33" s="46">
        <v>528556.91</v>
      </c>
      <c r="X33" s="46">
        <v>2799697.79</v>
      </c>
      <c r="Y33" s="46">
        <v>4816071.4899999993</v>
      </c>
      <c r="AA33" s="46">
        <v>1081176.9700000002</v>
      </c>
      <c r="AB33" s="46">
        <v>7668562.3300000001</v>
      </c>
      <c r="AC33" s="46">
        <v>1632466.52</v>
      </c>
      <c r="AF33" s="46">
        <v>-432983.03</v>
      </c>
      <c r="AG33" s="46">
        <v>543289.34000000008</v>
      </c>
      <c r="AH33" s="46">
        <v>2048775.6700000002</v>
      </c>
      <c r="AI33" s="46">
        <v>11306792.360000001</v>
      </c>
      <c r="AJ33" s="46">
        <v>13478112.760000002</v>
      </c>
      <c r="AK33" s="46">
        <v>5058587.4000000004</v>
      </c>
      <c r="AL33" s="46">
        <v>610492.04</v>
      </c>
      <c r="AM33" s="46">
        <v>3541449.44</v>
      </c>
      <c r="AN33" s="46">
        <v>7961149.8000000007</v>
      </c>
      <c r="AP33" s="46">
        <v>1095902.97</v>
      </c>
      <c r="AR33" s="46">
        <v>94960.02</v>
      </c>
      <c r="AS33" s="46">
        <v>2941107.75</v>
      </c>
      <c r="AT33" s="46">
        <v>937391.69</v>
      </c>
      <c r="AU33" s="46">
        <v>471282.71999999991</v>
      </c>
    </row>
    <row r="34" spans="2:47" x14ac:dyDescent="0.3">
      <c r="B34" s="48" t="s">
        <v>721</v>
      </c>
      <c r="C34" s="48" t="s">
        <v>720</v>
      </c>
      <c r="D34" s="49">
        <v>27019210.979999982</v>
      </c>
      <c r="E34" s="46">
        <v>199017.07</v>
      </c>
      <c r="F34" s="46">
        <v>346496.63000000006</v>
      </c>
      <c r="G34" s="46">
        <v>572081.67000000004</v>
      </c>
      <c r="H34" s="46">
        <v>106171.56</v>
      </c>
      <c r="I34" s="46">
        <v>52280.28</v>
      </c>
      <c r="J34" s="46">
        <v>626156.22</v>
      </c>
      <c r="K34" s="46">
        <v>211061.58999999997</v>
      </c>
      <c r="L34" s="46">
        <v>1487431.0399999998</v>
      </c>
      <c r="M34" s="46">
        <v>582125.47</v>
      </c>
      <c r="N34" s="46">
        <v>218954.64</v>
      </c>
      <c r="O34" s="46">
        <v>786514.26</v>
      </c>
      <c r="P34" s="46">
        <v>15345304.820000002</v>
      </c>
      <c r="Q34" s="46">
        <v>501550.72000000009</v>
      </c>
      <c r="S34" s="46">
        <v>93893.290000000008</v>
      </c>
      <c r="T34" s="46">
        <v>535371.01</v>
      </c>
      <c r="U34" s="46">
        <v>97541.299999999988</v>
      </c>
      <c r="V34" s="46">
        <v>171429.02</v>
      </c>
      <c r="X34" s="46">
        <v>18907.61</v>
      </c>
      <c r="Y34" s="46">
        <v>715120.04</v>
      </c>
      <c r="AA34" s="46">
        <v>21311.57</v>
      </c>
      <c r="AB34" s="46">
        <v>1517562.64</v>
      </c>
      <c r="AG34" s="46">
        <v>115252.82999999999</v>
      </c>
      <c r="AH34" s="46">
        <v>227266.34</v>
      </c>
      <c r="AI34" s="46">
        <v>967707.47</v>
      </c>
      <c r="AJ34" s="46">
        <v>289433.65999999997</v>
      </c>
      <c r="AK34" s="46">
        <v>443654.77</v>
      </c>
      <c r="AL34" s="46">
        <v>15130.57</v>
      </c>
      <c r="AM34" s="46">
        <v>189185.47</v>
      </c>
      <c r="AN34" s="46">
        <v>565297.41999999993</v>
      </c>
    </row>
    <row r="35" spans="2:47" x14ac:dyDescent="0.3">
      <c r="B35" s="48" t="s">
        <v>719</v>
      </c>
      <c r="C35" s="48" t="s">
        <v>718</v>
      </c>
      <c r="D35" s="49">
        <v>24890513.049999982</v>
      </c>
      <c r="E35" s="46">
        <v>46812.93</v>
      </c>
      <c r="F35" s="46">
        <v>578670.15</v>
      </c>
      <c r="G35" s="46">
        <v>492351.96</v>
      </c>
      <c r="H35" s="46">
        <v>150294.37000000002</v>
      </c>
      <c r="J35" s="46">
        <v>372653.30999999994</v>
      </c>
      <c r="K35" s="46">
        <v>314682.26000000007</v>
      </c>
      <c r="L35" s="46">
        <v>1530547.79</v>
      </c>
      <c r="M35" s="46">
        <v>505329.61</v>
      </c>
      <c r="N35" s="46">
        <v>66689.81</v>
      </c>
      <c r="O35" s="46">
        <v>711074.3</v>
      </c>
      <c r="P35" s="46">
        <v>13862213.430000002</v>
      </c>
      <c r="Q35" s="46">
        <v>346168.2</v>
      </c>
      <c r="R35" s="46">
        <v>587939.5</v>
      </c>
      <c r="S35" s="46">
        <v>135479.64000000001</v>
      </c>
      <c r="T35" s="46">
        <v>300176.57</v>
      </c>
      <c r="U35" s="46">
        <v>107622.29999999999</v>
      </c>
      <c r="V35" s="46">
        <v>175380.65999999997</v>
      </c>
      <c r="W35" s="46">
        <v>64150.1</v>
      </c>
      <c r="X35" s="46">
        <v>282818.57</v>
      </c>
      <c r="Y35" s="46">
        <v>331206.2</v>
      </c>
      <c r="AB35" s="46">
        <v>1235351.29</v>
      </c>
      <c r="AG35" s="46">
        <v>108267.97</v>
      </c>
      <c r="AH35" s="46">
        <v>271633.45</v>
      </c>
      <c r="AI35" s="46">
        <v>801335.14000000013</v>
      </c>
      <c r="AJ35" s="46">
        <v>224751.79</v>
      </c>
      <c r="AK35" s="46">
        <v>413212.23</v>
      </c>
      <c r="AM35" s="46">
        <v>253985</v>
      </c>
      <c r="AN35" s="46">
        <v>454017.93000000005</v>
      </c>
      <c r="AQ35" s="46">
        <v>24579.46</v>
      </c>
      <c r="AR35" s="46">
        <v>554.26</v>
      </c>
      <c r="AS35" s="46">
        <v>11034.6</v>
      </c>
      <c r="AT35" s="46">
        <v>57489.350000000006</v>
      </c>
      <c r="AU35" s="46">
        <v>72038.92</v>
      </c>
    </row>
    <row r="36" spans="2:47" x14ac:dyDescent="0.3">
      <c r="B36" s="48" t="s">
        <v>717</v>
      </c>
      <c r="C36" s="48" t="s">
        <v>716</v>
      </c>
      <c r="D36" s="49">
        <v>2514561.5900000003</v>
      </c>
      <c r="E36" s="46">
        <v>27802.05</v>
      </c>
      <c r="F36" s="46">
        <v>92563.459999999992</v>
      </c>
      <c r="G36" s="46">
        <v>134293.01</v>
      </c>
      <c r="H36" s="46">
        <v>1614.1</v>
      </c>
      <c r="I36" s="46">
        <v>1000</v>
      </c>
      <c r="J36" s="46">
        <v>7125.0099999999993</v>
      </c>
      <c r="K36" s="46">
        <v>23.61</v>
      </c>
      <c r="L36" s="46">
        <v>138527.60999999999</v>
      </c>
      <c r="M36" s="46">
        <v>8155.2000000000007</v>
      </c>
      <c r="P36" s="46">
        <v>1068031.95</v>
      </c>
      <c r="R36" s="46">
        <v>297601.48</v>
      </c>
      <c r="S36" s="46">
        <v>3502.4800000000005</v>
      </c>
      <c r="T36" s="46">
        <v>39154.81</v>
      </c>
      <c r="U36" s="46">
        <v>87572.92</v>
      </c>
      <c r="V36" s="46">
        <v>14516.5</v>
      </c>
      <c r="X36" s="46">
        <v>59238.49</v>
      </c>
      <c r="Y36" s="46">
        <v>101315.42</v>
      </c>
      <c r="AA36" s="46">
        <v>40197.86</v>
      </c>
      <c r="AB36" s="46">
        <v>109891.23000000001</v>
      </c>
      <c r="AC36" s="46">
        <v>6787.2599999999993</v>
      </c>
      <c r="AF36" s="46">
        <v>-4886.72</v>
      </c>
      <c r="AI36" s="46">
        <v>77307.42</v>
      </c>
      <c r="AJ36" s="46">
        <v>117714.48999999999</v>
      </c>
      <c r="AK36" s="46">
        <v>39177.799999999996</v>
      </c>
      <c r="AM36" s="46">
        <v>17834</v>
      </c>
      <c r="AN36" s="46">
        <v>28500.15</v>
      </c>
      <c r="AS36" s="46">
        <v>7344</v>
      </c>
      <c r="AT36" s="46">
        <v>-7344</v>
      </c>
    </row>
    <row r="37" spans="2:47" x14ac:dyDescent="0.3">
      <c r="B37" s="48" t="s">
        <v>715</v>
      </c>
      <c r="C37" s="48" t="s">
        <v>714</v>
      </c>
      <c r="D37" s="49">
        <v>51320067.320000008</v>
      </c>
      <c r="E37" s="46">
        <v>111277.26999999999</v>
      </c>
      <c r="F37" s="46">
        <v>399757.32999999996</v>
      </c>
      <c r="G37" s="46">
        <v>789162.37</v>
      </c>
      <c r="H37" s="46">
        <v>632288.93000000005</v>
      </c>
      <c r="I37" s="46">
        <v>100171.44</v>
      </c>
      <c r="J37" s="46">
        <v>1003313.6699999999</v>
      </c>
      <c r="K37" s="46">
        <v>876355.1100000001</v>
      </c>
      <c r="L37" s="46">
        <v>3157513.66</v>
      </c>
      <c r="M37" s="46">
        <v>1759312.1600000001</v>
      </c>
      <c r="N37" s="46">
        <v>638906.56000000006</v>
      </c>
      <c r="O37" s="46">
        <v>2489895.5000000005</v>
      </c>
      <c r="P37" s="46">
        <v>25332925.97000001</v>
      </c>
      <c r="Q37" s="46">
        <v>936672.69</v>
      </c>
      <c r="S37" s="46">
        <v>1805041.4399999997</v>
      </c>
      <c r="T37" s="46">
        <v>249770.30000000002</v>
      </c>
      <c r="U37" s="46">
        <v>373036.04999999993</v>
      </c>
      <c r="V37" s="46">
        <v>305723.12000000005</v>
      </c>
      <c r="W37" s="46">
        <v>203693.27</v>
      </c>
      <c r="X37" s="46">
        <v>418498.69</v>
      </c>
      <c r="Y37" s="46">
        <v>1186657.3</v>
      </c>
      <c r="AA37" s="46">
        <v>330985.63</v>
      </c>
      <c r="AB37" s="46">
        <v>1586192.54</v>
      </c>
      <c r="AC37" s="46">
        <v>383545.79</v>
      </c>
      <c r="AD37" s="46">
        <v>147060.5</v>
      </c>
      <c r="AF37" s="46">
        <v>-128279.5</v>
      </c>
      <c r="AG37" s="46">
        <v>260864.41999999998</v>
      </c>
      <c r="AH37" s="46">
        <v>255327.22</v>
      </c>
      <c r="AI37" s="46">
        <v>1581825.7</v>
      </c>
      <c r="AJ37" s="46">
        <v>626867.77</v>
      </c>
      <c r="AK37" s="46">
        <v>877777.21</v>
      </c>
      <c r="AL37" s="46">
        <v>57598.81</v>
      </c>
      <c r="AM37" s="46">
        <v>144060.5</v>
      </c>
      <c r="AN37" s="46">
        <v>1670612.31</v>
      </c>
      <c r="AP37" s="46">
        <v>64886.34</v>
      </c>
      <c r="AQ37" s="46">
        <v>-5676.7799999999988</v>
      </c>
      <c r="AR37" s="46">
        <v>253.69</v>
      </c>
      <c r="AS37" s="46">
        <v>2298.98</v>
      </c>
      <c r="AT37" s="46">
        <v>16069.32</v>
      </c>
      <c r="AU37" s="46">
        <v>677824.04</v>
      </c>
    </row>
    <row r="38" spans="2:47" x14ac:dyDescent="0.3">
      <c r="B38" s="48" t="s">
        <v>713</v>
      </c>
      <c r="C38" s="48" t="s">
        <v>712</v>
      </c>
      <c r="D38" s="49">
        <v>400044237.65999985</v>
      </c>
      <c r="E38" s="46">
        <v>667101.23</v>
      </c>
      <c r="F38" s="46">
        <v>960327.38</v>
      </c>
      <c r="G38" s="46">
        <v>1861263.12</v>
      </c>
      <c r="H38" s="46">
        <v>3638755.5500000003</v>
      </c>
      <c r="I38" s="46">
        <v>992701.8600000001</v>
      </c>
      <c r="J38" s="46">
        <v>9914516.3599999994</v>
      </c>
      <c r="K38" s="46">
        <v>3992679.4399999995</v>
      </c>
      <c r="L38" s="46">
        <v>28749446.140000001</v>
      </c>
      <c r="M38" s="46">
        <v>13568313.909999998</v>
      </c>
      <c r="N38" s="46">
        <v>6861420.4199999999</v>
      </c>
      <c r="O38" s="46">
        <v>14519431.830000002</v>
      </c>
      <c r="P38" s="46">
        <v>226862061.60000005</v>
      </c>
      <c r="Q38" s="46">
        <v>5750766.3399999989</v>
      </c>
      <c r="S38" s="46">
        <v>8048046.6900000023</v>
      </c>
      <c r="T38" s="46">
        <v>4047676.1</v>
      </c>
      <c r="U38" s="46">
        <v>5419581.9099999992</v>
      </c>
      <c r="V38" s="46">
        <v>3346936.4000000008</v>
      </c>
      <c r="W38" s="46">
        <v>473145.18</v>
      </c>
      <c r="X38" s="46">
        <v>685985.12</v>
      </c>
      <c r="Y38" s="46">
        <v>7631370.0000000009</v>
      </c>
      <c r="Z38" s="46">
        <v>-20650.900000000001</v>
      </c>
      <c r="AA38" s="46">
        <v>2321066.98</v>
      </c>
      <c r="AB38" s="46">
        <v>14057975.970000001</v>
      </c>
      <c r="AC38" s="46">
        <v>1972059.96</v>
      </c>
      <c r="AD38" s="46">
        <v>365767.2</v>
      </c>
      <c r="AE38" s="46">
        <v>5385.5599999999995</v>
      </c>
      <c r="AF38" s="46">
        <v>-785482.26</v>
      </c>
      <c r="AG38" s="46">
        <v>940167.97</v>
      </c>
      <c r="AH38" s="46">
        <v>1118934.6299999999</v>
      </c>
      <c r="AI38" s="46">
        <v>10038426.479999999</v>
      </c>
      <c r="AJ38" s="46">
        <v>3380267.69</v>
      </c>
      <c r="AK38" s="46">
        <v>5132717.62</v>
      </c>
      <c r="AL38" s="46">
        <v>208315.29</v>
      </c>
      <c r="AM38" s="46">
        <v>2547800.14</v>
      </c>
      <c r="AN38" s="46">
        <v>6729031.4000000004</v>
      </c>
      <c r="AO38" s="46">
        <v>372431.76</v>
      </c>
      <c r="AP38" s="46">
        <v>759122.33</v>
      </c>
      <c r="AQ38" s="46">
        <v>364365.43000000005</v>
      </c>
      <c r="AR38" s="46">
        <v>240125.07</v>
      </c>
      <c r="AS38" s="46">
        <v>2299409.11</v>
      </c>
      <c r="AT38" s="46">
        <v>100</v>
      </c>
      <c r="AU38" s="46">
        <v>5373.65</v>
      </c>
    </row>
    <row r="39" spans="2:47" x14ac:dyDescent="0.3">
      <c r="B39" s="48" t="s">
        <v>711</v>
      </c>
      <c r="C39" s="48" t="s">
        <v>710</v>
      </c>
      <c r="D39" s="49">
        <v>109048347.61999997</v>
      </c>
      <c r="E39" s="46">
        <v>265037.94999999995</v>
      </c>
      <c r="F39" s="46">
        <v>859826.71</v>
      </c>
      <c r="G39" s="46">
        <v>1320045.25</v>
      </c>
      <c r="H39" s="46">
        <v>662550.34</v>
      </c>
      <c r="I39" s="46">
        <v>211422.68</v>
      </c>
      <c r="J39" s="46">
        <v>1681139.13</v>
      </c>
      <c r="K39" s="46">
        <v>1552688.72</v>
      </c>
      <c r="L39" s="46">
        <v>6986221.9699999988</v>
      </c>
      <c r="M39" s="46">
        <v>2641089.59</v>
      </c>
      <c r="N39" s="46">
        <v>1771694.9700000002</v>
      </c>
      <c r="O39" s="46">
        <v>3967091.2199999997</v>
      </c>
      <c r="P39" s="46">
        <v>60112714.980000004</v>
      </c>
      <c r="Q39" s="46">
        <v>4480495.2899999991</v>
      </c>
      <c r="R39" s="46">
        <v>801322.02</v>
      </c>
      <c r="S39" s="46">
        <v>2540496.4000000008</v>
      </c>
      <c r="T39" s="46">
        <v>127682.68999999999</v>
      </c>
      <c r="U39" s="46">
        <v>665306.46</v>
      </c>
      <c r="V39" s="46">
        <v>931327.01</v>
      </c>
      <c r="W39" s="46">
        <v>137829.54999999999</v>
      </c>
      <c r="X39" s="46">
        <v>1214902.23</v>
      </c>
      <c r="Y39" s="46">
        <v>1672465.4400000002</v>
      </c>
      <c r="AA39" s="46">
        <v>663065.74</v>
      </c>
      <c r="AB39" s="46">
        <v>2975868.42</v>
      </c>
      <c r="AC39" s="46">
        <v>422866.9</v>
      </c>
      <c r="AD39" s="46">
        <v>125554.39</v>
      </c>
      <c r="AF39" s="46">
        <v>-237046.5</v>
      </c>
      <c r="AG39" s="46">
        <v>126350.3</v>
      </c>
      <c r="AH39" s="46">
        <v>811007.35000000009</v>
      </c>
      <c r="AI39" s="46">
        <v>2780248.2</v>
      </c>
      <c r="AJ39" s="46">
        <v>1762764.72</v>
      </c>
      <c r="AK39" s="46">
        <v>1696832.78</v>
      </c>
      <c r="AL39" s="46">
        <v>136854.9</v>
      </c>
      <c r="AM39" s="46">
        <v>514277.61</v>
      </c>
      <c r="AN39" s="46">
        <v>2013007.8899999997</v>
      </c>
      <c r="AO39" s="46">
        <v>71770.280000000028</v>
      </c>
      <c r="AP39" s="46">
        <v>164057.47</v>
      </c>
      <c r="AQ39" s="46">
        <v>39452.600000000006</v>
      </c>
      <c r="AT39" s="46">
        <v>374225.89</v>
      </c>
      <c r="AU39" s="46">
        <v>3838.08</v>
      </c>
    </row>
    <row r="40" spans="2:47" x14ac:dyDescent="0.3">
      <c r="B40" s="48" t="s">
        <v>709</v>
      </c>
      <c r="C40" s="48" t="s">
        <v>708</v>
      </c>
      <c r="D40" s="49">
        <v>184839461.9799999</v>
      </c>
      <c r="E40" s="46">
        <v>474447.12</v>
      </c>
      <c r="F40" s="46">
        <v>611993.58000000007</v>
      </c>
      <c r="G40" s="46">
        <v>1625247.5300000003</v>
      </c>
      <c r="H40" s="46">
        <v>1412634.86</v>
      </c>
      <c r="I40" s="46">
        <v>352087.92000000004</v>
      </c>
      <c r="J40" s="46">
        <v>4641290.2300000004</v>
      </c>
      <c r="K40" s="46">
        <v>1973678.27</v>
      </c>
      <c r="L40" s="46">
        <v>11828125.639999999</v>
      </c>
      <c r="M40" s="46">
        <v>4820456.37</v>
      </c>
      <c r="N40" s="46">
        <v>4030081.75</v>
      </c>
      <c r="O40" s="46">
        <v>7455798.6900000004</v>
      </c>
      <c r="P40" s="46">
        <v>100448603.73999996</v>
      </c>
      <c r="Q40" s="46">
        <v>1561738.31</v>
      </c>
      <c r="S40" s="46">
        <v>3550328.39</v>
      </c>
      <c r="T40" s="46">
        <v>2842073.87</v>
      </c>
      <c r="U40" s="46">
        <v>967893.7</v>
      </c>
      <c r="V40" s="46">
        <v>620940.85</v>
      </c>
      <c r="W40" s="46">
        <v>22180.269999999997</v>
      </c>
      <c r="X40" s="46">
        <v>215127.93</v>
      </c>
      <c r="Y40" s="46">
        <v>3934842.0000000005</v>
      </c>
      <c r="AA40" s="46">
        <v>288343.83</v>
      </c>
      <c r="AB40" s="46">
        <v>11017639.68</v>
      </c>
      <c r="AG40" s="46">
        <v>830392.21000000008</v>
      </c>
      <c r="AH40" s="46">
        <v>707993.11</v>
      </c>
      <c r="AI40" s="46">
        <v>5810521.5099999998</v>
      </c>
      <c r="AJ40" s="46">
        <v>3645916.0700000003</v>
      </c>
      <c r="AK40" s="46">
        <v>3357201.44</v>
      </c>
      <c r="AL40" s="46">
        <v>12958.21</v>
      </c>
      <c r="AM40" s="46">
        <v>1562518.77</v>
      </c>
      <c r="AN40" s="46">
        <v>2890084.5100000007</v>
      </c>
      <c r="AO40" s="46">
        <v>128117.36000000002</v>
      </c>
      <c r="AP40" s="46">
        <v>886682.07</v>
      </c>
      <c r="AQ40" s="46">
        <v>159483.64000000001</v>
      </c>
      <c r="AR40" s="46">
        <v>20381.330000000002</v>
      </c>
      <c r="AS40" s="46">
        <v>131657.22</v>
      </c>
    </row>
    <row r="41" spans="2:47" x14ac:dyDescent="0.3">
      <c r="B41" s="48" t="s">
        <v>707</v>
      </c>
      <c r="C41" s="48" t="s">
        <v>706</v>
      </c>
      <c r="D41" s="49">
        <v>51953541.139999956</v>
      </c>
      <c r="E41" s="46">
        <v>177353.96</v>
      </c>
      <c r="F41" s="46">
        <v>712258.98</v>
      </c>
      <c r="G41" s="46">
        <v>672961.35</v>
      </c>
      <c r="H41" s="46">
        <v>328754.95</v>
      </c>
      <c r="I41" s="46">
        <v>189060.48000000001</v>
      </c>
      <c r="J41" s="46">
        <v>1130618.53</v>
      </c>
      <c r="K41" s="46">
        <v>531881.21</v>
      </c>
      <c r="L41" s="46">
        <v>2743212.1</v>
      </c>
      <c r="M41" s="46">
        <v>1053923.74</v>
      </c>
      <c r="N41" s="46">
        <v>780.48</v>
      </c>
      <c r="O41" s="46">
        <v>2055021.4000000001</v>
      </c>
      <c r="P41" s="46">
        <v>27827447.289999992</v>
      </c>
      <c r="Q41" s="46">
        <v>904494.7699999999</v>
      </c>
      <c r="R41" s="46">
        <v>94459.23000000001</v>
      </c>
      <c r="S41" s="46">
        <v>1179354.6000000008</v>
      </c>
      <c r="T41" s="46">
        <v>828413.94000000006</v>
      </c>
      <c r="U41" s="46">
        <v>975922.94</v>
      </c>
      <c r="V41" s="46">
        <v>320570.21999999991</v>
      </c>
      <c r="W41" s="46">
        <v>9679.75</v>
      </c>
      <c r="X41" s="46">
        <v>1269159.6199999999</v>
      </c>
      <c r="Y41" s="46">
        <v>221762.45999999996</v>
      </c>
      <c r="AB41" s="46">
        <v>2320733</v>
      </c>
      <c r="AG41" s="46">
        <v>224703.56</v>
      </c>
      <c r="AH41" s="46">
        <v>459167.43</v>
      </c>
      <c r="AI41" s="46">
        <v>2306921.73</v>
      </c>
      <c r="AJ41" s="46">
        <v>620644.67000000004</v>
      </c>
      <c r="AK41" s="46">
        <v>908527.71</v>
      </c>
      <c r="AL41" s="46">
        <v>151526.43</v>
      </c>
      <c r="AM41" s="46">
        <v>318059.90999999997</v>
      </c>
      <c r="AN41" s="46">
        <v>1312340.51</v>
      </c>
      <c r="AQ41" s="46">
        <v>9946.2999999999993</v>
      </c>
      <c r="AR41" s="46">
        <v>8255.15</v>
      </c>
      <c r="AS41" s="46">
        <v>99184.45</v>
      </c>
      <c r="AT41" s="46">
        <v>-107439.6</v>
      </c>
      <c r="AU41" s="46">
        <v>93877.889999999985</v>
      </c>
    </row>
    <row r="42" spans="2:47" x14ac:dyDescent="0.3">
      <c r="B42" s="48" t="s">
        <v>705</v>
      </c>
      <c r="C42" s="48" t="s">
        <v>704</v>
      </c>
      <c r="D42" s="49">
        <v>7612627.9700000025</v>
      </c>
      <c r="E42" s="46">
        <v>49520.45</v>
      </c>
      <c r="F42" s="46">
        <v>217284.27</v>
      </c>
      <c r="G42" s="46">
        <v>221935.66</v>
      </c>
      <c r="H42" s="46">
        <v>20387.68</v>
      </c>
      <c r="K42" s="46">
        <v>1458.55</v>
      </c>
      <c r="L42" s="46">
        <v>517138.23999999993</v>
      </c>
      <c r="M42" s="46">
        <v>80681.72</v>
      </c>
      <c r="N42" s="46">
        <v>19122.489999999998</v>
      </c>
      <c r="O42" s="46">
        <v>5676.2400000000007</v>
      </c>
      <c r="P42" s="46">
        <v>3859685.92</v>
      </c>
      <c r="Q42" s="46">
        <v>412827</v>
      </c>
      <c r="R42" s="46">
        <v>537625.56999999995</v>
      </c>
      <c r="T42" s="46">
        <v>7662.75</v>
      </c>
      <c r="U42" s="46">
        <v>57565.93</v>
      </c>
      <c r="V42" s="46">
        <v>36733.4</v>
      </c>
      <c r="W42" s="46">
        <v>31503.62</v>
      </c>
      <c r="X42" s="46">
        <v>121711.26000000001</v>
      </c>
      <c r="Y42" s="46">
        <v>125538.03</v>
      </c>
      <c r="AA42" s="46">
        <v>45404.81</v>
      </c>
      <c r="AB42" s="46">
        <v>209101.97000000003</v>
      </c>
      <c r="AC42" s="46">
        <v>55850.490000000005</v>
      </c>
      <c r="AD42" s="46">
        <v>17538.36</v>
      </c>
      <c r="AF42" s="46">
        <v>-85386.52</v>
      </c>
      <c r="AG42" s="46">
        <v>83177.950000000012</v>
      </c>
      <c r="AH42" s="46">
        <v>147453.21</v>
      </c>
      <c r="AI42" s="46">
        <v>185522.78000000003</v>
      </c>
      <c r="AJ42" s="46">
        <v>203090.93</v>
      </c>
      <c r="AK42" s="46">
        <v>287313.09000000003</v>
      </c>
      <c r="AM42" s="46">
        <v>91880.36</v>
      </c>
      <c r="AN42" s="46">
        <v>34148.730000000003</v>
      </c>
      <c r="AQ42" s="46">
        <v>13473.03</v>
      </c>
    </row>
    <row r="43" spans="2:47" x14ac:dyDescent="0.3">
      <c r="B43" s="48" t="s">
        <v>703</v>
      </c>
      <c r="C43" s="48" t="s">
        <v>702</v>
      </c>
      <c r="D43" s="49">
        <v>4115699.8800000008</v>
      </c>
      <c r="E43" s="46">
        <v>3395.19</v>
      </c>
      <c r="F43" s="46">
        <v>46753.780000000006</v>
      </c>
      <c r="G43" s="46">
        <v>120589.12999999999</v>
      </c>
      <c r="J43" s="46">
        <v>58176.37</v>
      </c>
      <c r="L43" s="46">
        <v>40968.200000000004</v>
      </c>
      <c r="P43" s="46">
        <v>3595134.88</v>
      </c>
      <c r="S43" s="46">
        <v>6010.52</v>
      </c>
      <c r="T43" s="46">
        <v>7677.95</v>
      </c>
      <c r="U43" s="46">
        <v>16030.69</v>
      </c>
      <c r="V43" s="46">
        <v>4862.67</v>
      </c>
      <c r="X43" s="46">
        <v>19091.64</v>
      </c>
      <c r="Y43" s="46">
        <v>47548.409999999996</v>
      </c>
      <c r="AA43" s="46">
        <v>9027.93</v>
      </c>
      <c r="AB43" s="46">
        <v>55555.62</v>
      </c>
      <c r="AC43" s="46">
        <v>64.900000000000006</v>
      </c>
      <c r="AH43" s="46">
        <v>7532.87</v>
      </c>
      <c r="AI43" s="46">
        <v>27469.23</v>
      </c>
      <c r="AJ43" s="46">
        <v>19392.900000000001</v>
      </c>
      <c r="AK43" s="46">
        <v>16626.12</v>
      </c>
      <c r="AN43" s="46">
        <v>13790.88</v>
      </c>
    </row>
    <row r="44" spans="2:47" x14ac:dyDescent="0.3">
      <c r="B44" s="48" t="s">
        <v>701</v>
      </c>
      <c r="C44" s="48" t="s">
        <v>700</v>
      </c>
      <c r="D44" s="49">
        <v>99972126.299999952</v>
      </c>
      <c r="E44" s="46">
        <v>530251.42000000004</v>
      </c>
      <c r="F44" s="46">
        <v>385663.43000000005</v>
      </c>
      <c r="G44" s="46">
        <v>1099375.05</v>
      </c>
      <c r="H44" s="46">
        <v>827075.64</v>
      </c>
      <c r="I44" s="46">
        <v>936355.94</v>
      </c>
      <c r="J44" s="46">
        <v>2151909.7600000002</v>
      </c>
      <c r="K44" s="46">
        <v>612008.92999999993</v>
      </c>
      <c r="L44" s="46">
        <v>5885299.9399999995</v>
      </c>
      <c r="M44" s="46">
        <v>3054420.82</v>
      </c>
      <c r="N44" s="46">
        <v>866377.0199999999</v>
      </c>
      <c r="O44" s="46">
        <v>4399669.6399999987</v>
      </c>
      <c r="P44" s="46">
        <v>54964161.469999991</v>
      </c>
      <c r="Q44" s="46">
        <v>1256359.5399999998</v>
      </c>
      <c r="R44" s="46">
        <v>774923.06</v>
      </c>
      <c r="S44" s="46">
        <v>1253202.8499999999</v>
      </c>
      <c r="T44" s="46">
        <v>920427.73999999987</v>
      </c>
      <c r="U44" s="46">
        <v>1127756.1399999999</v>
      </c>
      <c r="V44" s="46">
        <v>708443.97</v>
      </c>
      <c r="W44" s="46">
        <v>215945.67999999996</v>
      </c>
      <c r="X44" s="46">
        <v>1494027.19</v>
      </c>
      <c r="Y44" s="46">
        <v>1750043.4199999997</v>
      </c>
      <c r="Z44" s="46">
        <v>-48245.65</v>
      </c>
      <c r="AA44" s="46">
        <v>437717.11999999994</v>
      </c>
      <c r="AB44" s="46">
        <v>2397208.69</v>
      </c>
      <c r="AC44" s="46">
        <v>304049.83999999997</v>
      </c>
      <c r="AD44" s="46">
        <v>45400.92</v>
      </c>
      <c r="AF44" s="46">
        <v>-145208.49</v>
      </c>
      <c r="AG44" s="46">
        <v>428633.59</v>
      </c>
      <c r="AH44" s="46">
        <v>720265.11</v>
      </c>
      <c r="AI44" s="46">
        <v>3992136.7600000007</v>
      </c>
      <c r="AJ44" s="46">
        <v>1271010.5900000003</v>
      </c>
      <c r="AK44" s="46">
        <v>2344223.9900000002</v>
      </c>
      <c r="AL44" s="46">
        <v>31425.74</v>
      </c>
      <c r="AM44" s="46">
        <v>643085.4</v>
      </c>
      <c r="AN44" s="46">
        <v>1723019.4299999997</v>
      </c>
      <c r="AO44" s="46">
        <v>98798.93</v>
      </c>
      <c r="AP44" s="46">
        <v>262386.64999999997</v>
      </c>
      <c r="AQ44" s="46">
        <v>145250.05000000002</v>
      </c>
      <c r="AR44" s="46">
        <v>8012.19</v>
      </c>
      <c r="AS44" s="46">
        <v>57620.79</v>
      </c>
      <c r="AU44" s="46">
        <v>41636</v>
      </c>
    </row>
    <row r="45" spans="2:47" x14ac:dyDescent="0.3">
      <c r="B45" s="48" t="s">
        <v>699</v>
      </c>
      <c r="C45" s="48" t="s">
        <v>698</v>
      </c>
      <c r="D45" s="49">
        <v>11056561.200000003</v>
      </c>
      <c r="E45" s="46">
        <v>25671.46</v>
      </c>
      <c r="F45" s="46">
        <v>194097.18</v>
      </c>
      <c r="G45" s="46">
        <v>190293.06999999998</v>
      </c>
      <c r="H45" s="46">
        <v>30970.230000000003</v>
      </c>
      <c r="J45" s="46">
        <v>15133.470000000001</v>
      </c>
      <c r="K45" s="46">
        <v>87228.329999999987</v>
      </c>
      <c r="L45" s="46">
        <v>522429.56</v>
      </c>
      <c r="M45" s="46">
        <v>251202.13</v>
      </c>
      <c r="N45" s="46">
        <v>49814.17</v>
      </c>
      <c r="O45" s="46">
        <v>44977.479999999996</v>
      </c>
      <c r="P45" s="46">
        <v>5876198.2500000019</v>
      </c>
      <c r="Q45" s="46">
        <v>304061.92</v>
      </c>
      <c r="R45" s="46">
        <v>1145566.6600000001</v>
      </c>
      <c r="S45" s="46">
        <v>4270.01</v>
      </c>
      <c r="T45" s="46">
        <v>183588.48000000001</v>
      </c>
      <c r="V45" s="46">
        <v>58790.159999999996</v>
      </c>
      <c r="X45" s="46">
        <v>270016.58</v>
      </c>
      <c r="Y45" s="46">
        <v>235483.04000000004</v>
      </c>
      <c r="AA45" s="46">
        <v>33127.869999999995</v>
      </c>
      <c r="AB45" s="46">
        <v>357333.39</v>
      </c>
      <c r="AC45" s="46">
        <v>95018.78</v>
      </c>
      <c r="AD45" s="46">
        <v>13892.32</v>
      </c>
      <c r="AF45" s="46">
        <v>-18174.240000000002</v>
      </c>
      <c r="AH45" s="46">
        <v>11360.560000000001</v>
      </c>
      <c r="AI45" s="46">
        <v>370739.08999999997</v>
      </c>
      <c r="AJ45" s="46">
        <v>168391.73</v>
      </c>
      <c r="AK45" s="46">
        <v>238866.7</v>
      </c>
      <c r="AM45" s="46">
        <v>62372</v>
      </c>
      <c r="AN45" s="46">
        <v>134424.92000000001</v>
      </c>
      <c r="AO45" s="46">
        <v>20778.22</v>
      </c>
      <c r="AQ45" s="46">
        <v>22562.03</v>
      </c>
      <c r="AU45" s="46">
        <v>56075.65</v>
      </c>
    </row>
    <row r="46" spans="2:47" x14ac:dyDescent="0.3">
      <c r="B46" s="48" t="s">
        <v>697</v>
      </c>
      <c r="C46" s="48" t="s">
        <v>696</v>
      </c>
      <c r="D46" s="49">
        <v>20651777.060000006</v>
      </c>
      <c r="E46" s="46">
        <v>169607.25</v>
      </c>
      <c r="F46" s="46">
        <v>413167.65</v>
      </c>
      <c r="G46" s="46">
        <v>230017.65999999997</v>
      </c>
      <c r="H46" s="46">
        <v>217992.11</v>
      </c>
      <c r="I46" s="46">
        <v>8818.33</v>
      </c>
      <c r="J46" s="46">
        <v>340032.27</v>
      </c>
      <c r="K46" s="46">
        <v>20468.5</v>
      </c>
      <c r="L46" s="46">
        <v>1411523.09</v>
      </c>
      <c r="M46" s="46">
        <v>344690</v>
      </c>
      <c r="N46" s="46">
        <v>395126.74</v>
      </c>
      <c r="O46" s="46">
        <v>841647.13</v>
      </c>
      <c r="P46" s="46">
        <v>10888873.960000003</v>
      </c>
      <c r="Q46" s="46">
        <v>529036.77999999991</v>
      </c>
      <c r="S46" s="46">
        <v>134969.73000000001</v>
      </c>
      <c r="T46" s="46">
        <v>15993.789999999999</v>
      </c>
      <c r="V46" s="46">
        <v>171969.28000000006</v>
      </c>
      <c r="W46" s="46">
        <v>5247.22</v>
      </c>
      <c r="X46" s="46">
        <v>454929.72</v>
      </c>
      <c r="Y46" s="46">
        <v>446365.76</v>
      </c>
      <c r="AA46" s="46">
        <v>169197.46</v>
      </c>
      <c r="AB46" s="46">
        <v>598401.20000000007</v>
      </c>
      <c r="AC46" s="46">
        <v>139474.02000000002</v>
      </c>
      <c r="AD46" s="46">
        <v>27907</v>
      </c>
      <c r="AF46" s="46">
        <v>-38054.639999999999</v>
      </c>
      <c r="AG46" s="46">
        <v>36395.35</v>
      </c>
      <c r="AH46" s="46">
        <v>152692.54</v>
      </c>
      <c r="AI46" s="46">
        <v>598737.99</v>
      </c>
      <c r="AJ46" s="46">
        <v>586066.34</v>
      </c>
      <c r="AK46" s="46">
        <v>382178.97</v>
      </c>
      <c r="AL46" s="46">
        <v>5986.2</v>
      </c>
      <c r="AM46" s="46">
        <v>109307</v>
      </c>
      <c r="AN46" s="46">
        <v>793620.81</v>
      </c>
      <c r="AQ46" s="46">
        <v>38211.519999999997</v>
      </c>
      <c r="AR46" s="46">
        <v>247.04</v>
      </c>
      <c r="AS46" s="46">
        <v>10931.29</v>
      </c>
    </row>
    <row r="47" spans="2:47" x14ac:dyDescent="0.3">
      <c r="B47" s="48" t="s">
        <v>695</v>
      </c>
      <c r="C47" s="48" t="s">
        <v>694</v>
      </c>
      <c r="D47" s="49">
        <v>16065191.609999999</v>
      </c>
      <c r="E47" s="46">
        <v>79023.64</v>
      </c>
      <c r="F47" s="46">
        <v>285052.11</v>
      </c>
      <c r="G47" s="46">
        <v>185959.75</v>
      </c>
      <c r="H47" s="46">
        <v>114273.38</v>
      </c>
      <c r="I47" s="46">
        <v>133756.29</v>
      </c>
      <c r="J47" s="46">
        <v>5786.14</v>
      </c>
      <c r="K47" s="46">
        <v>57169.770000000004</v>
      </c>
      <c r="L47" s="46">
        <v>850068.92</v>
      </c>
      <c r="M47" s="46">
        <v>356386.97</v>
      </c>
      <c r="N47" s="46">
        <v>291322.11</v>
      </c>
      <c r="O47" s="46">
        <v>180927.26</v>
      </c>
      <c r="P47" s="46">
        <v>7365046.4799999995</v>
      </c>
      <c r="Q47" s="46">
        <v>399417.47000000003</v>
      </c>
      <c r="R47" s="46">
        <v>2080011.13</v>
      </c>
      <c r="S47" s="46">
        <v>109123.2</v>
      </c>
      <c r="T47" s="46">
        <v>232733.3</v>
      </c>
      <c r="U47" s="46">
        <v>113343.19</v>
      </c>
      <c r="V47" s="46">
        <v>97649.38</v>
      </c>
      <c r="Y47" s="46">
        <v>552949.89</v>
      </c>
      <c r="AB47" s="46">
        <v>704265</v>
      </c>
      <c r="AH47" s="46">
        <v>47397.280000000006</v>
      </c>
      <c r="AI47" s="46">
        <v>599708.97</v>
      </c>
      <c r="AJ47" s="46">
        <v>229224.34000000003</v>
      </c>
      <c r="AK47" s="46">
        <v>368724.89</v>
      </c>
      <c r="AL47" s="46">
        <v>47223.37</v>
      </c>
      <c r="AM47" s="46">
        <v>133899</v>
      </c>
      <c r="AN47" s="46">
        <v>221808.37</v>
      </c>
      <c r="AQ47" s="46">
        <v>1718.31</v>
      </c>
      <c r="AR47" s="46">
        <v>15504.38</v>
      </c>
      <c r="AS47" s="46">
        <v>204417.32</v>
      </c>
      <c r="AT47" s="46">
        <v>1300</v>
      </c>
    </row>
    <row r="48" spans="2:47" x14ac:dyDescent="0.3">
      <c r="B48" s="48" t="s">
        <v>693</v>
      </c>
      <c r="C48" s="48" t="s">
        <v>692</v>
      </c>
      <c r="D48" s="49">
        <v>42444029.660000004</v>
      </c>
      <c r="E48" s="46">
        <v>121077.23000000001</v>
      </c>
      <c r="F48" s="46">
        <v>443140.09</v>
      </c>
      <c r="G48" s="46">
        <v>468711.63</v>
      </c>
      <c r="H48" s="46">
        <v>278974.33999999997</v>
      </c>
      <c r="I48" s="46">
        <v>68700</v>
      </c>
      <c r="J48" s="46">
        <v>755593.85000000009</v>
      </c>
      <c r="K48" s="46">
        <v>338607.24</v>
      </c>
      <c r="L48" s="46">
        <v>2166874.7599999998</v>
      </c>
      <c r="M48" s="46">
        <v>911930.41</v>
      </c>
      <c r="N48" s="46">
        <v>53707.729999999996</v>
      </c>
      <c r="O48" s="46">
        <v>1257835.5400000003</v>
      </c>
      <c r="P48" s="46">
        <v>21279341.929999996</v>
      </c>
      <c r="Q48" s="46">
        <v>612437.81999999995</v>
      </c>
      <c r="R48" s="46">
        <v>7329</v>
      </c>
      <c r="S48" s="46">
        <v>446971.72</v>
      </c>
      <c r="T48" s="46">
        <v>162193.06</v>
      </c>
      <c r="U48" s="46">
        <v>482421.88999999996</v>
      </c>
      <c r="V48" s="46">
        <v>237770.71000000005</v>
      </c>
      <c r="W48" s="46">
        <v>9130.4500000000007</v>
      </c>
      <c r="X48" s="46">
        <v>82200.31</v>
      </c>
      <c r="Y48" s="46">
        <v>1288320.24</v>
      </c>
      <c r="Z48" s="46">
        <v>-5615.36</v>
      </c>
      <c r="AA48" s="46">
        <v>931749.99</v>
      </c>
      <c r="AB48" s="46">
        <v>4859559.2</v>
      </c>
      <c r="AC48" s="46">
        <v>847771.58000000007</v>
      </c>
      <c r="AD48" s="46">
        <v>142538.78</v>
      </c>
      <c r="AF48" s="46">
        <v>-184062.48</v>
      </c>
      <c r="AG48" s="46">
        <v>227754.02000000002</v>
      </c>
      <c r="AH48" s="46">
        <v>213945.12</v>
      </c>
      <c r="AI48" s="46">
        <v>1450163.69</v>
      </c>
      <c r="AJ48" s="46">
        <v>657341.91</v>
      </c>
      <c r="AK48" s="46">
        <v>705161.35</v>
      </c>
      <c r="AL48" s="46">
        <v>30126.2</v>
      </c>
      <c r="AM48" s="46">
        <v>237722</v>
      </c>
      <c r="AN48" s="46">
        <v>672081.63000000012</v>
      </c>
      <c r="AO48" s="46">
        <v>26379.46</v>
      </c>
      <c r="AQ48" s="46">
        <v>22432.26</v>
      </c>
      <c r="AR48" s="46">
        <v>1831.88</v>
      </c>
      <c r="AS48" s="46">
        <v>102744.16</v>
      </c>
      <c r="AU48" s="46">
        <v>31134.32</v>
      </c>
    </row>
    <row r="49" spans="2:47" x14ac:dyDescent="0.3">
      <c r="B49" s="48" t="s">
        <v>691</v>
      </c>
      <c r="C49" s="48" t="s">
        <v>690</v>
      </c>
      <c r="D49" s="49">
        <v>76768928.829999983</v>
      </c>
      <c r="E49" s="46">
        <v>118088.72</v>
      </c>
      <c r="F49" s="46">
        <v>433892.06000000006</v>
      </c>
      <c r="G49" s="46">
        <v>1290902.25</v>
      </c>
      <c r="H49" s="46">
        <v>732461.65</v>
      </c>
      <c r="I49" s="46">
        <v>241159.63999999998</v>
      </c>
      <c r="J49" s="46">
        <v>2091989.1499999994</v>
      </c>
      <c r="K49" s="46">
        <v>546740.07999999996</v>
      </c>
      <c r="L49" s="46">
        <v>4264291.55</v>
      </c>
      <c r="M49" s="46">
        <v>2250332.3300000005</v>
      </c>
      <c r="N49" s="46">
        <v>700678.91999999993</v>
      </c>
      <c r="O49" s="46">
        <v>3474846.06</v>
      </c>
      <c r="P49" s="46">
        <v>41977433.579999991</v>
      </c>
      <c r="Q49" s="46">
        <v>1367506.29</v>
      </c>
      <c r="S49" s="46">
        <v>594847.59</v>
      </c>
      <c r="T49" s="46">
        <v>1547624.1499999997</v>
      </c>
      <c r="U49" s="46">
        <v>740523.95000000007</v>
      </c>
      <c r="V49" s="46">
        <v>303100.40000000002</v>
      </c>
      <c r="W49" s="46">
        <v>215460.60000000003</v>
      </c>
      <c r="X49" s="46">
        <v>1161407.31</v>
      </c>
      <c r="Y49" s="46">
        <v>1624367.79</v>
      </c>
      <c r="Z49" s="46">
        <v>-332.25</v>
      </c>
      <c r="AA49" s="46">
        <v>370072.01999999996</v>
      </c>
      <c r="AB49" s="46">
        <v>1848905.2200000002</v>
      </c>
      <c r="AC49" s="46">
        <v>360767.66000000003</v>
      </c>
      <c r="AD49" s="46">
        <v>38452</v>
      </c>
      <c r="AF49" s="46">
        <v>-149741.38</v>
      </c>
      <c r="AG49" s="46">
        <v>387663.94</v>
      </c>
      <c r="AH49" s="46">
        <v>589710.72</v>
      </c>
      <c r="AI49" s="46">
        <v>2433788.9799999995</v>
      </c>
      <c r="AJ49" s="46">
        <v>1658986.2499999998</v>
      </c>
      <c r="AK49" s="46">
        <v>1438238.65</v>
      </c>
      <c r="AL49" s="46">
        <v>37592.79</v>
      </c>
      <c r="AM49" s="46">
        <v>588978</v>
      </c>
      <c r="AN49" s="46">
        <v>1200872.04</v>
      </c>
      <c r="AO49" s="46">
        <v>36836.130000000012</v>
      </c>
      <c r="AP49" s="46">
        <v>70417.05</v>
      </c>
      <c r="AQ49" s="46">
        <v>104703.28</v>
      </c>
      <c r="AR49" s="46">
        <v>3858.56</v>
      </c>
      <c r="AS49" s="46">
        <v>53035.7</v>
      </c>
      <c r="AT49" s="46">
        <v>8643.39</v>
      </c>
      <c r="AU49" s="46">
        <v>9826.0099999999984</v>
      </c>
    </row>
    <row r="50" spans="2:47" x14ac:dyDescent="0.3">
      <c r="B50" s="48" t="s">
        <v>689</v>
      </c>
      <c r="C50" s="48" t="s">
        <v>688</v>
      </c>
      <c r="D50" s="49">
        <v>3962230.9000000027</v>
      </c>
      <c r="E50" s="46">
        <v>9876.7899999999991</v>
      </c>
      <c r="F50" s="46">
        <v>144266.29</v>
      </c>
      <c r="G50" s="46">
        <v>245945.43999999997</v>
      </c>
      <c r="H50" s="46">
        <v>5825.12</v>
      </c>
      <c r="I50" s="46">
        <v>2335.2800000000002</v>
      </c>
      <c r="J50" s="46">
        <v>178569.56000000003</v>
      </c>
      <c r="K50" s="46">
        <v>21407.800000000003</v>
      </c>
      <c r="L50" s="46">
        <v>181644.41</v>
      </c>
      <c r="M50" s="46">
        <v>22022.21</v>
      </c>
      <c r="N50" s="46">
        <v>13891.11</v>
      </c>
      <c r="O50" s="46">
        <v>23383</v>
      </c>
      <c r="P50" s="46">
        <v>1883829.21</v>
      </c>
      <c r="Q50" s="46">
        <v>18780.09</v>
      </c>
      <c r="R50" s="46">
        <v>304058.19999999995</v>
      </c>
      <c r="S50" s="46">
        <v>44663.799999999996</v>
      </c>
      <c r="T50" s="46">
        <v>96574.55</v>
      </c>
      <c r="U50" s="46">
        <v>31001.899999999998</v>
      </c>
      <c r="V50" s="46">
        <v>16975.13</v>
      </c>
      <c r="W50" s="46">
        <v>43239.630000000005</v>
      </c>
      <c r="X50" s="46">
        <v>74009.399999999994</v>
      </c>
      <c r="Y50" s="46">
        <v>56117.040000000008</v>
      </c>
      <c r="AA50" s="46">
        <v>30803.53</v>
      </c>
      <c r="AB50" s="46">
        <v>110497.78999999998</v>
      </c>
      <c r="AC50" s="46">
        <v>107024.95000000001</v>
      </c>
      <c r="AD50" s="46">
        <v>12932.74</v>
      </c>
      <c r="AF50" s="46">
        <v>-17146.990000000002</v>
      </c>
      <c r="AH50" s="46">
        <v>21375.64</v>
      </c>
      <c r="AI50" s="46">
        <v>113734.2</v>
      </c>
      <c r="AJ50" s="46">
        <v>53646.220000000008</v>
      </c>
      <c r="AK50" s="46">
        <v>25441.37</v>
      </c>
      <c r="AL50" s="46">
        <v>11271.48</v>
      </c>
      <c r="AM50" s="46">
        <v>39546.76</v>
      </c>
      <c r="AN50" s="46">
        <v>28909.7</v>
      </c>
      <c r="AQ50" s="46">
        <v>-1513.53</v>
      </c>
      <c r="AR50" s="46">
        <v>468.51</v>
      </c>
      <c r="AS50" s="46">
        <v>6822.57</v>
      </c>
    </row>
    <row r="51" spans="2:47" x14ac:dyDescent="0.3">
      <c r="B51" s="48" t="s">
        <v>687</v>
      </c>
      <c r="C51" s="48" t="s">
        <v>686</v>
      </c>
      <c r="D51" s="49">
        <v>12241359.96000001</v>
      </c>
      <c r="E51" s="46">
        <v>56737.349999999991</v>
      </c>
      <c r="F51" s="46">
        <v>270382.19</v>
      </c>
      <c r="G51" s="46">
        <v>294000.12</v>
      </c>
      <c r="H51" s="46">
        <v>3283.6</v>
      </c>
      <c r="J51" s="46">
        <v>381354.25000000006</v>
      </c>
      <c r="K51" s="46">
        <v>98669.38</v>
      </c>
      <c r="L51" s="46">
        <v>786001.86</v>
      </c>
      <c r="M51" s="46">
        <v>217124.50999999998</v>
      </c>
      <c r="N51" s="46">
        <v>65891.790000000008</v>
      </c>
      <c r="O51" s="46">
        <v>99676.099999999991</v>
      </c>
      <c r="P51" s="46">
        <v>6757399.6199999964</v>
      </c>
      <c r="Q51" s="46">
        <v>327137.34999999998</v>
      </c>
      <c r="R51" s="46">
        <v>2796.08</v>
      </c>
      <c r="S51" s="46">
        <v>366881.68999999994</v>
      </c>
      <c r="T51" s="46">
        <v>119190.57000000002</v>
      </c>
      <c r="U51" s="46">
        <v>25943.77</v>
      </c>
      <c r="V51" s="46">
        <v>66487.98</v>
      </c>
      <c r="W51" s="46">
        <v>14561.85</v>
      </c>
      <c r="X51" s="46">
        <v>50266.32</v>
      </c>
      <c r="Y51" s="46">
        <v>692523.97</v>
      </c>
      <c r="AA51" s="46">
        <v>67698.38</v>
      </c>
      <c r="AB51" s="46">
        <v>167108.26</v>
      </c>
      <c r="AC51" s="46">
        <v>35579.67</v>
      </c>
      <c r="AD51" s="46">
        <v>13229.45</v>
      </c>
      <c r="AF51" s="46">
        <v>-66655.350000000006</v>
      </c>
      <c r="AG51" s="46">
        <v>15330.79</v>
      </c>
      <c r="AH51" s="46">
        <v>153146.93</v>
      </c>
      <c r="AI51" s="46">
        <v>380664.5</v>
      </c>
      <c r="AJ51" s="46">
        <v>197877.37</v>
      </c>
      <c r="AK51" s="46">
        <v>127096.65</v>
      </c>
      <c r="AL51" s="46">
        <v>3649.6800000000003</v>
      </c>
      <c r="AM51" s="46">
        <v>129816.68</v>
      </c>
      <c r="AN51" s="46">
        <v>261660.74000000002</v>
      </c>
      <c r="AQ51" s="46">
        <v>34329.74</v>
      </c>
      <c r="AR51" s="46">
        <v>841.29</v>
      </c>
      <c r="AS51" s="46">
        <v>23674.83</v>
      </c>
    </row>
    <row r="52" spans="2:47" x14ac:dyDescent="0.3">
      <c r="B52" s="48" t="s">
        <v>685</v>
      </c>
      <c r="C52" s="48" t="s">
        <v>684</v>
      </c>
      <c r="D52" s="49">
        <v>798093.77000000014</v>
      </c>
      <c r="E52" s="46">
        <v>4392.8500000000004</v>
      </c>
      <c r="F52" s="46">
        <v>93508.780000000013</v>
      </c>
      <c r="G52" s="46">
        <v>66765.39</v>
      </c>
      <c r="H52" s="46">
        <v>106.62</v>
      </c>
      <c r="J52" s="46">
        <v>661.73</v>
      </c>
      <c r="O52" s="46">
        <v>13975.74</v>
      </c>
      <c r="P52" s="46">
        <v>255157.33999999997</v>
      </c>
      <c r="R52" s="46">
        <v>37777.199999999997</v>
      </c>
      <c r="S52" s="46">
        <v>3097.4</v>
      </c>
      <c r="T52" s="46">
        <v>9985.7099999999991</v>
      </c>
      <c r="U52" s="46">
        <v>13163.74</v>
      </c>
      <c r="V52" s="46">
        <v>3227.45</v>
      </c>
      <c r="X52" s="46">
        <v>14212.83</v>
      </c>
      <c r="Y52" s="46">
        <v>49678.05</v>
      </c>
      <c r="AA52" s="46">
        <v>1149.25</v>
      </c>
      <c r="AB52" s="46">
        <v>50284.41</v>
      </c>
      <c r="AC52" s="46">
        <v>2170.83</v>
      </c>
      <c r="AD52" s="46">
        <v>8778.18</v>
      </c>
      <c r="AF52" s="46">
        <v>-682.71</v>
      </c>
      <c r="AH52" s="46">
        <v>36872.880000000005</v>
      </c>
      <c r="AI52" s="46">
        <v>29132.190000000002</v>
      </c>
      <c r="AJ52" s="46">
        <v>46162.03</v>
      </c>
      <c r="AK52" s="46">
        <v>14048.07</v>
      </c>
      <c r="AL52" s="46">
        <v>256</v>
      </c>
      <c r="AM52" s="46">
        <v>9493.15</v>
      </c>
      <c r="AN52" s="46">
        <v>26218.17</v>
      </c>
      <c r="AQ52" s="46">
        <v>8500.49</v>
      </c>
      <c r="AR52" s="46">
        <v>190.23</v>
      </c>
      <c r="AS52" s="46">
        <v>2224.29</v>
      </c>
      <c r="AT52" s="46">
        <v>-2414.52</v>
      </c>
    </row>
    <row r="53" spans="2:47" x14ac:dyDescent="0.3">
      <c r="B53" s="48" t="s">
        <v>683</v>
      </c>
      <c r="C53" s="48" t="s">
        <v>682</v>
      </c>
      <c r="D53" s="49">
        <v>93057057.150000051</v>
      </c>
      <c r="E53" s="46">
        <v>261164.34</v>
      </c>
      <c r="F53" s="46">
        <v>612820.51</v>
      </c>
      <c r="G53" s="46">
        <v>963085.41999999993</v>
      </c>
      <c r="H53" s="46">
        <v>779915.60999999987</v>
      </c>
      <c r="I53" s="46">
        <v>60495.45</v>
      </c>
      <c r="J53" s="46">
        <v>1788137.4900000002</v>
      </c>
      <c r="K53" s="46">
        <v>1179021.48</v>
      </c>
      <c r="L53" s="46">
        <v>5400866.1899999995</v>
      </c>
      <c r="M53" s="46">
        <v>2618025.6599999997</v>
      </c>
      <c r="N53" s="46">
        <v>2560678.7200000007</v>
      </c>
      <c r="O53" s="46">
        <v>3726532.0000000005</v>
      </c>
      <c r="P53" s="46">
        <v>54070738.979999997</v>
      </c>
      <c r="Q53" s="46">
        <v>2094526.8599999999</v>
      </c>
      <c r="S53" s="46">
        <v>1782238.48</v>
      </c>
      <c r="T53" s="46">
        <v>402887.38999999996</v>
      </c>
      <c r="U53" s="46">
        <v>691197.80999999982</v>
      </c>
      <c r="V53" s="46">
        <v>555141.58000000007</v>
      </c>
      <c r="W53" s="46">
        <v>259418.19</v>
      </c>
      <c r="X53" s="46">
        <v>1044382.53</v>
      </c>
      <c r="Y53" s="46">
        <v>982488.56999999983</v>
      </c>
      <c r="AA53" s="46">
        <v>367703.2</v>
      </c>
      <c r="AB53" s="46">
        <v>1621743.5099999998</v>
      </c>
      <c r="AC53" s="46">
        <v>434053.41000000003</v>
      </c>
      <c r="AD53" s="46">
        <v>90099</v>
      </c>
      <c r="AF53" s="46">
        <v>-276116.51</v>
      </c>
      <c r="AG53" s="46">
        <v>230874.59000000003</v>
      </c>
      <c r="AH53" s="46">
        <v>365440.16000000003</v>
      </c>
      <c r="AI53" s="46">
        <v>2633550.44</v>
      </c>
      <c r="AJ53" s="46">
        <v>1309273.5699999998</v>
      </c>
      <c r="AK53" s="46">
        <v>895062.25</v>
      </c>
      <c r="AL53" s="46">
        <v>99976.900000000009</v>
      </c>
      <c r="AM53" s="46">
        <v>742658</v>
      </c>
      <c r="AN53" s="46">
        <v>2517782.5300000003</v>
      </c>
      <c r="AP53" s="46">
        <v>17522.150000000001</v>
      </c>
      <c r="AQ53" s="46">
        <v>173516.07</v>
      </c>
      <c r="AR53" s="46">
        <v>7129.43</v>
      </c>
      <c r="AS53" s="46">
        <v>97328</v>
      </c>
      <c r="AT53" s="46">
        <v>-104457.43</v>
      </c>
      <c r="AU53" s="46">
        <v>154.62</v>
      </c>
    </row>
    <row r="54" spans="2:47" x14ac:dyDescent="0.3">
      <c r="B54" s="48" t="s">
        <v>681</v>
      </c>
      <c r="C54" s="48" t="s">
        <v>680</v>
      </c>
      <c r="D54" s="49">
        <v>2740348.6099999994</v>
      </c>
      <c r="E54" s="46">
        <v>8498.8100000000013</v>
      </c>
      <c r="F54" s="46">
        <v>142743.09999999998</v>
      </c>
      <c r="G54" s="46">
        <v>98530.1</v>
      </c>
      <c r="H54" s="46">
        <v>3620.58</v>
      </c>
      <c r="I54" s="46">
        <v>3338.1</v>
      </c>
      <c r="J54" s="46">
        <v>1227.49</v>
      </c>
      <c r="K54" s="46">
        <v>10555.35</v>
      </c>
      <c r="L54" s="46">
        <v>187221.03000000003</v>
      </c>
      <c r="M54" s="46">
        <v>29553.95</v>
      </c>
      <c r="N54" s="46">
        <v>130.26</v>
      </c>
      <c r="O54" s="46">
        <v>101301.18000000001</v>
      </c>
      <c r="P54" s="46">
        <v>1315463.32</v>
      </c>
      <c r="Q54" s="46">
        <v>80176.7</v>
      </c>
      <c r="S54" s="46">
        <v>1109.74</v>
      </c>
      <c r="T54" s="46">
        <v>29248.109999999997</v>
      </c>
      <c r="U54" s="46">
        <v>19233.310000000001</v>
      </c>
      <c r="V54" s="46">
        <v>15884.550000000001</v>
      </c>
      <c r="X54" s="46">
        <v>37698.730000000003</v>
      </c>
      <c r="Y54" s="46">
        <v>75745.070000000007</v>
      </c>
      <c r="AA54" s="46">
        <v>11581.43</v>
      </c>
      <c r="AB54" s="46">
        <v>94798.35</v>
      </c>
      <c r="AC54" s="46">
        <v>44981.73</v>
      </c>
      <c r="AD54" s="46">
        <v>12244.07</v>
      </c>
      <c r="AF54" s="46">
        <v>-26713.71</v>
      </c>
      <c r="AH54" s="46">
        <v>54772.7</v>
      </c>
      <c r="AI54" s="46">
        <v>63583.619999999995</v>
      </c>
      <c r="AJ54" s="46">
        <v>143089.72999999998</v>
      </c>
      <c r="AK54" s="46">
        <v>54751.199999999997</v>
      </c>
      <c r="AL54" s="46">
        <v>1255.04</v>
      </c>
      <c r="AM54" s="46">
        <v>44745.3</v>
      </c>
      <c r="AN54" s="46">
        <v>66064.02</v>
      </c>
      <c r="AQ54" s="46">
        <v>13915.65</v>
      </c>
    </row>
    <row r="55" spans="2:47" x14ac:dyDescent="0.3">
      <c r="B55" s="48" t="s">
        <v>679</v>
      </c>
      <c r="C55" s="48" t="s">
        <v>678</v>
      </c>
      <c r="D55" s="49">
        <v>5833782.5300000003</v>
      </c>
      <c r="E55" s="46">
        <v>23974.9</v>
      </c>
      <c r="F55" s="46">
        <v>263717.74</v>
      </c>
      <c r="G55" s="46">
        <v>180984.78</v>
      </c>
      <c r="H55" s="46">
        <v>17215.010000000002</v>
      </c>
      <c r="J55" s="46">
        <v>2891.87</v>
      </c>
      <c r="K55" s="46">
        <v>8289.89</v>
      </c>
      <c r="L55" s="46">
        <v>486439.31999999995</v>
      </c>
      <c r="M55" s="46">
        <v>213601.21999999997</v>
      </c>
      <c r="O55" s="46">
        <v>134237.95000000001</v>
      </c>
      <c r="P55" s="46">
        <v>2394170.0200000005</v>
      </c>
      <c r="Q55" s="46">
        <v>249570.48</v>
      </c>
      <c r="R55" s="46">
        <v>452572.57</v>
      </c>
      <c r="S55" s="46">
        <v>79322.899999999994</v>
      </c>
      <c r="T55" s="46">
        <v>129610.12</v>
      </c>
      <c r="U55" s="46">
        <v>6692.01</v>
      </c>
      <c r="V55" s="46">
        <v>29493.670000000006</v>
      </c>
      <c r="X55" s="46">
        <v>70315.64</v>
      </c>
      <c r="Y55" s="46">
        <v>97932.81</v>
      </c>
      <c r="AA55" s="46">
        <v>20401.32</v>
      </c>
      <c r="AB55" s="46">
        <v>193064.57999999996</v>
      </c>
      <c r="AC55" s="46">
        <v>38229.15</v>
      </c>
      <c r="AD55" s="46">
        <v>17309.79</v>
      </c>
      <c r="AF55" s="46">
        <v>-69126.509999999995</v>
      </c>
      <c r="AG55" s="46">
        <v>14801.66</v>
      </c>
      <c r="AH55" s="46">
        <v>73172.37</v>
      </c>
      <c r="AI55" s="46">
        <v>194192.41</v>
      </c>
      <c r="AJ55" s="46">
        <v>206698.21999999997</v>
      </c>
      <c r="AK55" s="46">
        <v>122860.07</v>
      </c>
      <c r="AL55" s="46">
        <v>2342.3000000000002</v>
      </c>
      <c r="AM55" s="46">
        <v>69239.14</v>
      </c>
      <c r="AN55" s="46">
        <v>94472.97</v>
      </c>
      <c r="AQ55" s="46">
        <v>-721.71999999999935</v>
      </c>
      <c r="AR55" s="46">
        <v>679.14</v>
      </c>
      <c r="AS55" s="46">
        <v>15134.74</v>
      </c>
    </row>
    <row r="56" spans="2:47" x14ac:dyDescent="0.3">
      <c r="B56" s="48" t="s">
        <v>677</v>
      </c>
      <c r="C56" s="48" t="s">
        <v>676</v>
      </c>
      <c r="D56" s="49">
        <v>1395182.7299999993</v>
      </c>
      <c r="E56" s="46">
        <v>20803.84</v>
      </c>
      <c r="F56" s="46">
        <v>107819.60999999999</v>
      </c>
      <c r="G56" s="46">
        <v>61155.099999999991</v>
      </c>
      <c r="J56" s="46">
        <v>7561.89</v>
      </c>
      <c r="K56" s="46">
        <v>1368.57</v>
      </c>
      <c r="L56" s="46">
        <v>137265.68000000002</v>
      </c>
      <c r="N56" s="46">
        <v>539.29999999999995</v>
      </c>
      <c r="O56" s="46">
        <v>20640.11</v>
      </c>
      <c r="P56" s="46">
        <v>582177.42000000004</v>
      </c>
      <c r="S56" s="46">
        <v>4129.9400000000005</v>
      </c>
      <c r="T56" s="46">
        <v>647.99</v>
      </c>
      <c r="U56" s="46">
        <v>12229.74</v>
      </c>
      <c r="X56" s="46">
        <v>24327.78</v>
      </c>
      <c r="Y56" s="46">
        <v>64546.83</v>
      </c>
      <c r="AA56" s="46">
        <v>434</v>
      </c>
      <c r="AB56" s="46">
        <v>112111.73999999999</v>
      </c>
      <c r="AC56" s="46">
        <v>23069.54</v>
      </c>
      <c r="AD56" s="46">
        <v>10641.34</v>
      </c>
      <c r="AH56" s="46">
        <v>9173.98</v>
      </c>
      <c r="AI56" s="46">
        <v>43314.91</v>
      </c>
      <c r="AJ56" s="46">
        <v>64463.259999999995</v>
      </c>
      <c r="AK56" s="46">
        <v>37723.730000000003</v>
      </c>
      <c r="AL56" s="46">
        <v>803.76</v>
      </c>
      <c r="AM56" s="46">
        <v>24622.74</v>
      </c>
      <c r="AN56" s="46">
        <v>20734.61</v>
      </c>
      <c r="AQ56" s="46">
        <v>2875.32</v>
      </c>
    </row>
    <row r="57" spans="2:47" x14ac:dyDescent="0.3">
      <c r="B57" s="48" t="s">
        <v>675</v>
      </c>
      <c r="C57" s="48" t="s">
        <v>674</v>
      </c>
      <c r="D57" s="49">
        <v>4931204.43</v>
      </c>
      <c r="E57" s="46">
        <v>80240.710000000006</v>
      </c>
      <c r="F57" s="46">
        <v>179757.93999999997</v>
      </c>
      <c r="G57" s="46">
        <v>195999.08</v>
      </c>
      <c r="H57" s="46">
        <v>6656.65</v>
      </c>
      <c r="I57" s="46">
        <v>4698.59</v>
      </c>
      <c r="J57" s="46">
        <v>80029.850000000006</v>
      </c>
      <c r="K57" s="46">
        <v>500</v>
      </c>
      <c r="L57" s="46">
        <v>186875.63</v>
      </c>
      <c r="M57" s="46">
        <v>65023.6</v>
      </c>
      <c r="N57" s="46">
        <v>67999.22</v>
      </c>
      <c r="O57" s="46">
        <v>88525.02</v>
      </c>
      <c r="P57" s="46">
        <v>2501957.4000000008</v>
      </c>
      <c r="Q57" s="46">
        <v>157144.54</v>
      </c>
      <c r="S57" s="46">
        <v>195</v>
      </c>
      <c r="U57" s="46">
        <v>52395.91</v>
      </c>
      <c r="V57" s="46">
        <v>20303.650000000001</v>
      </c>
      <c r="W57" s="46">
        <v>21030.22</v>
      </c>
      <c r="X57" s="46">
        <v>86911.55</v>
      </c>
      <c r="Y57" s="46">
        <v>105670.73999999999</v>
      </c>
      <c r="AA57" s="46">
        <v>61377.72</v>
      </c>
      <c r="AB57" s="46">
        <v>106439.37000000001</v>
      </c>
      <c r="AC57" s="46">
        <v>28090.560000000001</v>
      </c>
      <c r="AD57" s="46">
        <v>12954.24</v>
      </c>
      <c r="AF57" s="46">
        <v>-14964.35</v>
      </c>
      <c r="AH57" s="46">
        <v>31866.600000000002</v>
      </c>
      <c r="AI57" s="46">
        <v>212597.5</v>
      </c>
      <c r="AJ57" s="46">
        <v>94203.56</v>
      </c>
      <c r="AK57" s="46">
        <v>210601.51</v>
      </c>
      <c r="AM57" s="46">
        <v>60753.4</v>
      </c>
      <c r="AN57" s="46">
        <v>209670.22000000003</v>
      </c>
      <c r="AQ57" s="46">
        <v>15698.8</v>
      </c>
    </row>
    <row r="58" spans="2:47" x14ac:dyDescent="0.3">
      <c r="B58" s="48" t="s">
        <v>673</v>
      </c>
      <c r="C58" s="48" t="s">
        <v>672</v>
      </c>
      <c r="D58" s="49">
        <v>1478212.5000000002</v>
      </c>
      <c r="E58" s="46">
        <v>4798.78</v>
      </c>
      <c r="F58" s="46">
        <v>70139.25</v>
      </c>
      <c r="G58" s="46">
        <v>52201.739999999991</v>
      </c>
      <c r="H58" s="46">
        <v>45.25</v>
      </c>
      <c r="J58" s="46">
        <v>21326.31</v>
      </c>
      <c r="L58" s="46">
        <v>93392.8</v>
      </c>
      <c r="N58" s="46">
        <v>45.45</v>
      </c>
      <c r="O58" s="46">
        <v>36913.340000000004</v>
      </c>
      <c r="P58" s="46">
        <v>643243.36</v>
      </c>
      <c r="Q58" s="46">
        <v>2416.66</v>
      </c>
      <c r="S58" s="46">
        <v>4926.3099999999995</v>
      </c>
      <c r="T58" s="46">
        <v>5931.3899999999994</v>
      </c>
      <c r="U58" s="46">
        <v>4399.7500000000009</v>
      </c>
      <c r="V58" s="46">
        <v>6608.7800000000007</v>
      </c>
      <c r="X58" s="46">
        <v>14256.47</v>
      </c>
      <c r="Y58" s="46">
        <v>52846.34</v>
      </c>
      <c r="AA58" s="46">
        <v>95219.16</v>
      </c>
      <c r="AB58" s="46">
        <v>152534.84</v>
      </c>
      <c r="AC58" s="46">
        <v>48112.91</v>
      </c>
      <c r="AD58" s="46">
        <v>13075.4</v>
      </c>
      <c r="AF58" s="46">
        <v>-99.11</v>
      </c>
      <c r="AH58" s="46">
        <v>954.31</v>
      </c>
      <c r="AI58" s="46">
        <v>24535.559999999998</v>
      </c>
      <c r="AJ58" s="46">
        <v>18946.060000000001</v>
      </c>
      <c r="AK58" s="46">
        <v>46096.53</v>
      </c>
      <c r="AM58" s="46">
        <v>30589.35</v>
      </c>
      <c r="AN58" s="46">
        <v>16269.51</v>
      </c>
      <c r="AT58" s="46">
        <v>18486</v>
      </c>
    </row>
    <row r="59" spans="2:47" x14ac:dyDescent="0.3">
      <c r="B59" s="48" t="s">
        <v>671</v>
      </c>
      <c r="C59" s="48" t="s">
        <v>670</v>
      </c>
      <c r="D59" s="49">
        <v>5497593.9500000011</v>
      </c>
      <c r="E59" s="46">
        <v>54578.25</v>
      </c>
      <c r="F59" s="46">
        <v>157822.79999999999</v>
      </c>
      <c r="G59" s="46">
        <v>325621.11</v>
      </c>
      <c r="H59" s="46">
        <v>3374.47</v>
      </c>
      <c r="I59" s="46">
        <v>904.73</v>
      </c>
      <c r="J59" s="46">
        <v>45608.95</v>
      </c>
      <c r="K59" s="46">
        <v>5460.54</v>
      </c>
      <c r="L59" s="46">
        <v>358243.07000000007</v>
      </c>
      <c r="M59" s="46">
        <v>159760.79999999999</v>
      </c>
      <c r="O59" s="46">
        <v>153665.89000000001</v>
      </c>
      <c r="P59" s="46">
        <v>2727506.25</v>
      </c>
      <c r="Q59" s="46">
        <v>216544.86000000002</v>
      </c>
      <c r="S59" s="46">
        <v>32646.560000000001</v>
      </c>
      <c r="T59" s="46">
        <v>28494.57</v>
      </c>
      <c r="U59" s="46">
        <v>29297.739999999998</v>
      </c>
      <c r="V59" s="46">
        <v>16687.509999999998</v>
      </c>
      <c r="W59" s="46">
        <v>25943.42</v>
      </c>
      <c r="X59" s="46">
        <v>50094.85</v>
      </c>
      <c r="Y59" s="46">
        <v>129328.86</v>
      </c>
      <c r="Z59" s="46">
        <v>-1905.73</v>
      </c>
      <c r="AG59" s="46">
        <v>97373.07</v>
      </c>
      <c r="AH59" s="46">
        <v>41311.81</v>
      </c>
      <c r="AI59" s="46">
        <v>114721.74</v>
      </c>
      <c r="AJ59" s="46">
        <v>355708.51000000007</v>
      </c>
      <c r="AK59" s="46">
        <v>167114.15</v>
      </c>
      <c r="AM59" s="46">
        <v>87047.5</v>
      </c>
      <c r="AN59" s="46">
        <v>73464.95</v>
      </c>
      <c r="AQ59" s="46">
        <v>2465.5600000000013</v>
      </c>
      <c r="AT59" s="46">
        <v>37859.22</v>
      </c>
      <c r="AU59" s="46">
        <v>847.94</v>
      </c>
    </row>
    <row r="60" spans="2:47" x14ac:dyDescent="0.3">
      <c r="B60" s="48" t="s">
        <v>669</v>
      </c>
      <c r="C60" s="48" t="s">
        <v>668</v>
      </c>
      <c r="D60" s="49">
        <v>6452378.7199999997</v>
      </c>
      <c r="E60" s="46">
        <v>78236.41</v>
      </c>
      <c r="F60" s="46">
        <v>159359.14000000001</v>
      </c>
      <c r="G60" s="46">
        <v>275979.65999999997</v>
      </c>
      <c r="H60" s="46">
        <v>6927.38</v>
      </c>
      <c r="I60" s="46">
        <v>25569.09</v>
      </c>
      <c r="J60" s="46">
        <v>39184.700000000004</v>
      </c>
      <c r="K60" s="46">
        <v>95067.63</v>
      </c>
      <c r="L60" s="46">
        <v>341637.73</v>
      </c>
      <c r="M60" s="46">
        <v>139791.07</v>
      </c>
      <c r="N60" s="46">
        <v>4527.97</v>
      </c>
      <c r="O60" s="46">
        <v>292600.99</v>
      </c>
      <c r="P60" s="46">
        <v>3259585.15</v>
      </c>
      <c r="Q60" s="46">
        <v>171015.25</v>
      </c>
      <c r="S60" s="46">
        <v>1065.29</v>
      </c>
      <c r="T60" s="46">
        <v>12251.53</v>
      </c>
      <c r="U60" s="46">
        <v>78827.31</v>
      </c>
      <c r="V60" s="46">
        <v>5982.88</v>
      </c>
      <c r="W60" s="46">
        <v>68004.739999999991</v>
      </c>
      <c r="X60" s="46">
        <v>120524.55</v>
      </c>
      <c r="Y60" s="46">
        <v>88019.709999999992</v>
      </c>
      <c r="AA60" s="46">
        <v>30335.61</v>
      </c>
      <c r="AB60" s="46">
        <v>220582.08</v>
      </c>
      <c r="AC60" s="46">
        <v>49919.31</v>
      </c>
      <c r="AD60" s="46">
        <v>45150.13</v>
      </c>
      <c r="AF60" s="46">
        <v>-12321.65</v>
      </c>
      <c r="AG60" s="46">
        <v>248.84</v>
      </c>
      <c r="AH60" s="46">
        <v>39927.620000000003</v>
      </c>
      <c r="AI60" s="46">
        <v>144852.29999999999</v>
      </c>
      <c r="AJ60" s="46">
        <v>270432.41000000003</v>
      </c>
      <c r="AK60" s="46">
        <v>177649.94</v>
      </c>
      <c r="AL60" s="46">
        <v>14474</v>
      </c>
      <c r="AM60" s="46">
        <v>55293.34</v>
      </c>
      <c r="AN60" s="46">
        <v>40889.26</v>
      </c>
      <c r="AQ60" s="46">
        <v>110491.93999999999</v>
      </c>
      <c r="AU60" s="46">
        <v>295.41000000000003</v>
      </c>
    </row>
    <row r="61" spans="2:47" x14ac:dyDescent="0.3">
      <c r="B61" s="48" t="s">
        <v>667</v>
      </c>
      <c r="C61" s="48" t="s">
        <v>666</v>
      </c>
      <c r="D61" s="49">
        <v>299086638.9199999</v>
      </c>
      <c r="E61" s="46">
        <v>782574.27</v>
      </c>
      <c r="F61" s="46">
        <v>681019.79</v>
      </c>
      <c r="G61" s="46">
        <v>2942178.1</v>
      </c>
      <c r="H61" s="46">
        <v>1615708.97</v>
      </c>
      <c r="I61" s="46">
        <v>611618.27</v>
      </c>
      <c r="J61" s="46">
        <v>6880901.9899999993</v>
      </c>
      <c r="K61" s="46">
        <v>3791399.34</v>
      </c>
      <c r="L61" s="46">
        <v>17317320.810000002</v>
      </c>
      <c r="M61" s="46">
        <v>10370124.879999999</v>
      </c>
      <c r="N61" s="46">
        <v>7833354.3499999987</v>
      </c>
      <c r="O61" s="46">
        <v>9801673.5400000028</v>
      </c>
      <c r="P61" s="46">
        <v>177920056.54999998</v>
      </c>
      <c r="Q61" s="46">
        <v>4687486.2100000009</v>
      </c>
      <c r="S61" s="46">
        <v>5283621.5600000005</v>
      </c>
      <c r="T61" s="46">
        <v>3135.37</v>
      </c>
      <c r="V61" s="46">
        <v>1305153.26</v>
      </c>
      <c r="W61" s="46">
        <v>916674.91000000015</v>
      </c>
      <c r="X61" s="46">
        <v>3040302.78</v>
      </c>
      <c r="Y61" s="46">
        <v>4694766.59</v>
      </c>
      <c r="AA61" s="46">
        <v>1361188.71</v>
      </c>
      <c r="AB61" s="46">
        <v>7844888.2800000003</v>
      </c>
      <c r="AC61" s="46">
        <v>1121438.57</v>
      </c>
      <c r="AD61" s="46">
        <v>339344.96</v>
      </c>
      <c r="AF61" s="46">
        <v>-202694.48</v>
      </c>
      <c r="AG61" s="46">
        <v>854794.72000000009</v>
      </c>
      <c r="AH61" s="46">
        <v>850760.18</v>
      </c>
      <c r="AI61" s="46">
        <v>7105919.3600000022</v>
      </c>
      <c r="AJ61" s="46">
        <v>6289821.2200000007</v>
      </c>
      <c r="AK61" s="46">
        <v>4350619.83</v>
      </c>
      <c r="AL61" s="46">
        <v>64362.520000000004</v>
      </c>
      <c r="AM61" s="46">
        <v>2486881.04</v>
      </c>
      <c r="AN61" s="46">
        <v>4354106.26</v>
      </c>
      <c r="AO61" s="46">
        <v>640168.4</v>
      </c>
      <c r="AP61" s="46">
        <v>388047.12</v>
      </c>
      <c r="AQ61" s="46">
        <v>90934.010000000009</v>
      </c>
      <c r="AR61" s="46">
        <v>86828.87</v>
      </c>
      <c r="AS61" s="46">
        <v>580157.81000000006</v>
      </c>
    </row>
    <row r="62" spans="2:47" x14ac:dyDescent="0.3">
      <c r="B62" s="48" t="s">
        <v>665</v>
      </c>
      <c r="C62" s="48" t="s">
        <v>664</v>
      </c>
      <c r="D62" s="49">
        <v>33756697.159999996</v>
      </c>
      <c r="E62" s="46">
        <v>99457.01999999999</v>
      </c>
      <c r="F62" s="46">
        <v>569752.51</v>
      </c>
      <c r="G62" s="46">
        <v>345000.6</v>
      </c>
      <c r="H62" s="46">
        <v>55702.590000000004</v>
      </c>
      <c r="I62" s="46">
        <v>16894.93</v>
      </c>
      <c r="J62" s="46">
        <v>612823.01</v>
      </c>
      <c r="K62" s="46">
        <v>393399.25</v>
      </c>
      <c r="L62" s="46">
        <v>1573856.43</v>
      </c>
      <c r="M62" s="46">
        <v>863314.58</v>
      </c>
      <c r="O62" s="46">
        <v>1500710.08</v>
      </c>
      <c r="P62" s="46">
        <v>19040879.249999996</v>
      </c>
      <c r="Q62" s="46">
        <v>830828.43</v>
      </c>
      <c r="R62" s="46">
        <v>59850</v>
      </c>
      <c r="S62" s="46">
        <v>398549.63000000006</v>
      </c>
      <c r="T62" s="46">
        <v>349449.22000000003</v>
      </c>
      <c r="U62" s="46">
        <v>114561.93999999999</v>
      </c>
      <c r="V62" s="46">
        <v>213868.88</v>
      </c>
      <c r="W62" s="46">
        <v>216351.57</v>
      </c>
      <c r="X62" s="46">
        <v>662682.47000000009</v>
      </c>
      <c r="Y62" s="46">
        <v>533347.09</v>
      </c>
      <c r="AA62" s="46">
        <v>266998.5</v>
      </c>
      <c r="AB62" s="46">
        <v>1168193.01</v>
      </c>
      <c r="AC62" s="46">
        <v>333324.51</v>
      </c>
      <c r="AD62" s="46">
        <v>52925.13</v>
      </c>
      <c r="AF62" s="46">
        <v>-227075.32</v>
      </c>
      <c r="AG62" s="46">
        <v>306891.7</v>
      </c>
      <c r="AH62" s="46">
        <v>300541.43</v>
      </c>
      <c r="AI62" s="46">
        <v>965339</v>
      </c>
      <c r="AJ62" s="46">
        <v>705380.25</v>
      </c>
      <c r="AK62" s="46">
        <v>569906.59000000008</v>
      </c>
      <c r="AL62" s="46">
        <v>34213.800000000003</v>
      </c>
      <c r="AM62" s="46">
        <v>446509.64</v>
      </c>
      <c r="AN62" s="46">
        <v>343896.16000000003</v>
      </c>
      <c r="AQ62" s="46">
        <v>3510.8900000000031</v>
      </c>
      <c r="AR62" s="46">
        <v>2280.44</v>
      </c>
      <c r="AS62" s="46">
        <v>28863.55</v>
      </c>
      <c r="AU62" s="46">
        <v>3718.4</v>
      </c>
    </row>
    <row r="63" spans="2:47" x14ac:dyDescent="0.3">
      <c r="B63" s="48" t="s">
        <v>663</v>
      </c>
      <c r="C63" s="48" t="s">
        <v>662</v>
      </c>
      <c r="D63" s="49">
        <v>450127.22000000003</v>
      </c>
      <c r="E63" s="46">
        <v>1000</v>
      </c>
      <c r="F63" s="46">
        <v>26875.15</v>
      </c>
      <c r="G63" s="46">
        <v>13525</v>
      </c>
      <c r="P63" s="46">
        <v>270953.56</v>
      </c>
      <c r="R63" s="46">
        <v>1428</v>
      </c>
      <c r="S63" s="46">
        <v>43</v>
      </c>
      <c r="V63" s="46">
        <v>2434.67</v>
      </c>
      <c r="AA63" s="46">
        <v>2986.05</v>
      </c>
      <c r="AB63" s="46">
        <v>82340.679999999993</v>
      </c>
      <c r="AC63" s="46">
        <v>5945.91</v>
      </c>
      <c r="AI63" s="46">
        <v>23696.87</v>
      </c>
      <c r="AJ63" s="46">
        <v>215.66</v>
      </c>
      <c r="AK63" s="46">
        <v>6224.28</v>
      </c>
      <c r="AN63" s="46">
        <v>12458.39</v>
      </c>
    </row>
    <row r="64" spans="2:47" x14ac:dyDescent="0.3">
      <c r="B64" s="48" t="s">
        <v>661</v>
      </c>
      <c r="C64" s="48" t="s">
        <v>660</v>
      </c>
      <c r="D64" s="49">
        <v>2450379.5400000019</v>
      </c>
      <c r="E64" s="46">
        <v>187844.75</v>
      </c>
      <c r="F64" s="46">
        <v>146042.23000000001</v>
      </c>
      <c r="G64" s="46">
        <v>52479.31</v>
      </c>
      <c r="K64" s="46">
        <v>9576.8100000000013</v>
      </c>
      <c r="L64" s="46">
        <v>119243.79000000001</v>
      </c>
      <c r="M64" s="46">
        <v>2908.95</v>
      </c>
      <c r="P64" s="46">
        <v>1208112.8</v>
      </c>
      <c r="Q64" s="46">
        <v>79439.69</v>
      </c>
      <c r="R64" s="46">
        <v>80926.179999999993</v>
      </c>
      <c r="T64" s="46">
        <v>4582.8599999999997</v>
      </c>
      <c r="V64" s="46">
        <v>13557.96</v>
      </c>
      <c r="X64" s="46">
        <v>21894.46</v>
      </c>
      <c r="Y64" s="46">
        <v>51152.42</v>
      </c>
      <c r="AA64" s="46">
        <v>22436.5</v>
      </c>
      <c r="AB64" s="46">
        <v>50958.71</v>
      </c>
      <c r="AC64" s="46">
        <v>647.11</v>
      </c>
      <c r="AD64" s="46">
        <v>12527.44</v>
      </c>
      <c r="AF64" s="46">
        <v>-3071.69</v>
      </c>
      <c r="AH64" s="46">
        <v>47638.21</v>
      </c>
      <c r="AI64" s="46">
        <v>72864.929999999993</v>
      </c>
      <c r="AJ64" s="46">
        <v>82157.03</v>
      </c>
      <c r="AK64" s="46">
        <v>80303.59</v>
      </c>
      <c r="AM64" s="46">
        <v>42685.919999999998</v>
      </c>
      <c r="AN64" s="46">
        <v>54495.65</v>
      </c>
      <c r="AQ64" s="46">
        <v>8973.93</v>
      </c>
    </row>
    <row r="65" spans="2:47" x14ac:dyDescent="0.3">
      <c r="B65" s="48" t="s">
        <v>659</v>
      </c>
      <c r="C65" s="48" t="s">
        <v>658</v>
      </c>
      <c r="D65" s="49">
        <v>5868868.620000002</v>
      </c>
      <c r="E65" s="46">
        <v>29213.52</v>
      </c>
      <c r="F65" s="46">
        <v>130478.33999999998</v>
      </c>
      <c r="G65" s="46">
        <v>132230.57999999999</v>
      </c>
      <c r="J65" s="46">
        <v>66912.429999999993</v>
      </c>
      <c r="K65" s="46">
        <v>7120.61</v>
      </c>
      <c r="L65" s="46">
        <v>293599.3</v>
      </c>
      <c r="M65" s="46">
        <v>105723.12000000001</v>
      </c>
      <c r="N65" s="46">
        <v>41703.71</v>
      </c>
      <c r="O65" s="46">
        <v>115960.53</v>
      </c>
      <c r="P65" s="46">
        <v>3086828.7899999991</v>
      </c>
      <c r="Q65" s="46">
        <v>277387.09000000003</v>
      </c>
      <c r="S65" s="46">
        <v>7021.07</v>
      </c>
      <c r="T65" s="46">
        <v>51565.97</v>
      </c>
      <c r="U65" s="46">
        <v>11918.419999999998</v>
      </c>
      <c r="V65" s="46">
        <v>47170.13</v>
      </c>
      <c r="W65" s="46">
        <v>46600.58</v>
      </c>
      <c r="X65" s="46">
        <v>76257.78</v>
      </c>
      <c r="Y65" s="46">
        <v>84706.03</v>
      </c>
      <c r="AA65" s="46">
        <v>18283.52</v>
      </c>
      <c r="AB65" s="46">
        <v>215086.71000000002</v>
      </c>
      <c r="AC65" s="46">
        <v>96021.06</v>
      </c>
      <c r="AD65" s="46">
        <v>16877</v>
      </c>
      <c r="AF65" s="46">
        <v>-26154.58</v>
      </c>
      <c r="AH65" s="46">
        <v>6708.27</v>
      </c>
      <c r="AI65" s="46">
        <v>195163.68000000002</v>
      </c>
      <c r="AJ65" s="46">
        <v>251300.89</v>
      </c>
      <c r="AK65" s="46">
        <v>203027.88</v>
      </c>
      <c r="AM65" s="46">
        <v>94579.21</v>
      </c>
      <c r="AN65" s="46">
        <v>187590.97999999998</v>
      </c>
      <c r="AQ65" s="46">
        <v>-2014</v>
      </c>
    </row>
    <row r="66" spans="2:47" x14ac:dyDescent="0.3">
      <c r="B66" s="48" t="s">
        <v>657</v>
      </c>
      <c r="C66" s="48" t="s">
        <v>656</v>
      </c>
      <c r="D66" s="49">
        <v>45084111.550000072</v>
      </c>
      <c r="E66" s="46">
        <v>260595.44</v>
      </c>
      <c r="F66" s="46">
        <v>375281.55000000005</v>
      </c>
      <c r="G66" s="46">
        <v>669365.05000000005</v>
      </c>
      <c r="H66" s="46">
        <v>193905.83</v>
      </c>
      <c r="I66" s="46">
        <v>161920.5</v>
      </c>
      <c r="J66" s="46">
        <v>2080924.4700000004</v>
      </c>
      <c r="K66" s="46">
        <v>157009.28999999998</v>
      </c>
      <c r="L66" s="46">
        <v>2483129.1999999997</v>
      </c>
      <c r="M66" s="46">
        <v>2477102.16</v>
      </c>
      <c r="N66" s="46">
        <v>251531.48999999996</v>
      </c>
      <c r="O66" s="46">
        <v>1013240.8399999999</v>
      </c>
      <c r="P66" s="46">
        <v>24346425.509999994</v>
      </c>
      <c r="Q66" s="46">
        <v>757107.57000000007</v>
      </c>
      <c r="S66" s="46">
        <v>602592.16000000015</v>
      </c>
      <c r="T66" s="46">
        <v>1079035.72</v>
      </c>
      <c r="U66" s="46">
        <v>357415.95999999996</v>
      </c>
      <c r="V66" s="46">
        <v>216395.72999999998</v>
      </c>
      <c r="W66" s="46">
        <v>101320.3</v>
      </c>
      <c r="X66" s="46">
        <v>891086.97</v>
      </c>
      <c r="Y66" s="46">
        <v>1036880.27</v>
      </c>
      <c r="AA66" s="46">
        <v>293646.26</v>
      </c>
      <c r="AB66" s="46">
        <v>846120.6</v>
      </c>
      <c r="AC66" s="46">
        <v>265710.88</v>
      </c>
      <c r="AD66" s="46">
        <v>42402.81</v>
      </c>
      <c r="AF66" s="46">
        <v>-185398.41</v>
      </c>
      <c r="AG66" s="46">
        <v>239100.50999999998</v>
      </c>
      <c r="AH66" s="46">
        <v>204648.85</v>
      </c>
      <c r="AI66" s="46">
        <v>1249504.3599999999</v>
      </c>
      <c r="AJ66" s="46">
        <v>748286.34</v>
      </c>
      <c r="AK66" s="46">
        <v>454666.53</v>
      </c>
      <c r="AL66" s="46">
        <v>73.25</v>
      </c>
      <c r="AM66" s="46">
        <v>292165.74</v>
      </c>
      <c r="AN66" s="46">
        <v>966666.17999999982</v>
      </c>
      <c r="AQ66" s="46">
        <v>25144.23</v>
      </c>
      <c r="AR66" s="46">
        <v>20254.599999999999</v>
      </c>
      <c r="AS66" s="46">
        <v>115334.6</v>
      </c>
      <c r="AT66" s="46">
        <v>-57000</v>
      </c>
      <c r="AU66" s="46">
        <v>50518.21</v>
      </c>
    </row>
    <row r="67" spans="2:47" x14ac:dyDescent="0.3">
      <c r="B67" s="48" t="s">
        <v>655</v>
      </c>
      <c r="C67" s="48" t="s">
        <v>654</v>
      </c>
      <c r="D67" s="49">
        <v>53116974.550000004</v>
      </c>
      <c r="E67" s="46">
        <v>326781.81</v>
      </c>
      <c r="F67" s="46">
        <v>517416.98</v>
      </c>
      <c r="G67" s="46">
        <v>939949.39</v>
      </c>
      <c r="H67" s="46">
        <v>28339.69</v>
      </c>
      <c r="I67" s="46">
        <v>39091.070000000007</v>
      </c>
      <c r="J67" s="46">
        <v>1449854.55</v>
      </c>
      <c r="K67" s="46">
        <v>594928.04999999993</v>
      </c>
      <c r="L67" s="46">
        <v>3358222.2</v>
      </c>
      <c r="M67" s="46">
        <v>1940873.12</v>
      </c>
      <c r="N67" s="46">
        <v>324541.26</v>
      </c>
      <c r="O67" s="46">
        <v>2021560.18</v>
      </c>
      <c r="P67" s="46">
        <v>28977976.210000005</v>
      </c>
      <c r="Q67" s="46">
        <v>1035206.56</v>
      </c>
      <c r="S67" s="46">
        <v>1213703.03</v>
      </c>
      <c r="T67" s="46">
        <v>207653.31</v>
      </c>
      <c r="U67" s="46">
        <v>983415.45</v>
      </c>
      <c r="V67" s="46">
        <v>338124.85</v>
      </c>
      <c r="W67" s="46">
        <v>769744.14</v>
      </c>
      <c r="X67" s="46">
        <v>134761.92000000001</v>
      </c>
      <c r="Y67" s="46">
        <v>973039.32</v>
      </c>
      <c r="AA67" s="46">
        <v>243687.59</v>
      </c>
      <c r="AB67" s="46">
        <v>1084045.1800000002</v>
      </c>
      <c r="AC67" s="46">
        <v>293572.36</v>
      </c>
      <c r="AD67" s="46">
        <v>49744.37</v>
      </c>
      <c r="AF67" s="46">
        <v>-110388.36</v>
      </c>
      <c r="AG67" s="46">
        <v>186844.17</v>
      </c>
      <c r="AH67" s="46">
        <v>320589.43</v>
      </c>
      <c r="AI67" s="46">
        <v>1717387.52</v>
      </c>
      <c r="AJ67" s="46">
        <v>682803.20000000007</v>
      </c>
      <c r="AK67" s="46">
        <v>669292.57999999996</v>
      </c>
      <c r="AL67" s="46">
        <v>136608.07</v>
      </c>
      <c r="AM67" s="46">
        <v>566421.41</v>
      </c>
      <c r="AN67" s="46">
        <v>999083.04999999993</v>
      </c>
      <c r="AQ67" s="46">
        <v>102100.89</v>
      </c>
      <c r="AR67" s="46">
        <v>382.44</v>
      </c>
      <c r="AS67" s="46">
        <v>7367.56</v>
      </c>
      <c r="AT67" s="46">
        <v>-7750</v>
      </c>
    </row>
    <row r="68" spans="2:47" x14ac:dyDescent="0.3">
      <c r="B68" s="48" t="s">
        <v>653</v>
      </c>
      <c r="C68" s="48" t="s">
        <v>652</v>
      </c>
      <c r="D68" s="49">
        <v>15723176.189999992</v>
      </c>
      <c r="E68" s="46">
        <v>50866.509999999995</v>
      </c>
      <c r="F68" s="46">
        <v>250821.01</v>
      </c>
      <c r="G68" s="46">
        <v>291609.2</v>
      </c>
      <c r="H68" s="46">
        <v>64952.369999999995</v>
      </c>
      <c r="J68" s="46">
        <v>511298.66</v>
      </c>
      <c r="K68" s="46">
        <v>510890.88000000006</v>
      </c>
      <c r="L68" s="46">
        <v>721792.74000000011</v>
      </c>
      <c r="M68" s="46">
        <v>284717.83</v>
      </c>
      <c r="O68" s="46">
        <v>322418.83999999991</v>
      </c>
      <c r="P68" s="46">
        <v>7279596.4900000012</v>
      </c>
      <c r="Q68" s="46">
        <v>519076.05000000005</v>
      </c>
      <c r="S68" s="46">
        <v>514047.14000000007</v>
      </c>
      <c r="T68" s="46">
        <v>154476.54</v>
      </c>
      <c r="U68" s="46">
        <v>474551.11</v>
      </c>
      <c r="V68" s="46">
        <v>62456.99</v>
      </c>
      <c r="W68" s="46">
        <v>79677.7</v>
      </c>
      <c r="X68" s="46">
        <v>293230.96000000002</v>
      </c>
      <c r="Y68" s="46">
        <v>203721.3</v>
      </c>
      <c r="AA68" s="46">
        <v>110375.34999999999</v>
      </c>
      <c r="AB68" s="46">
        <v>274621.15000000002</v>
      </c>
      <c r="AC68" s="46">
        <v>117658.15</v>
      </c>
      <c r="AD68" s="46">
        <v>20013.009999999998</v>
      </c>
      <c r="AE68" s="46">
        <v>10718.24</v>
      </c>
      <c r="AF68" s="46">
        <v>-35968.65</v>
      </c>
      <c r="AG68" s="46">
        <v>137365.92000000001</v>
      </c>
      <c r="AH68" s="46">
        <v>274523.21000000002</v>
      </c>
      <c r="AI68" s="46">
        <v>353764.02</v>
      </c>
      <c r="AJ68" s="46">
        <v>1003598.81</v>
      </c>
      <c r="AK68" s="46">
        <v>274209.8</v>
      </c>
      <c r="AM68" s="46">
        <v>155662.07</v>
      </c>
      <c r="AN68" s="46">
        <v>234122.39</v>
      </c>
      <c r="AQ68" s="46">
        <v>192377.64</v>
      </c>
      <c r="AR68" s="46">
        <v>499.65</v>
      </c>
      <c r="AS68" s="46">
        <v>9433.11</v>
      </c>
    </row>
    <row r="69" spans="2:47" x14ac:dyDescent="0.3">
      <c r="B69" s="48" t="s">
        <v>651</v>
      </c>
      <c r="C69" s="48" t="s">
        <v>650</v>
      </c>
      <c r="D69" s="49">
        <v>3922934.4399999995</v>
      </c>
      <c r="E69" s="46">
        <v>20092.62</v>
      </c>
      <c r="F69" s="46">
        <v>135287.66</v>
      </c>
      <c r="G69" s="46">
        <v>96200.27</v>
      </c>
      <c r="J69" s="46">
        <v>23044.870000000003</v>
      </c>
      <c r="K69" s="46">
        <v>3330.26</v>
      </c>
      <c r="L69" s="46">
        <v>246183</v>
      </c>
      <c r="M69" s="46">
        <v>42717.18</v>
      </c>
      <c r="O69" s="46">
        <v>99998.29</v>
      </c>
      <c r="P69" s="46">
        <v>1937398.6800000002</v>
      </c>
      <c r="Q69" s="46">
        <v>151955.71</v>
      </c>
      <c r="R69" s="46">
        <v>18166.419999999998</v>
      </c>
      <c r="S69" s="46">
        <v>14664.719999999998</v>
      </c>
      <c r="T69" s="46">
        <v>122089.46</v>
      </c>
      <c r="U69" s="46">
        <v>27857.030000000002</v>
      </c>
      <c r="V69" s="46">
        <v>25954.29</v>
      </c>
      <c r="X69" s="46">
        <v>81012.820000000007</v>
      </c>
      <c r="Y69" s="46">
        <v>105933.52</v>
      </c>
      <c r="AA69" s="46">
        <v>60228.84</v>
      </c>
      <c r="AB69" s="46">
        <v>270343.05</v>
      </c>
      <c r="AC69" s="46">
        <v>44442.35</v>
      </c>
      <c r="AD69" s="46">
        <v>20428.099999999999</v>
      </c>
      <c r="AF69" s="46">
        <v>-23927</v>
      </c>
      <c r="AH69" s="46">
        <v>51998.559999999998</v>
      </c>
      <c r="AI69" s="46">
        <v>108989.56999999999</v>
      </c>
      <c r="AJ69" s="46">
        <v>69963.789999999994</v>
      </c>
      <c r="AK69" s="46">
        <v>77936.13</v>
      </c>
      <c r="AM69" s="46">
        <v>78679.360000000001</v>
      </c>
      <c r="AN69" s="46">
        <v>11964.89</v>
      </c>
    </row>
    <row r="70" spans="2:47" x14ac:dyDescent="0.3">
      <c r="B70" s="48" t="s">
        <v>649</v>
      </c>
      <c r="C70" s="48" t="s">
        <v>648</v>
      </c>
      <c r="D70" s="49">
        <v>10383501.630000008</v>
      </c>
      <c r="E70" s="46">
        <v>70870.51999999999</v>
      </c>
      <c r="F70" s="46">
        <v>322018.52</v>
      </c>
      <c r="G70" s="46">
        <v>238141.36000000002</v>
      </c>
      <c r="H70" s="46">
        <v>51547.78</v>
      </c>
      <c r="I70" s="46">
        <v>2503.4300000000003</v>
      </c>
      <c r="J70" s="46">
        <v>197492.36999999997</v>
      </c>
      <c r="K70" s="46">
        <v>1864.09</v>
      </c>
      <c r="L70" s="46">
        <v>454067.09</v>
      </c>
      <c r="M70" s="46">
        <v>80047.53</v>
      </c>
      <c r="O70" s="46">
        <v>338028</v>
      </c>
      <c r="P70" s="46">
        <v>5285125.629999999</v>
      </c>
      <c r="Q70" s="46">
        <v>281783.98</v>
      </c>
      <c r="S70" s="46">
        <v>110346.37000000001</v>
      </c>
      <c r="T70" s="46">
        <v>303540.81999999995</v>
      </c>
      <c r="U70" s="46">
        <v>76965.67</v>
      </c>
      <c r="V70" s="46">
        <v>58363.540000000008</v>
      </c>
      <c r="W70" s="46">
        <v>40306.879999999997</v>
      </c>
      <c r="X70" s="46">
        <v>208849.08</v>
      </c>
      <c r="Y70" s="46">
        <v>203542.66</v>
      </c>
      <c r="AA70" s="46">
        <v>50529.02</v>
      </c>
      <c r="AB70" s="46">
        <v>332077.95</v>
      </c>
      <c r="AC70" s="46">
        <v>34032.699999999997</v>
      </c>
      <c r="AD70" s="46">
        <v>16730.27</v>
      </c>
      <c r="AF70" s="46">
        <v>-75262.14</v>
      </c>
      <c r="AG70" s="46">
        <v>49333.549999999996</v>
      </c>
      <c r="AH70" s="46">
        <v>127622.96999999999</v>
      </c>
      <c r="AI70" s="46">
        <v>263020.23</v>
      </c>
      <c r="AJ70" s="46">
        <v>674177.52</v>
      </c>
      <c r="AK70" s="46">
        <v>119093.08</v>
      </c>
      <c r="AL70" s="46">
        <v>20917.39</v>
      </c>
      <c r="AM70" s="46">
        <v>138517.04</v>
      </c>
      <c r="AN70" s="46">
        <v>305750.94</v>
      </c>
      <c r="AQ70" s="46">
        <v>1555.79</v>
      </c>
      <c r="AR70" s="46">
        <v>380.7</v>
      </c>
      <c r="AS70" s="46">
        <v>5294.9</v>
      </c>
      <c r="AT70" s="46">
        <v>-5675.6</v>
      </c>
    </row>
    <row r="71" spans="2:47" x14ac:dyDescent="0.3">
      <c r="B71" s="48" t="s">
        <v>647</v>
      </c>
      <c r="C71" s="48" t="s">
        <v>646</v>
      </c>
      <c r="D71" s="49">
        <v>27401573.420000006</v>
      </c>
      <c r="E71" s="46">
        <v>79397.899999999994</v>
      </c>
      <c r="F71" s="46">
        <v>231600.47000000003</v>
      </c>
      <c r="G71" s="46">
        <v>336381.04</v>
      </c>
      <c r="H71" s="46">
        <v>295479.84000000003</v>
      </c>
      <c r="I71" s="46">
        <v>40024.69</v>
      </c>
      <c r="J71" s="46">
        <v>382180.69000000006</v>
      </c>
      <c r="K71" s="46">
        <v>293047.90999999997</v>
      </c>
      <c r="L71" s="46">
        <v>1512865.1200000003</v>
      </c>
      <c r="M71" s="46">
        <v>382902.71</v>
      </c>
      <c r="N71" s="46">
        <v>63719.05</v>
      </c>
      <c r="O71" s="46">
        <v>720265.1</v>
      </c>
      <c r="P71" s="46">
        <v>16005206.16</v>
      </c>
      <c r="Q71" s="46">
        <v>920706.16999999993</v>
      </c>
      <c r="S71" s="46">
        <v>356919.94000000006</v>
      </c>
      <c r="T71" s="46">
        <v>199418.82</v>
      </c>
      <c r="U71" s="46">
        <v>403603.47</v>
      </c>
      <c r="V71" s="46">
        <v>202307.72</v>
      </c>
      <c r="W71" s="46">
        <v>69950.89</v>
      </c>
      <c r="X71" s="46">
        <v>422804.13</v>
      </c>
      <c r="Y71" s="46">
        <v>388555.02</v>
      </c>
      <c r="AA71" s="46">
        <v>136256.34</v>
      </c>
      <c r="AB71" s="46">
        <v>1276962.45</v>
      </c>
      <c r="AC71" s="46">
        <v>313010.74</v>
      </c>
      <c r="AD71" s="46">
        <v>49570.85</v>
      </c>
      <c r="AF71" s="46">
        <v>-462400.24</v>
      </c>
      <c r="AG71" s="46">
        <v>95390.23</v>
      </c>
      <c r="AH71" s="46">
        <v>376843.10000000003</v>
      </c>
      <c r="AI71" s="46">
        <v>1009662.1599999999</v>
      </c>
      <c r="AJ71" s="46">
        <v>167909.08</v>
      </c>
      <c r="AK71" s="46">
        <v>354623.86</v>
      </c>
      <c r="AM71" s="46">
        <v>231879.02</v>
      </c>
      <c r="AN71" s="46">
        <v>406734.54</v>
      </c>
      <c r="AO71" s="46">
        <v>35698.57</v>
      </c>
      <c r="AQ71" s="46">
        <v>63817.880000000005</v>
      </c>
      <c r="AR71" s="46">
        <v>1625</v>
      </c>
      <c r="AS71" s="46">
        <v>36653</v>
      </c>
    </row>
    <row r="72" spans="2:47" x14ac:dyDescent="0.3">
      <c r="B72" s="48" t="s">
        <v>645</v>
      </c>
      <c r="C72" s="48" t="s">
        <v>644</v>
      </c>
      <c r="D72" s="49">
        <v>134704194.93999982</v>
      </c>
      <c r="E72" s="46">
        <v>453703.73000000004</v>
      </c>
      <c r="F72" s="46">
        <v>794755.6</v>
      </c>
      <c r="G72" s="46">
        <v>1378933.3</v>
      </c>
      <c r="H72" s="46">
        <v>710413.55999999994</v>
      </c>
      <c r="I72" s="46">
        <v>114178.98</v>
      </c>
      <c r="J72" s="46">
        <v>3176247.4899999988</v>
      </c>
      <c r="K72" s="46">
        <v>871736.97000000009</v>
      </c>
      <c r="L72" s="46">
        <v>6297584.540000001</v>
      </c>
      <c r="M72" s="46">
        <v>3800247.5300000003</v>
      </c>
      <c r="N72" s="46">
        <v>2151162.0499999998</v>
      </c>
      <c r="O72" s="46">
        <v>6327943.6900000004</v>
      </c>
      <c r="P72" s="46">
        <v>76614939.799999982</v>
      </c>
      <c r="Q72" s="46">
        <v>1783058.25</v>
      </c>
      <c r="S72" s="46">
        <v>2164147.5100000002</v>
      </c>
      <c r="T72" s="46">
        <v>1187673.3900000001</v>
      </c>
      <c r="U72" s="46">
        <v>812514.59</v>
      </c>
      <c r="V72" s="46">
        <v>921263.11</v>
      </c>
      <c r="W72" s="46">
        <v>1953091.1099999999</v>
      </c>
      <c r="X72" s="46">
        <v>427590.46</v>
      </c>
      <c r="Y72" s="46">
        <v>2556805.4000000004</v>
      </c>
      <c r="Z72" s="46">
        <v>-250</v>
      </c>
      <c r="AA72" s="46">
        <v>761541.21000000008</v>
      </c>
      <c r="AB72" s="46">
        <v>3002928.96</v>
      </c>
      <c r="AC72" s="46">
        <v>1100796.49</v>
      </c>
      <c r="AD72" s="46">
        <v>113353.11</v>
      </c>
      <c r="AF72" s="46">
        <v>-158686.81</v>
      </c>
      <c r="AG72" s="46">
        <v>516836.13</v>
      </c>
      <c r="AH72" s="46">
        <v>1274125.6099999999</v>
      </c>
      <c r="AI72" s="46">
        <v>3802037.17</v>
      </c>
      <c r="AJ72" s="46">
        <v>2863551.19</v>
      </c>
      <c r="AK72" s="46">
        <v>1540168.88</v>
      </c>
      <c r="AL72" s="46">
        <v>238203.78</v>
      </c>
      <c r="AM72" s="46">
        <v>1052546.46</v>
      </c>
      <c r="AN72" s="46">
        <v>3266313.37</v>
      </c>
      <c r="AP72" s="46">
        <v>482534.75</v>
      </c>
      <c r="AQ72" s="46">
        <v>124942.02</v>
      </c>
      <c r="AR72" s="46">
        <v>11431.11</v>
      </c>
      <c r="AS72" s="46">
        <v>213830.45</v>
      </c>
    </row>
    <row r="73" spans="2:47" x14ac:dyDescent="0.3">
      <c r="B73" s="48" t="s">
        <v>643</v>
      </c>
      <c r="C73" s="48" t="s">
        <v>642</v>
      </c>
      <c r="D73" s="49">
        <v>40089317.650000036</v>
      </c>
      <c r="E73" s="46">
        <v>41609.769999999997</v>
      </c>
      <c r="F73" s="46">
        <v>308313.81</v>
      </c>
      <c r="G73" s="46">
        <v>777612.73999999987</v>
      </c>
      <c r="H73" s="46">
        <v>168974.49000000002</v>
      </c>
      <c r="J73" s="46">
        <v>1026017.0800000002</v>
      </c>
      <c r="K73" s="46">
        <v>304934.81</v>
      </c>
      <c r="L73" s="46">
        <v>2228149.81</v>
      </c>
      <c r="M73" s="46">
        <v>937838.05</v>
      </c>
      <c r="N73" s="46">
        <v>519551.85</v>
      </c>
      <c r="O73" s="46">
        <v>1146099.8399999999</v>
      </c>
      <c r="P73" s="46">
        <v>21254187.569999997</v>
      </c>
      <c r="Q73" s="46">
        <v>1248364.82</v>
      </c>
      <c r="S73" s="46">
        <v>95187.85</v>
      </c>
      <c r="T73" s="46">
        <v>686265.9</v>
      </c>
      <c r="U73" s="46">
        <v>741474.16999999993</v>
      </c>
      <c r="V73" s="46">
        <v>264539.07000000007</v>
      </c>
      <c r="W73" s="46">
        <v>619665.02000000014</v>
      </c>
      <c r="X73" s="46">
        <v>116491.26</v>
      </c>
      <c r="Y73" s="46">
        <v>640037.79999999993</v>
      </c>
      <c r="AA73" s="46">
        <v>187511.86</v>
      </c>
      <c r="AB73" s="46">
        <v>1354754.63</v>
      </c>
      <c r="AC73" s="46">
        <v>311343.32</v>
      </c>
      <c r="AD73" s="46">
        <v>40656.29</v>
      </c>
      <c r="AF73" s="46">
        <v>-210699.13</v>
      </c>
      <c r="AG73" s="46">
        <v>159313.29999999999</v>
      </c>
      <c r="AH73" s="46">
        <v>215271.34</v>
      </c>
      <c r="AI73" s="46">
        <v>1817119.69</v>
      </c>
      <c r="AJ73" s="46">
        <v>1090169.57</v>
      </c>
      <c r="AK73" s="46">
        <v>530134.59</v>
      </c>
      <c r="AL73" s="46">
        <v>45337.06</v>
      </c>
      <c r="AM73" s="46">
        <v>311874.13</v>
      </c>
      <c r="AN73" s="46">
        <v>1108873.6599999999</v>
      </c>
      <c r="AQ73" s="46">
        <v>-20857.77</v>
      </c>
      <c r="AR73" s="46">
        <v>560.88</v>
      </c>
      <c r="AS73" s="46">
        <v>19226.02</v>
      </c>
      <c r="AU73" s="46">
        <v>3412.5</v>
      </c>
    </row>
    <row r="74" spans="2:47" x14ac:dyDescent="0.3">
      <c r="B74" s="48" t="s">
        <v>641</v>
      </c>
      <c r="C74" s="48" t="s">
        <v>640</v>
      </c>
      <c r="D74" s="49">
        <v>3252334.8800000008</v>
      </c>
      <c r="E74" s="46">
        <v>16865.84</v>
      </c>
      <c r="F74" s="46">
        <v>128844.45</v>
      </c>
      <c r="G74" s="46">
        <v>123627.49</v>
      </c>
      <c r="J74" s="46">
        <v>32976.800000000003</v>
      </c>
      <c r="K74" s="46">
        <v>2181.42</v>
      </c>
      <c r="L74" s="46">
        <v>28373.93</v>
      </c>
      <c r="O74" s="46">
        <v>55288.61</v>
      </c>
      <c r="P74" s="46">
        <v>1863437.9</v>
      </c>
      <c r="Q74" s="46">
        <v>144885.34000000003</v>
      </c>
      <c r="S74" s="46">
        <v>8495.18</v>
      </c>
      <c r="T74" s="46">
        <v>27771.07</v>
      </c>
      <c r="U74" s="46">
        <v>9319.06</v>
      </c>
      <c r="V74" s="46">
        <v>7546.2</v>
      </c>
      <c r="X74" s="46">
        <v>45924.03</v>
      </c>
      <c r="Y74" s="46">
        <v>92532.52</v>
      </c>
      <c r="AB74" s="46">
        <v>177653.12</v>
      </c>
      <c r="AC74" s="46">
        <v>26913.040000000001</v>
      </c>
      <c r="AD74" s="46">
        <v>9869.41</v>
      </c>
      <c r="AF74" s="46">
        <v>-14717.6</v>
      </c>
      <c r="AH74" s="46">
        <v>51557.27</v>
      </c>
      <c r="AI74" s="46">
        <v>181201.11</v>
      </c>
      <c r="AJ74" s="46">
        <v>36200.229999999996</v>
      </c>
      <c r="AK74" s="46">
        <v>80117.16</v>
      </c>
      <c r="AL74" s="46">
        <v>874.14</v>
      </c>
      <c r="AM74" s="46">
        <v>57769.14</v>
      </c>
      <c r="AN74" s="46">
        <v>53270.689999999995</v>
      </c>
      <c r="AQ74" s="46">
        <v>3557.3300000000017</v>
      </c>
    </row>
    <row r="75" spans="2:47" x14ac:dyDescent="0.3">
      <c r="B75" s="48" t="s">
        <v>639</v>
      </c>
      <c r="C75" s="48" t="s">
        <v>638</v>
      </c>
      <c r="D75" s="49">
        <v>12443139.770000005</v>
      </c>
      <c r="E75" s="46">
        <v>89012.900000000009</v>
      </c>
      <c r="F75" s="46">
        <v>168551.41</v>
      </c>
      <c r="G75" s="46">
        <v>422191.74999999994</v>
      </c>
      <c r="H75" s="46">
        <v>7647.9</v>
      </c>
      <c r="J75" s="46">
        <v>411110.49999999988</v>
      </c>
      <c r="K75" s="46">
        <v>102986.39</v>
      </c>
      <c r="L75" s="46">
        <v>821328.78999999992</v>
      </c>
      <c r="M75" s="46">
        <v>202165.80000000002</v>
      </c>
      <c r="N75" s="46">
        <v>33290.269999999997</v>
      </c>
      <c r="O75" s="46">
        <v>466937.45999999996</v>
      </c>
      <c r="P75" s="46">
        <v>6313633.5099999998</v>
      </c>
      <c r="Q75" s="46">
        <v>403123.19</v>
      </c>
      <c r="S75" s="46">
        <v>123732.34000000001</v>
      </c>
      <c r="T75" s="46">
        <v>126939.76999999999</v>
      </c>
      <c r="U75" s="46">
        <v>119389.87000000001</v>
      </c>
      <c r="V75" s="46">
        <v>60072.409999999996</v>
      </c>
      <c r="W75" s="46">
        <v>150356.12</v>
      </c>
      <c r="X75" s="46">
        <v>48402.14</v>
      </c>
      <c r="Y75" s="46">
        <v>243405.13999999998</v>
      </c>
      <c r="AA75" s="46">
        <v>85698.63</v>
      </c>
      <c r="AB75" s="46">
        <v>413127.76</v>
      </c>
      <c r="AC75" s="46">
        <v>86897.8</v>
      </c>
      <c r="AD75" s="46">
        <v>22441.119999999999</v>
      </c>
      <c r="AF75" s="46">
        <v>-90287.360000000001</v>
      </c>
      <c r="AH75" s="46">
        <v>69294.399999999994</v>
      </c>
      <c r="AI75" s="46">
        <v>516339.08</v>
      </c>
      <c r="AJ75" s="46">
        <v>265553.68</v>
      </c>
      <c r="AK75" s="46">
        <v>411230.73</v>
      </c>
      <c r="AL75" s="46">
        <v>-11625.84</v>
      </c>
      <c r="AM75" s="46">
        <v>121559.76</v>
      </c>
      <c r="AN75" s="46">
        <v>169091.68</v>
      </c>
      <c r="AQ75" s="46">
        <v>54107.49</v>
      </c>
      <c r="AR75" s="46">
        <v>1277.73</v>
      </c>
      <c r="AS75" s="46">
        <v>7488.78</v>
      </c>
      <c r="AT75" s="46">
        <v>6666.67</v>
      </c>
    </row>
    <row r="76" spans="2:47" x14ac:dyDescent="0.3">
      <c r="B76" s="48" t="s">
        <v>637</v>
      </c>
      <c r="C76" s="48" t="s">
        <v>636</v>
      </c>
      <c r="D76" s="49">
        <v>58341284.009999998</v>
      </c>
      <c r="E76" s="46">
        <v>185066.28999999998</v>
      </c>
      <c r="F76" s="46">
        <v>454615.91</v>
      </c>
      <c r="G76" s="46">
        <v>569683.82000000007</v>
      </c>
      <c r="H76" s="46">
        <v>451944.54000000004</v>
      </c>
      <c r="I76" s="46">
        <v>31477.43</v>
      </c>
      <c r="J76" s="46">
        <v>1081458.6699999997</v>
      </c>
      <c r="K76" s="46">
        <v>323060.44</v>
      </c>
      <c r="L76" s="46">
        <v>2907384.0000000005</v>
      </c>
      <c r="M76" s="46">
        <v>1880882.0499999996</v>
      </c>
      <c r="N76" s="46">
        <v>13828.109999999999</v>
      </c>
      <c r="O76" s="46">
        <v>2335661.84</v>
      </c>
      <c r="P76" s="46">
        <v>33286026.920000002</v>
      </c>
      <c r="Q76" s="46">
        <v>1463137.88</v>
      </c>
      <c r="S76" s="46">
        <v>543741.29000000015</v>
      </c>
      <c r="T76" s="46">
        <v>1060679.03</v>
      </c>
      <c r="U76" s="46">
        <v>1224307.54</v>
      </c>
      <c r="V76" s="46">
        <v>314410.52999999997</v>
      </c>
      <c r="W76" s="46">
        <v>235921.71999999997</v>
      </c>
      <c r="X76" s="46">
        <v>860719.38</v>
      </c>
      <c r="Y76" s="46">
        <v>1480577.63</v>
      </c>
      <c r="Z76" s="46">
        <v>-13395.09</v>
      </c>
      <c r="AB76" s="46">
        <v>1382279.4300000002</v>
      </c>
      <c r="AD76" s="46">
        <v>3278.73</v>
      </c>
      <c r="AF76" s="46">
        <v>-155795.28</v>
      </c>
      <c r="AG76" s="46">
        <v>163338.19</v>
      </c>
      <c r="AH76" s="46">
        <v>106872.67000000001</v>
      </c>
      <c r="AI76" s="46">
        <v>1849489.29</v>
      </c>
      <c r="AJ76" s="46">
        <v>2200480.46</v>
      </c>
      <c r="AK76" s="46">
        <v>1055496.53</v>
      </c>
      <c r="AL76" s="46">
        <v>23273.920000000002</v>
      </c>
      <c r="AM76" s="46">
        <v>587.15</v>
      </c>
      <c r="AN76" s="46">
        <v>878454.41000000015</v>
      </c>
      <c r="AO76" s="46">
        <v>27991.909999999996</v>
      </c>
      <c r="AP76" s="46">
        <v>45103.049999999996</v>
      </c>
      <c r="AQ76" s="46">
        <v>69243.62</v>
      </c>
    </row>
    <row r="77" spans="2:47" x14ac:dyDescent="0.3">
      <c r="B77" s="48" t="s">
        <v>635</v>
      </c>
      <c r="C77" s="48" t="s">
        <v>634</v>
      </c>
      <c r="D77" s="49">
        <v>27907342.809999999</v>
      </c>
      <c r="E77" s="46">
        <v>106702.67</v>
      </c>
      <c r="F77" s="46">
        <v>390872.17000000004</v>
      </c>
      <c r="G77" s="46">
        <v>437222.52</v>
      </c>
      <c r="H77" s="46">
        <v>149706.85999999999</v>
      </c>
      <c r="I77" s="46">
        <v>6624.69</v>
      </c>
      <c r="J77" s="46">
        <v>1001364.6199999999</v>
      </c>
      <c r="K77" s="46">
        <v>109482.95999999999</v>
      </c>
      <c r="L77" s="46">
        <v>1574720.0699999998</v>
      </c>
      <c r="M77" s="46">
        <v>918258.77</v>
      </c>
      <c r="N77" s="46">
        <v>62898.25</v>
      </c>
      <c r="O77" s="46">
        <v>890901.72000000009</v>
      </c>
      <c r="P77" s="46">
        <v>14422727.59</v>
      </c>
      <c r="Q77" s="46">
        <v>556589.79</v>
      </c>
      <c r="S77" s="46">
        <v>243266.78000000003</v>
      </c>
      <c r="T77" s="46">
        <v>899855.22</v>
      </c>
      <c r="U77" s="46">
        <v>420680.89</v>
      </c>
      <c r="V77" s="46">
        <v>193769.50000000003</v>
      </c>
      <c r="W77" s="46">
        <v>133530.19</v>
      </c>
      <c r="X77" s="46">
        <v>319791.46000000002</v>
      </c>
      <c r="Y77" s="46">
        <v>544125.9800000001</v>
      </c>
      <c r="AA77" s="46">
        <v>138626.20000000001</v>
      </c>
      <c r="AB77" s="46">
        <v>576573.23</v>
      </c>
      <c r="AC77" s="46">
        <v>407253.97</v>
      </c>
      <c r="AD77" s="46">
        <v>21077.759999999998</v>
      </c>
      <c r="AF77" s="46">
        <v>-86895.86</v>
      </c>
      <c r="AG77" s="46">
        <v>116241.73</v>
      </c>
      <c r="AH77" s="46">
        <v>143661.66</v>
      </c>
      <c r="AI77" s="46">
        <v>793951.75999999989</v>
      </c>
      <c r="AJ77" s="46">
        <v>671950.87000000011</v>
      </c>
      <c r="AK77" s="46">
        <v>764794.82</v>
      </c>
      <c r="AL77" s="46">
        <v>27452.98</v>
      </c>
      <c r="AM77" s="46">
        <v>244781.27</v>
      </c>
      <c r="AN77" s="46">
        <v>281432.74</v>
      </c>
      <c r="AQ77" s="46">
        <v>404553.22000000003</v>
      </c>
      <c r="AU77" s="46">
        <v>18793.760000000002</v>
      </c>
    </row>
    <row r="78" spans="2:47" x14ac:dyDescent="0.3">
      <c r="B78" s="48" t="s">
        <v>633</v>
      </c>
      <c r="C78" s="48" t="s">
        <v>632</v>
      </c>
      <c r="D78" s="49">
        <v>14109787.060000002</v>
      </c>
      <c r="E78" s="46">
        <v>178074.97999999998</v>
      </c>
      <c r="F78" s="46">
        <v>408007.76</v>
      </c>
      <c r="G78" s="46">
        <v>299664.88</v>
      </c>
      <c r="J78" s="46">
        <v>366696.86000000004</v>
      </c>
      <c r="K78" s="46">
        <v>1326.32</v>
      </c>
      <c r="L78" s="46">
        <v>1208258.2299999997</v>
      </c>
      <c r="M78" s="46">
        <v>356708.94999999995</v>
      </c>
      <c r="O78" s="46">
        <v>629662.89000000013</v>
      </c>
      <c r="P78" s="46">
        <v>7194162.9199999971</v>
      </c>
      <c r="Q78" s="46">
        <v>303473.15000000002</v>
      </c>
      <c r="R78" s="46">
        <v>85875.85</v>
      </c>
      <c r="S78" s="46">
        <v>19309.21</v>
      </c>
      <c r="T78" s="46">
        <v>209313.86</v>
      </c>
      <c r="U78" s="46">
        <v>98395.81</v>
      </c>
      <c r="V78" s="46">
        <v>111317.34000000001</v>
      </c>
      <c r="W78" s="46">
        <v>92242.36</v>
      </c>
      <c r="X78" s="46">
        <v>123033.84</v>
      </c>
      <c r="Y78" s="46">
        <v>255016.32000000004</v>
      </c>
      <c r="AA78" s="46">
        <v>123693.85999999999</v>
      </c>
      <c r="AB78" s="46">
        <v>581439.47</v>
      </c>
      <c r="AD78" s="46">
        <v>30726.68</v>
      </c>
      <c r="AF78" s="46">
        <v>-89274.9</v>
      </c>
      <c r="AH78" s="46">
        <v>77417.759999999995</v>
      </c>
      <c r="AI78" s="46">
        <v>720152.19000000006</v>
      </c>
      <c r="AJ78" s="46">
        <v>115886.38</v>
      </c>
      <c r="AK78" s="46">
        <v>296989.64999999997</v>
      </c>
      <c r="AL78" s="46">
        <v>1500</v>
      </c>
      <c r="AM78" s="46">
        <v>129441</v>
      </c>
      <c r="AN78" s="46">
        <v>181273.44</v>
      </c>
    </row>
    <row r="79" spans="2:47" x14ac:dyDescent="0.3">
      <c r="B79" s="48" t="s">
        <v>631</v>
      </c>
      <c r="C79" s="48" t="s">
        <v>630</v>
      </c>
      <c r="D79" s="49">
        <v>5373204.5399999991</v>
      </c>
      <c r="E79" s="46">
        <v>26307.809999999998</v>
      </c>
      <c r="F79" s="46">
        <v>269992.43</v>
      </c>
      <c r="G79" s="46">
        <v>186310.21</v>
      </c>
      <c r="H79" s="46">
        <v>1502.95</v>
      </c>
      <c r="I79" s="46">
        <v>2134.75</v>
      </c>
      <c r="J79" s="46">
        <v>133277.15</v>
      </c>
      <c r="K79" s="46">
        <v>1152.6200000000001</v>
      </c>
      <c r="L79" s="46">
        <v>267148.3</v>
      </c>
      <c r="M79" s="46">
        <v>84520.84</v>
      </c>
      <c r="N79" s="46">
        <v>43137.149999999994</v>
      </c>
      <c r="O79" s="46">
        <v>371468.96</v>
      </c>
      <c r="P79" s="46">
        <v>2692556.36</v>
      </c>
      <c r="Q79" s="46">
        <v>25004.73</v>
      </c>
      <c r="R79" s="46">
        <v>240659.3</v>
      </c>
      <c r="S79" s="46">
        <v>47903.390000000007</v>
      </c>
      <c r="T79" s="46">
        <v>89475.9</v>
      </c>
      <c r="U79" s="46">
        <v>17527.77</v>
      </c>
      <c r="V79" s="46">
        <v>29265.040000000001</v>
      </c>
      <c r="X79" s="46">
        <v>61329.22</v>
      </c>
      <c r="Y79" s="46">
        <v>119629.38</v>
      </c>
      <c r="AA79" s="46">
        <v>517.79999999999995</v>
      </c>
      <c r="AB79" s="46">
        <v>117120.20999999999</v>
      </c>
      <c r="AC79" s="46">
        <v>21820.11</v>
      </c>
      <c r="AD79" s="46">
        <v>11827.73</v>
      </c>
      <c r="AF79" s="46">
        <v>-2166.6</v>
      </c>
      <c r="AH79" s="46">
        <v>7980.98</v>
      </c>
      <c r="AI79" s="46">
        <v>161802.87</v>
      </c>
      <c r="AJ79" s="46">
        <v>114254.97999999998</v>
      </c>
      <c r="AK79" s="46">
        <v>85980.57</v>
      </c>
      <c r="AM79" s="46">
        <v>55512.43</v>
      </c>
      <c r="AN79" s="46">
        <v>88249.2</v>
      </c>
    </row>
    <row r="80" spans="2:47" x14ac:dyDescent="0.3">
      <c r="B80" s="48" t="s">
        <v>629</v>
      </c>
      <c r="C80" s="48" t="s">
        <v>628</v>
      </c>
      <c r="D80" s="49">
        <v>22034853.449999996</v>
      </c>
      <c r="E80" s="46">
        <v>19899.43</v>
      </c>
      <c r="F80" s="46">
        <v>403414.30000000005</v>
      </c>
      <c r="G80" s="46">
        <v>236313.65000000002</v>
      </c>
      <c r="H80" s="46">
        <v>88422.06</v>
      </c>
      <c r="J80" s="46">
        <v>275239.59000000003</v>
      </c>
      <c r="K80" s="46">
        <v>274138.23999999999</v>
      </c>
      <c r="L80" s="46">
        <v>1102232.31</v>
      </c>
      <c r="M80" s="46">
        <v>661712.1100000001</v>
      </c>
      <c r="N80" s="46">
        <v>192570.34</v>
      </c>
      <c r="O80" s="46">
        <v>954801.2</v>
      </c>
      <c r="P80" s="46">
        <v>12874097.48000001</v>
      </c>
      <c r="Q80" s="46">
        <v>863451.23</v>
      </c>
      <c r="S80" s="46">
        <v>160331.59999999998</v>
      </c>
      <c r="T80" s="46">
        <v>821767.07</v>
      </c>
      <c r="U80" s="46">
        <v>260133.01000000004</v>
      </c>
      <c r="V80" s="46">
        <v>161704.56</v>
      </c>
      <c r="X80" s="46">
        <v>35459.660000000003</v>
      </c>
      <c r="Y80" s="46">
        <v>503546.55</v>
      </c>
      <c r="AA80" s="46">
        <v>97446.82</v>
      </c>
      <c r="AB80" s="46">
        <v>376934.07000000007</v>
      </c>
      <c r="AC80" s="46">
        <v>85461.31</v>
      </c>
      <c r="AD80" s="46">
        <v>18961.86</v>
      </c>
      <c r="AF80" s="46">
        <v>-110664</v>
      </c>
      <c r="AG80" s="46">
        <v>159304.43</v>
      </c>
      <c r="AH80" s="46">
        <v>46716.94</v>
      </c>
      <c r="AI80" s="46">
        <v>544993.71000000008</v>
      </c>
      <c r="AJ80" s="46">
        <v>209145.94</v>
      </c>
      <c r="AK80" s="46">
        <v>344138.63</v>
      </c>
      <c r="AL80" s="46">
        <v>1564.67</v>
      </c>
      <c r="AM80" s="46">
        <v>162794.69</v>
      </c>
      <c r="AN80" s="46">
        <v>193639.33000000002</v>
      </c>
      <c r="AQ80" s="46">
        <v>15180.66</v>
      </c>
    </row>
    <row r="81" spans="2:47" x14ac:dyDescent="0.3">
      <c r="B81" s="48" t="s">
        <v>627</v>
      </c>
      <c r="C81" s="48" t="s">
        <v>626</v>
      </c>
      <c r="D81" s="49">
        <v>25818686.75</v>
      </c>
      <c r="E81" s="46">
        <v>182348.84</v>
      </c>
      <c r="F81" s="46">
        <v>284439.48</v>
      </c>
      <c r="G81" s="46">
        <v>345955.3</v>
      </c>
      <c r="H81" s="46">
        <v>110823.03</v>
      </c>
      <c r="I81" s="46">
        <v>68617.66</v>
      </c>
      <c r="J81" s="46">
        <v>735708.79999999993</v>
      </c>
      <c r="K81" s="46">
        <v>110915.98999999999</v>
      </c>
      <c r="L81" s="46">
        <v>1762881.61</v>
      </c>
      <c r="M81" s="46">
        <v>552673.78999999992</v>
      </c>
      <c r="N81" s="46">
        <v>68988.190000000017</v>
      </c>
      <c r="O81" s="46">
        <v>764463.24</v>
      </c>
      <c r="P81" s="46">
        <v>14329995.450000003</v>
      </c>
      <c r="Q81" s="46">
        <v>855185.10000000009</v>
      </c>
      <c r="S81" s="46">
        <v>340877.11999999994</v>
      </c>
      <c r="T81" s="46">
        <v>311142.49000000005</v>
      </c>
      <c r="U81" s="46">
        <v>450173.76000000007</v>
      </c>
      <c r="V81" s="46">
        <v>141429.46</v>
      </c>
      <c r="W81" s="46">
        <v>93357.23000000001</v>
      </c>
      <c r="X81" s="46">
        <v>391100.02</v>
      </c>
      <c r="Y81" s="46">
        <v>457187.31</v>
      </c>
      <c r="Z81" s="46">
        <v>-1575.85</v>
      </c>
      <c r="AA81" s="46">
        <v>188564.61</v>
      </c>
      <c r="AB81" s="46">
        <v>634054.90999999992</v>
      </c>
      <c r="AC81" s="46">
        <v>52348.04</v>
      </c>
      <c r="AD81" s="46">
        <v>28266.76</v>
      </c>
      <c r="AF81" s="46">
        <v>-40628.6</v>
      </c>
      <c r="AG81" s="46">
        <v>130929.25999999998</v>
      </c>
      <c r="AH81" s="46">
        <v>162018.73000000001</v>
      </c>
      <c r="AI81" s="46">
        <v>698140.41</v>
      </c>
      <c r="AJ81" s="46">
        <v>270252.49</v>
      </c>
      <c r="AK81" s="46">
        <v>451870.23000000004</v>
      </c>
      <c r="AL81" s="46">
        <v>259.94</v>
      </c>
      <c r="AM81" s="46">
        <v>197229.65</v>
      </c>
      <c r="AN81" s="46">
        <v>352516.03</v>
      </c>
      <c r="AO81" s="46">
        <v>15830.27</v>
      </c>
      <c r="AQ81" s="46">
        <v>431390.14999999997</v>
      </c>
      <c r="AU81" s="46">
        <v>-111044.15</v>
      </c>
    </row>
    <row r="82" spans="2:47" x14ac:dyDescent="0.3">
      <c r="B82" s="48" t="s">
        <v>625</v>
      </c>
      <c r="C82" s="48" t="s">
        <v>624</v>
      </c>
      <c r="D82" s="49">
        <v>5569376.0000000019</v>
      </c>
      <c r="E82" s="46">
        <v>74933.539999999994</v>
      </c>
      <c r="F82" s="46">
        <v>145666.25</v>
      </c>
      <c r="G82" s="46">
        <v>383396.51</v>
      </c>
      <c r="H82" s="46">
        <v>90840.59</v>
      </c>
      <c r="J82" s="46">
        <v>129533.13</v>
      </c>
      <c r="K82" s="46">
        <v>23146.85</v>
      </c>
      <c r="L82" s="46">
        <v>300783.70999999996</v>
      </c>
      <c r="M82" s="46">
        <v>179656.47</v>
      </c>
      <c r="N82" s="46">
        <v>208.74</v>
      </c>
      <c r="O82" s="46">
        <v>144806.70000000001</v>
      </c>
      <c r="P82" s="46">
        <v>2258849.9500000002</v>
      </c>
      <c r="Q82" s="46">
        <v>187010.63</v>
      </c>
      <c r="S82" s="46">
        <v>26627.469999999994</v>
      </c>
      <c r="T82" s="46">
        <v>94741.459999999992</v>
      </c>
      <c r="U82" s="46">
        <v>49453.79</v>
      </c>
      <c r="V82" s="46">
        <v>60853.380000000005</v>
      </c>
      <c r="W82" s="46">
        <v>76298.41</v>
      </c>
      <c r="X82" s="46">
        <v>59868.69</v>
      </c>
      <c r="Y82" s="46">
        <v>124447.62999999999</v>
      </c>
      <c r="AB82" s="46">
        <v>113391.33</v>
      </c>
      <c r="AC82" s="46">
        <v>2612.92</v>
      </c>
      <c r="AD82" s="46">
        <v>5501.3</v>
      </c>
      <c r="AF82" s="46">
        <v>-26616.6</v>
      </c>
      <c r="AH82" s="46">
        <v>22966.14</v>
      </c>
      <c r="AI82" s="46">
        <v>177214.82</v>
      </c>
      <c r="AJ82" s="46">
        <v>329506.21000000002</v>
      </c>
      <c r="AK82" s="46">
        <v>169922.97</v>
      </c>
      <c r="AL82" s="46">
        <v>4143.8</v>
      </c>
      <c r="AM82" s="46">
        <v>7000</v>
      </c>
      <c r="AN82" s="46">
        <v>328618.86</v>
      </c>
      <c r="AO82" s="46">
        <v>11571.98</v>
      </c>
      <c r="AQ82" s="46">
        <v>12418.369999999999</v>
      </c>
    </row>
    <row r="83" spans="2:47" x14ac:dyDescent="0.3">
      <c r="B83" s="48" t="s">
        <v>623</v>
      </c>
      <c r="C83" s="48" t="s">
        <v>622</v>
      </c>
      <c r="D83" s="49">
        <v>4081293.1399999997</v>
      </c>
      <c r="E83" s="46">
        <v>7131.53</v>
      </c>
      <c r="F83" s="46">
        <v>167203.16999999998</v>
      </c>
      <c r="G83" s="46">
        <v>124931.76000000001</v>
      </c>
      <c r="H83" s="46">
        <v>414.26</v>
      </c>
      <c r="I83" s="46">
        <v>2566.85</v>
      </c>
      <c r="K83" s="46">
        <v>6870.66</v>
      </c>
      <c r="L83" s="46">
        <v>246169.78999999998</v>
      </c>
      <c r="M83" s="46">
        <v>34830.29</v>
      </c>
      <c r="N83" s="46">
        <v>11281.84</v>
      </c>
      <c r="O83" s="46">
        <v>5454.87</v>
      </c>
      <c r="P83" s="46">
        <v>1833198.7700000003</v>
      </c>
      <c r="Q83" s="46">
        <v>102061.65</v>
      </c>
      <c r="R83" s="46">
        <v>350827.79</v>
      </c>
      <c r="S83" s="46">
        <v>33694.26</v>
      </c>
      <c r="T83" s="46">
        <v>13078.480000000001</v>
      </c>
      <c r="U83" s="46">
        <v>11295</v>
      </c>
      <c r="V83" s="46">
        <v>25935.91</v>
      </c>
      <c r="X83" s="46">
        <v>76116.52</v>
      </c>
      <c r="Y83" s="46">
        <v>180449.89</v>
      </c>
      <c r="AB83" s="46">
        <v>203627.14</v>
      </c>
      <c r="AC83" s="46">
        <v>48321</v>
      </c>
      <c r="AD83" s="46">
        <v>10802.79</v>
      </c>
      <c r="AF83" s="46">
        <v>-15960.56</v>
      </c>
      <c r="AH83" s="46">
        <v>14177.3</v>
      </c>
      <c r="AI83" s="46">
        <v>151370.84999999998</v>
      </c>
      <c r="AJ83" s="46">
        <v>152912.63</v>
      </c>
      <c r="AK83" s="46">
        <v>138241.43</v>
      </c>
      <c r="AL83" s="46">
        <v>5082.3999999999996</v>
      </c>
      <c r="AM83" s="46">
        <v>73857.679999999993</v>
      </c>
      <c r="AN83" s="46">
        <v>41485.18</v>
      </c>
      <c r="AQ83" s="46">
        <v>6312.01</v>
      </c>
      <c r="AR83" s="46">
        <v>466.12</v>
      </c>
      <c r="AS83" s="46">
        <v>2833.88</v>
      </c>
      <c r="AT83" s="46">
        <v>14250</v>
      </c>
    </row>
    <row r="84" spans="2:47" x14ac:dyDescent="0.3">
      <c r="B84" s="48" t="s">
        <v>621</v>
      </c>
      <c r="C84" s="48" t="s">
        <v>620</v>
      </c>
      <c r="D84" s="49">
        <v>3090626.4699999997</v>
      </c>
      <c r="E84" s="46">
        <v>21474.600000000002</v>
      </c>
      <c r="F84" s="46">
        <v>81656.87</v>
      </c>
      <c r="G84" s="46">
        <v>126627.63</v>
      </c>
      <c r="H84" s="46">
        <v>1737.51</v>
      </c>
      <c r="J84" s="46">
        <v>6234</v>
      </c>
      <c r="K84" s="46">
        <v>10325.540000000001</v>
      </c>
      <c r="L84" s="46">
        <v>145154.29</v>
      </c>
      <c r="M84" s="46">
        <v>65313.920000000006</v>
      </c>
      <c r="N84" s="46">
        <v>41306.639999999999</v>
      </c>
      <c r="O84" s="46">
        <v>84607.32</v>
      </c>
      <c r="P84" s="46">
        <v>1697016.5299999998</v>
      </c>
      <c r="Q84" s="46">
        <v>381.31</v>
      </c>
      <c r="R84" s="46">
        <v>146608.07</v>
      </c>
      <c r="S84" s="46">
        <v>15772.890000000001</v>
      </c>
      <c r="V84" s="46">
        <v>19940.09</v>
      </c>
      <c r="X84" s="46">
        <v>40446.9</v>
      </c>
      <c r="Y84" s="46">
        <v>104604.73000000001</v>
      </c>
      <c r="AB84" s="46">
        <v>34568.720000000001</v>
      </c>
      <c r="AC84" s="46">
        <v>5193.07</v>
      </c>
      <c r="AD84" s="46">
        <v>3218.49</v>
      </c>
      <c r="AH84" s="46">
        <v>35640.909999999996</v>
      </c>
      <c r="AI84" s="46">
        <v>70718.87</v>
      </c>
      <c r="AJ84" s="46">
        <v>81283.86</v>
      </c>
      <c r="AK84" s="46">
        <v>86770.69</v>
      </c>
      <c r="AL84" s="46">
        <v>1966.56</v>
      </c>
      <c r="AM84" s="46">
        <v>44596.13</v>
      </c>
      <c r="AN84" s="46">
        <v>117081.34</v>
      </c>
      <c r="AQ84" s="46">
        <v>378.99</v>
      </c>
    </row>
    <row r="85" spans="2:47" x14ac:dyDescent="0.3">
      <c r="B85" s="48" t="s">
        <v>619</v>
      </c>
      <c r="C85" s="48" t="s">
        <v>618</v>
      </c>
      <c r="D85" s="49">
        <v>957443.98</v>
      </c>
      <c r="E85" s="46">
        <v>4673.55</v>
      </c>
      <c r="F85" s="46">
        <v>64337.279999999999</v>
      </c>
      <c r="G85" s="46">
        <v>96416.950000000012</v>
      </c>
      <c r="N85" s="46">
        <v>184.65</v>
      </c>
      <c r="O85" s="46">
        <v>32090.04</v>
      </c>
      <c r="P85" s="46">
        <v>563425.6</v>
      </c>
      <c r="R85" s="46">
        <v>27945</v>
      </c>
      <c r="S85" s="46">
        <v>3396.56</v>
      </c>
      <c r="T85" s="46">
        <v>3883</v>
      </c>
      <c r="U85" s="46">
        <v>58.64</v>
      </c>
      <c r="V85" s="46">
        <v>2572.4299999999998</v>
      </c>
      <c r="Y85" s="46">
        <v>49427.92</v>
      </c>
      <c r="AI85" s="46">
        <v>63534.100000000006</v>
      </c>
      <c r="AJ85" s="46">
        <v>10575.01</v>
      </c>
      <c r="AK85" s="46">
        <v>14631.93</v>
      </c>
      <c r="AM85" s="46">
        <v>9546.9500000000007</v>
      </c>
      <c r="AN85" s="46">
        <v>10467.08</v>
      </c>
      <c r="AQ85" s="46">
        <v>277.29000000000002</v>
      </c>
    </row>
    <row r="86" spans="2:47" x14ac:dyDescent="0.3">
      <c r="B86" s="48" t="s">
        <v>617</v>
      </c>
      <c r="C86" s="48" t="s">
        <v>616</v>
      </c>
      <c r="D86" s="49">
        <v>3992225.2899999991</v>
      </c>
      <c r="E86" s="46">
        <v>88687.290000000008</v>
      </c>
      <c r="F86" s="46">
        <v>141165.03</v>
      </c>
      <c r="G86" s="46">
        <v>226529.65000000002</v>
      </c>
      <c r="L86" s="46">
        <v>188821.41</v>
      </c>
      <c r="M86" s="46">
        <v>69456.17</v>
      </c>
      <c r="N86" s="46">
        <v>840</v>
      </c>
      <c r="O86" s="46">
        <v>72829.87000000001</v>
      </c>
      <c r="P86" s="46">
        <v>2250971.0100000002</v>
      </c>
      <c r="Q86" s="46">
        <v>95213.38</v>
      </c>
      <c r="S86" s="46">
        <v>4396.1900000000005</v>
      </c>
      <c r="T86" s="46">
        <v>29082.510000000002</v>
      </c>
      <c r="U86" s="46">
        <v>18927.21</v>
      </c>
      <c r="V86" s="46">
        <v>28714.1</v>
      </c>
      <c r="W86" s="46">
        <v>5267</v>
      </c>
      <c r="X86" s="46">
        <v>71299.899999999994</v>
      </c>
      <c r="Y86" s="46">
        <v>92501.440000000002</v>
      </c>
      <c r="AA86" s="46">
        <v>4103.54</v>
      </c>
      <c r="AB86" s="46">
        <v>101607.84000000001</v>
      </c>
      <c r="AD86" s="46">
        <v>14728.51</v>
      </c>
      <c r="AF86" s="46">
        <v>-8530.14</v>
      </c>
      <c r="AG86" s="46">
        <v>2341.9</v>
      </c>
      <c r="AH86" s="46">
        <v>12082.36</v>
      </c>
      <c r="AI86" s="46">
        <v>101596.67000000001</v>
      </c>
      <c r="AJ86" s="46">
        <v>236473.05999999997</v>
      </c>
      <c r="AK86" s="46">
        <v>90506.22</v>
      </c>
      <c r="AL86" s="46">
        <v>1307.8800000000001</v>
      </c>
      <c r="AM86" s="46">
        <v>34745.97</v>
      </c>
      <c r="AN86" s="46">
        <v>16559.32</v>
      </c>
    </row>
    <row r="87" spans="2:47" x14ac:dyDescent="0.3">
      <c r="B87" s="48" t="s">
        <v>615</v>
      </c>
      <c r="C87" s="48" t="s">
        <v>614</v>
      </c>
      <c r="D87" s="49">
        <v>10945182.480000004</v>
      </c>
      <c r="E87" s="46">
        <v>43672.06</v>
      </c>
      <c r="F87" s="46">
        <v>279317.77999999991</v>
      </c>
      <c r="G87" s="46">
        <v>160848.28</v>
      </c>
      <c r="I87" s="46">
        <v>144.36000000000001</v>
      </c>
      <c r="J87" s="46">
        <v>239160.78999999998</v>
      </c>
      <c r="K87" s="46">
        <v>96611.6</v>
      </c>
      <c r="L87" s="46">
        <v>427294.18</v>
      </c>
      <c r="M87" s="46">
        <v>246302.19</v>
      </c>
      <c r="N87" s="46">
        <v>46315.539999999994</v>
      </c>
      <c r="O87" s="46">
        <v>255546.32</v>
      </c>
      <c r="P87" s="46">
        <v>6239268.3699999992</v>
      </c>
      <c r="Q87" s="46">
        <v>234852.88999999998</v>
      </c>
      <c r="S87" s="46">
        <v>160229.81999999998</v>
      </c>
      <c r="T87" s="46">
        <v>106.83</v>
      </c>
      <c r="U87" s="46">
        <v>132107.67000000001</v>
      </c>
      <c r="V87" s="46">
        <v>51916.229999999996</v>
      </c>
      <c r="W87" s="46">
        <v>35473.81</v>
      </c>
      <c r="X87" s="46">
        <v>201476.93</v>
      </c>
      <c r="Y87" s="46">
        <v>197896.76</v>
      </c>
      <c r="AA87" s="46">
        <v>40561.850000000006</v>
      </c>
      <c r="AB87" s="46">
        <v>379356.87</v>
      </c>
      <c r="AC87" s="46">
        <v>81930.679999999993</v>
      </c>
      <c r="AD87" s="46">
        <v>18082.36</v>
      </c>
      <c r="AF87" s="46">
        <v>-91572.09</v>
      </c>
      <c r="AG87" s="46">
        <v>82906.23</v>
      </c>
      <c r="AH87" s="46">
        <v>155672.08000000002</v>
      </c>
      <c r="AI87" s="46">
        <v>583029.39</v>
      </c>
      <c r="AJ87" s="46">
        <v>120980.55</v>
      </c>
      <c r="AK87" s="46">
        <v>269637.74</v>
      </c>
      <c r="AL87" s="46">
        <v>6618.93</v>
      </c>
      <c r="AM87" s="46">
        <v>117211.72</v>
      </c>
      <c r="AN87" s="46">
        <v>131627.54</v>
      </c>
      <c r="AQ87" s="46">
        <v>596.22</v>
      </c>
    </row>
    <row r="88" spans="2:47" x14ac:dyDescent="0.3">
      <c r="B88" s="48" t="s">
        <v>613</v>
      </c>
      <c r="C88" s="48" t="s">
        <v>612</v>
      </c>
      <c r="D88" s="49">
        <v>5783259.2799999993</v>
      </c>
      <c r="E88" s="46">
        <v>41631.25</v>
      </c>
      <c r="F88" s="46">
        <v>204480.13999999998</v>
      </c>
      <c r="G88" s="46">
        <v>99059.199999999997</v>
      </c>
      <c r="H88" s="46">
        <v>122238.39999999999</v>
      </c>
      <c r="I88" s="46">
        <v>39136.550000000003</v>
      </c>
      <c r="J88" s="46">
        <v>64070.770000000004</v>
      </c>
      <c r="K88" s="46">
        <v>59032.630000000005</v>
      </c>
      <c r="L88" s="46">
        <v>355764.19999999995</v>
      </c>
      <c r="M88" s="46">
        <v>90517.03</v>
      </c>
      <c r="N88" s="46">
        <v>6352.0300000000007</v>
      </c>
      <c r="O88" s="46">
        <v>252993.51</v>
      </c>
      <c r="P88" s="46">
        <v>2913355.91</v>
      </c>
      <c r="Q88" s="46">
        <v>153874.55000000002</v>
      </c>
      <c r="R88" s="46">
        <v>18237.78</v>
      </c>
      <c r="S88" s="46">
        <v>41428.18</v>
      </c>
      <c r="T88" s="46">
        <v>49542.79</v>
      </c>
      <c r="U88" s="46">
        <v>53965.87</v>
      </c>
      <c r="V88" s="46">
        <v>34967.18</v>
      </c>
      <c r="W88" s="46">
        <v>30094.27</v>
      </c>
      <c r="X88" s="46">
        <v>91841.98</v>
      </c>
      <c r="Y88" s="46">
        <v>92430.34</v>
      </c>
      <c r="AA88" s="46">
        <v>30742.880000000001</v>
      </c>
      <c r="AB88" s="46">
        <v>163990.15000000002</v>
      </c>
      <c r="AD88" s="46">
        <v>21745.22</v>
      </c>
      <c r="AE88" s="46">
        <v>82.13</v>
      </c>
      <c r="AF88" s="46">
        <v>-14127.82</v>
      </c>
      <c r="AG88" s="46">
        <v>79974.73000000001</v>
      </c>
      <c r="AH88" s="46">
        <v>51313.08</v>
      </c>
      <c r="AI88" s="46">
        <v>63502.170000000006</v>
      </c>
      <c r="AJ88" s="46">
        <v>198476.30000000002</v>
      </c>
      <c r="AK88" s="46">
        <v>176492.71</v>
      </c>
      <c r="AL88" s="46">
        <v>3143.21</v>
      </c>
      <c r="AM88" s="46">
        <v>111242.11</v>
      </c>
      <c r="AN88" s="46">
        <v>66965.59</v>
      </c>
      <c r="AQ88" s="46">
        <v>4922.16</v>
      </c>
      <c r="AR88" s="46">
        <v>1238.27</v>
      </c>
      <c r="AS88" s="46">
        <v>8541.83</v>
      </c>
    </row>
    <row r="89" spans="2:47" x14ac:dyDescent="0.3">
      <c r="B89" s="48" t="s">
        <v>611</v>
      </c>
      <c r="C89" s="48" t="s">
        <v>610</v>
      </c>
      <c r="D89" s="49">
        <v>102960307.23999999</v>
      </c>
      <c r="E89" s="46">
        <v>217328.78999999998</v>
      </c>
      <c r="F89" s="46">
        <v>625837.4</v>
      </c>
      <c r="G89" s="46">
        <v>1132818.8099999998</v>
      </c>
      <c r="H89" s="46">
        <v>925384.69000000006</v>
      </c>
      <c r="I89" s="46">
        <v>277968.38</v>
      </c>
      <c r="J89" s="46">
        <v>2087734.24</v>
      </c>
      <c r="K89" s="46">
        <v>1527258.93</v>
      </c>
      <c r="L89" s="46">
        <v>6383896.1600000001</v>
      </c>
      <c r="M89" s="46">
        <v>2285606.6799999997</v>
      </c>
      <c r="N89" s="46">
        <v>42076.369999999995</v>
      </c>
      <c r="O89" s="46">
        <v>4809437.93</v>
      </c>
      <c r="P89" s="46">
        <v>56484331.799999982</v>
      </c>
      <c r="Q89" s="46">
        <v>1764972</v>
      </c>
      <c r="S89" s="46">
        <v>4819103.6900000004</v>
      </c>
      <c r="T89" s="46">
        <v>1727185.49</v>
      </c>
      <c r="U89" s="46">
        <v>448099.68000000005</v>
      </c>
      <c r="V89" s="46">
        <v>766134.72</v>
      </c>
      <c r="W89" s="46">
        <v>217459.85</v>
      </c>
      <c r="X89" s="46">
        <v>1738497.03</v>
      </c>
      <c r="Y89" s="46">
        <v>2355040.0300000003</v>
      </c>
      <c r="AA89" s="46">
        <v>645593.17999999993</v>
      </c>
      <c r="AB89" s="46">
        <v>1952443.2000000002</v>
      </c>
      <c r="AC89" s="46">
        <v>422971.98</v>
      </c>
      <c r="AD89" s="46">
        <v>101311.36</v>
      </c>
      <c r="AG89" s="46">
        <v>250646.33000000002</v>
      </c>
      <c r="AH89" s="46">
        <v>688882.52999999991</v>
      </c>
      <c r="AI89" s="46">
        <v>2867528.31</v>
      </c>
      <c r="AJ89" s="46">
        <v>1376431.37</v>
      </c>
      <c r="AK89" s="46">
        <v>1650074.27</v>
      </c>
      <c r="AL89" s="46">
        <v>107503.19</v>
      </c>
      <c r="AM89" s="46">
        <v>770536.64</v>
      </c>
      <c r="AN89" s="46">
        <v>1249128.4099999997</v>
      </c>
      <c r="AP89" s="46">
        <v>154485.28999999998</v>
      </c>
      <c r="AR89" s="46">
        <v>4776.6000000000004</v>
      </c>
      <c r="AS89" s="46">
        <v>45250.93</v>
      </c>
      <c r="AU89" s="46">
        <v>36570.980000000003</v>
      </c>
    </row>
    <row r="90" spans="2:47" x14ac:dyDescent="0.3">
      <c r="B90" s="48" t="s">
        <v>609</v>
      </c>
      <c r="C90" s="48" t="s">
        <v>608</v>
      </c>
      <c r="D90" s="49">
        <v>19286639.919999998</v>
      </c>
      <c r="E90" s="46">
        <v>94923.04</v>
      </c>
      <c r="F90" s="46">
        <v>328374.18000000005</v>
      </c>
      <c r="G90" s="46">
        <v>487059.15</v>
      </c>
      <c r="H90" s="46">
        <v>58143.41</v>
      </c>
      <c r="I90" s="46">
        <v>19360.59</v>
      </c>
      <c r="J90" s="46">
        <v>315048.33999999997</v>
      </c>
      <c r="K90" s="46">
        <v>6329.78</v>
      </c>
      <c r="L90" s="46">
        <v>1026000.3</v>
      </c>
      <c r="M90" s="46">
        <v>418311.94</v>
      </c>
      <c r="N90" s="46">
        <v>80614.760000000009</v>
      </c>
      <c r="O90" s="46">
        <v>799429.32000000007</v>
      </c>
      <c r="P90" s="46">
        <v>10412302.010000004</v>
      </c>
      <c r="Q90" s="46">
        <v>336624.96</v>
      </c>
      <c r="R90" s="46">
        <v>123979.62</v>
      </c>
      <c r="S90" s="46">
        <v>249123.02999999997</v>
      </c>
      <c r="T90" s="46">
        <v>9987.39</v>
      </c>
      <c r="U90" s="46">
        <v>56360.47</v>
      </c>
      <c r="V90" s="46">
        <v>94067.22</v>
      </c>
      <c r="W90" s="46">
        <v>218554.01</v>
      </c>
      <c r="X90" s="46">
        <v>211915.38</v>
      </c>
      <c r="Y90" s="46">
        <v>344103.42999999993</v>
      </c>
      <c r="AA90" s="46">
        <v>137277.15000000002</v>
      </c>
      <c r="AB90" s="46">
        <v>487979.68999999994</v>
      </c>
      <c r="AC90" s="46">
        <v>39261.760000000002</v>
      </c>
      <c r="AD90" s="46">
        <v>22113</v>
      </c>
      <c r="AF90" s="46">
        <v>-85556.77</v>
      </c>
      <c r="AG90" s="46">
        <v>72540.28</v>
      </c>
      <c r="AH90" s="46">
        <v>106039.67</v>
      </c>
      <c r="AI90" s="46">
        <v>541084.68000000005</v>
      </c>
      <c r="AJ90" s="46">
        <v>884466.16000000015</v>
      </c>
      <c r="AK90" s="46">
        <v>504034.42</v>
      </c>
      <c r="AL90" s="46">
        <v>1204.81</v>
      </c>
      <c r="AM90" s="46">
        <v>152780</v>
      </c>
      <c r="AN90" s="46">
        <v>357529.38999999996</v>
      </c>
      <c r="AO90" s="46">
        <v>24112.639999999999</v>
      </c>
      <c r="AQ90" s="46">
        <v>226126.71000000002</v>
      </c>
      <c r="AR90" s="46">
        <v>13618.15</v>
      </c>
      <c r="AS90" s="46">
        <v>33639.29</v>
      </c>
      <c r="AT90" s="46">
        <v>5010.4199999999983</v>
      </c>
      <c r="AU90" s="46">
        <v>72766.14</v>
      </c>
    </row>
    <row r="91" spans="2:47" x14ac:dyDescent="0.3">
      <c r="B91" s="48" t="s">
        <v>607</v>
      </c>
      <c r="C91" s="48" t="s">
        <v>606</v>
      </c>
      <c r="D91" s="49">
        <v>21813837.20999999</v>
      </c>
      <c r="E91" s="46">
        <v>138412.01999999999</v>
      </c>
      <c r="F91" s="46">
        <v>397062.99</v>
      </c>
      <c r="G91" s="46">
        <v>441439.59</v>
      </c>
      <c r="H91" s="46">
        <v>162344.41999999998</v>
      </c>
      <c r="I91" s="46">
        <v>619.1</v>
      </c>
      <c r="J91" s="46">
        <v>363389.97</v>
      </c>
      <c r="K91" s="46">
        <v>57539.09</v>
      </c>
      <c r="L91" s="46">
        <v>1334367.01</v>
      </c>
      <c r="M91" s="46">
        <v>923792.75000000012</v>
      </c>
      <c r="O91" s="46">
        <v>951128.55</v>
      </c>
      <c r="P91" s="46">
        <v>12151913.840000002</v>
      </c>
      <c r="Q91" s="46">
        <v>535021.21000000008</v>
      </c>
      <c r="S91" s="46">
        <v>4066.17</v>
      </c>
      <c r="U91" s="46">
        <v>5594.58</v>
      </c>
      <c r="V91" s="46">
        <v>195163.92</v>
      </c>
      <c r="W91" s="46">
        <v>273287.46000000002</v>
      </c>
      <c r="X91" s="46">
        <v>25582.82</v>
      </c>
      <c r="Y91" s="46">
        <v>286728.3</v>
      </c>
      <c r="AA91" s="46">
        <v>213022.78999999998</v>
      </c>
      <c r="AB91" s="46">
        <v>714522.49</v>
      </c>
      <c r="AC91" s="46">
        <v>237287.45</v>
      </c>
      <c r="AD91" s="46">
        <v>37507.339999999997</v>
      </c>
      <c r="AF91" s="46">
        <v>-56536.83</v>
      </c>
      <c r="AG91" s="46">
        <v>142745.83000000002</v>
      </c>
      <c r="AH91" s="46">
        <v>124311.96</v>
      </c>
      <c r="AI91" s="46">
        <v>593271.69000000006</v>
      </c>
      <c r="AJ91" s="46">
        <v>453889.1</v>
      </c>
      <c r="AK91" s="46">
        <v>551642.84</v>
      </c>
      <c r="AM91" s="46">
        <v>251010.66</v>
      </c>
      <c r="AN91" s="46">
        <v>265710.63</v>
      </c>
      <c r="AQ91" s="46">
        <v>425.14</v>
      </c>
      <c r="AR91" s="46">
        <v>67.260000000000005</v>
      </c>
      <c r="AS91" s="46">
        <v>8173.86</v>
      </c>
      <c r="AT91" s="46">
        <v>9186.0499999999993</v>
      </c>
      <c r="AU91" s="46">
        <v>20145.16</v>
      </c>
    </row>
    <row r="92" spans="2:47" x14ac:dyDescent="0.3">
      <c r="B92" s="48" t="s">
        <v>605</v>
      </c>
      <c r="C92" s="48" t="s">
        <v>604</v>
      </c>
      <c r="D92" s="49">
        <v>1004791.46</v>
      </c>
      <c r="E92" s="46">
        <v>7081.9800000000005</v>
      </c>
      <c r="F92" s="46">
        <v>52014.34</v>
      </c>
      <c r="G92" s="46">
        <v>94275.92</v>
      </c>
      <c r="H92" s="46">
        <v>358.8</v>
      </c>
      <c r="O92" s="46">
        <v>112828.62000000001</v>
      </c>
      <c r="P92" s="46">
        <v>351169.36999999988</v>
      </c>
      <c r="Q92" s="46">
        <v>11582.73</v>
      </c>
      <c r="R92" s="46">
        <v>12064.07</v>
      </c>
      <c r="S92" s="46">
        <v>486.71</v>
      </c>
      <c r="T92" s="46">
        <v>22852.579999999998</v>
      </c>
      <c r="U92" s="46">
        <v>5924.04</v>
      </c>
      <c r="V92" s="46">
        <v>4477.78</v>
      </c>
      <c r="X92" s="46">
        <v>33146.550000000003</v>
      </c>
      <c r="Y92" s="46">
        <v>63168.740000000005</v>
      </c>
      <c r="AB92" s="46">
        <v>39209.43</v>
      </c>
      <c r="AC92" s="46">
        <v>2791.02</v>
      </c>
      <c r="AD92" s="46">
        <v>4019</v>
      </c>
      <c r="AI92" s="46">
        <v>38063.619999999995</v>
      </c>
      <c r="AJ92" s="46">
        <v>43855.56</v>
      </c>
      <c r="AK92" s="46">
        <v>62116.06</v>
      </c>
      <c r="AM92" s="46">
        <v>13367</v>
      </c>
      <c r="AN92" s="46">
        <v>28328.17</v>
      </c>
      <c r="AQ92" s="46">
        <v>1609.37</v>
      </c>
    </row>
    <row r="93" spans="2:47" x14ac:dyDescent="0.3">
      <c r="B93" s="48" t="s">
        <v>603</v>
      </c>
      <c r="C93" s="48" t="s">
        <v>602</v>
      </c>
      <c r="D93" s="49">
        <v>1609080.34</v>
      </c>
      <c r="E93" s="46">
        <v>14340.53</v>
      </c>
      <c r="F93" s="46">
        <v>167661.84</v>
      </c>
      <c r="G93" s="46">
        <v>75652.709999999992</v>
      </c>
      <c r="J93" s="46">
        <v>18951.16</v>
      </c>
      <c r="K93" s="46">
        <v>1284.3399999999999</v>
      </c>
      <c r="L93" s="46">
        <v>51977.75</v>
      </c>
      <c r="N93" s="46">
        <v>8570.6200000000008</v>
      </c>
      <c r="O93" s="46">
        <v>66255.45</v>
      </c>
      <c r="P93" s="46">
        <v>673854.24</v>
      </c>
      <c r="R93" s="46">
        <v>34281.800000000003</v>
      </c>
      <c r="S93" s="46">
        <v>24264.839999999989</v>
      </c>
      <c r="T93" s="46">
        <v>76341.179999999993</v>
      </c>
      <c r="U93" s="46">
        <v>945.72</v>
      </c>
      <c r="V93" s="46">
        <v>6846.36</v>
      </c>
      <c r="W93" s="46">
        <v>21255.89</v>
      </c>
      <c r="X93" s="46">
        <v>35498.93</v>
      </c>
      <c r="Y93" s="46">
        <v>46670.079999999994</v>
      </c>
      <c r="AA93" s="46">
        <v>7273.75</v>
      </c>
      <c r="AB93" s="46">
        <v>56365.07</v>
      </c>
      <c r="AC93" s="46">
        <v>16018.2</v>
      </c>
      <c r="AD93" s="46">
        <v>6016</v>
      </c>
      <c r="AF93" s="46">
        <v>-359.38</v>
      </c>
      <c r="AH93" s="46">
        <v>10934.44</v>
      </c>
      <c r="AI93" s="46">
        <v>38106.06</v>
      </c>
      <c r="AJ93" s="46">
        <v>24817.54</v>
      </c>
      <c r="AK93" s="46">
        <v>35691.920000000006</v>
      </c>
      <c r="AL93" s="46">
        <v>6708.83</v>
      </c>
      <c r="AM93" s="46">
        <v>10291</v>
      </c>
      <c r="AN93" s="46">
        <v>60537.81</v>
      </c>
      <c r="AO93" s="46">
        <v>2835.5699999999997</v>
      </c>
      <c r="AT93" s="46">
        <v>9190.09</v>
      </c>
    </row>
    <row r="94" spans="2:47" x14ac:dyDescent="0.3">
      <c r="B94" s="48" t="s">
        <v>601</v>
      </c>
      <c r="C94" s="48" t="s">
        <v>600</v>
      </c>
      <c r="D94" s="49">
        <v>9704075.6400000006</v>
      </c>
      <c r="E94" s="46">
        <v>64368.69</v>
      </c>
      <c r="F94" s="46">
        <v>241444.41999999998</v>
      </c>
      <c r="G94" s="46">
        <v>195082.15999999997</v>
      </c>
      <c r="H94" s="46">
        <v>104937.57999999999</v>
      </c>
      <c r="I94" s="46">
        <v>22715.649999999998</v>
      </c>
      <c r="J94" s="46">
        <v>165240.29999999999</v>
      </c>
      <c r="K94" s="46">
        <v>58838.479999999996</v>
      </c>
      <c r="L94" s="46">
        <v>428556.79</v>
      </c>
      <c r="M94" s="46">
        <v>117598.12</v>
      </c>
      <c r="N94" s="46">
        <v>84054.939999999988</v>
      </c>
      <c r="O94" s="46">
        <v>263473.68</v>
      </c>
      <c r="P94" s="46">
        <v>5641649.9399999985</v>
      </c>
      <c r="Q94" s="46">
        <v>255084.83999999997</v>
      </c>
      <c r="S94" s="46">
        <v>36603.33</v>
      </c>
      <c r="T94" s="46">
        <v>71342.740000000005</v>
      </c>
      <c r="U94" s="46">
        <v>266148.89</v>
      </c>
      <c r="V94" s="46">
        <v>62855.49</v>
      </c>
      <c r="W94" s="46">
        <v>28198.880000000005</v>
      </c>
      <c r="X94" s="46">
        <v>80054.45</v>
      </c>
      <c r="Y94" s="46">
        <v>110718.38</v>
      </c>
      <c r="AA94" s="46">
        <v>87567.83</v>
      </c>
      <c r="AB94" s="46">
        <v>250249.06000000003</v>
      </c>
      <c r="AC94" s="46">
        <v>89937.260000000009</v>
      </c>
      <c r="AD94" s="46">
        <v>15892</v>
      </c>
      <c r="AF94" s="46">
        <v>-41476.78</v>
      </c>
      <c r="AG94" s="46">
        <v>102360.66</v>
      </c>
      <c r="AH94" s="46">
        <v>85167.430000000008</v>
      </c>
      <c r="AI94" s="46">
        <v>201469.1</v>
      </c>
      <c r="AJ94" s="46">
        <v>186481.65</v>
      </c>
      <c r="AK94" s="46">
        <v>178380.69</v>
      </c>
      <c r="AM94" s="46">
        <v>82337</v>
      </c>
      <c r="AN94" s="46">
        <v>159678.85999999999</v>
      </c>
      <c r="AQ94" s="46">
        <v>-2228.3500000000004</v>
      </c>
      <c r="AR94" s="46">
        <v>305.19</v>
      </c>
      <c r="AS94" s="46">
        <v>8986.2900000000009</v>
      </c>
    </row>
    <row r="95" spans="2:47" x14ac:dyDescent="0.3">
      <c r="B95" s="48" t="s">
        <v>599</v>
      </c>
      <c r="C95" s="48" t="s">
        <v>598</v>
      </c>
      <c r="D95" s="49">
        <v>13979185.379999988</v>
      </c>
      <c r="E95" s="46">
        <v>93733.799999999988</v>
      </c>
      <c r="F95" s="46">
        <v>314602.60000000003</v>
      </c>
      <c r="G95" s="46">
        <v>344616.67</v>
      </c>
      <c r="H95" s="46">
        <v>114798.86000000002</v>
      </c>
      <c r="I95" s="46">
        <v>21785.05</v>
      </c>
      <c r="J95" s="46">
        <v>218583.3</v>
      </c>
      <c r="K95" s="46">
        <v>249665.49</v>
      </c>
      <c r="L95" s="46">
        <v>949813.61</v>
      </c>
      <c r="M95" s="46">
        <v>204062.43</v>
      </c>
      <c r="N95" s="46">
        <v>148666.49999999997</v>
      </c>
      <c r="O95" s="46">
        <v>714349.46</v>
      </c>
      <c r="P95" s="46">
        <v>6376646.9899999993</v>
      </c>
      <c r="Q95" s="46">
        <v>229387.6</v>
      </c>
      <c r="S95" s="46">
        <v>267785.59999999998</v>
      </c>
      <c r="U95" s="46">
        <v>92212.92</v>
      </c>
      <c r="V95" s="46">
        <v>60777.440000000002</v>
      </c>
      <c r="W95" s="46">
        <v>74518.55</v>
      </c>
      <c r="X95" s="46">
        <v>155499.53</v>
      </c>
      <c r="Y95" s="46">
        <v>319726.52999999997</v>
      </c>
      <c r="AA95" s="46">
        <v>204900.29</v>
      </c>
      <c r="AB95" s="46">
        <v>543172.76</v>
      </c>
      <c r="AC95" s="46">
        <v>290892.88</v>
      </c>
      <c r="AD95" s="46">
        <v>40538</v>
      </c>
      <c r="AF95" s="46">
        <v>-40576.54</v>
      </c>
      <c r="AG95" s="46">
        <v>133152.37</v>
      </c>
      <c r="AH95" s="46">
        <v>106587.7</v>
      </c>
      <c r="AI95" s="46">
        <v>540616.42000000004</v>
      </c>
      <c r="AJ95" s="46">
        <v>328239.49</v>
      </c>
      <c r="AK95" s="46">
        <v>419052.04</v>
      </c>
      <c r="AL95" s="46">
        <v>478.65</v>
      </c>
      <c r="AM95" s="46">
        <v>146060</v>
      </c>
      <c r="AN95" s="46">
        <v>323620.32</v>
      </c>
      <c r="AO95" s="46">
        <v>164.24</v>
      </c>
      <c r="AQ95" s="46">
        <v>-8946.17</v>
      </c>
    </row>
    <row r="96" spans="2:47" x14ac:dyDescent="0.3">
      <c r="B96" s="48" t="s">
        <v>597</v>
      </c>
      <c r="C96" s="48" t="s">
        <v>596</v>
      </c>
      <c r="D96" s="49">
        <v>21777859.66</v>
      </c>
      <c r="E96" s="46">
        <v>147616.72999999998</v>
      </c>
      <c r="F96" s="46">
        <v>386713.38</v>
      </c>
      <c r="G96" s="46">
        <v>253548.13</v>
      </c>
      <c r="H96" s="46">
        <v>186589.21</v>
      </c>
      <c r="I96" s="46">
        <v>22682.22</v>
      </c>
      <c r="J96" s="46">
        <v>326701.31</v>
      </c>
      <c r="K96" s="46">
        <v>354739.52</v>
      </c>
      <c r="L96" s="46">
        <v>1024410.11</v>
      </c>
      <c r="M96" s="46">
        <v>583771.48</v>
      </c>
      <c r="N96" s="46">
        <v>3419.19</v>
      </c>
      <c r="O96" s="46">
        <v>916936.08000000007</v>
      </c>
      <c r="P96" s="46">
        <v>11734745.769999998</v>
      </c>
      <c r="Q96" s="46">
        <v>473745.87000000005</v>
      </c>
      <c r="R96" s="46">
        <v>256452.12</v>
      </c>
      <c r="S96" s="46">
        <v>376608.28000000009</v>
      </c>
      <c r="U96" s="46">
        <v>156641.46</v>
      </c>
      <c r="V96" s="46">
        <v>140604.65999999997</v>
      </c>
      <c r="W96" s="46">
        <v>85978.15</v>
      </c>
      <c r="X96" s="46">
        <v>220891.86</v>
      </c>
      <c r="Y96" s="46">
        <v>291683.15000000002</v>
      </c>
      <c r="AA96" s="46">
        <v>1255.9000000000001</v>
      </c>
      <c r="AB96" s="46">
        <v>480997.26</v>
      </c>
      <c r="AC96" s="46">
        <v>5335.51</v>
      </c>
      <c r="AD96" s="46">
        <v>21924</v>
      </c>
      <c r="AF96" s="46">
        <v>-39202.51</v>
      </c>
      <c r="AG96" s="46">
        <v>150795.08000000002</v>
      </c>
      <c r="AH96" s="46">
        <v>15041.93</v>
      </c>
      <c r="AI96" s="46">
        <v>1342853.98</v>
      </c>
      <c r="AJ96" s="46">
        <v>368182.08999999997</v>
      </c>
      <c r="AK96" s="46">
        <v>667878.55000000005</v>
      </c>
      <c r="AM96" s="46">
        <v>217301</v>
      </c>
      <c r="AN96" s="46">
        <v>603270.48</v>
      </c>
      <c r="AO96" s="46">
        <v>108.01</v>
      </c>
      <c r="AQ96" s="46">
        <v>-8217.68</v>
      </c>
      <c r="AU96" s="46">
        <v>5857.38</v>
      </c>
    </row>
    <row r="97" spans="2:47" x14ac:dyDescent="0.3">
      <c r="B97" s="48" t="s">
        <v>595</v>
      </c>
      <c r="C97" s="48" t="s">
        <v>594</v>
      </c>
      <c r="D97" s="49">
        <v>1054331381.5899993</v>
      </c>
      <c r="E97" s="46">
        <v>6711357.3499999996</v>
      </c>
      <c r="F97" s="46">
        <v>5503668.46</v>
      </c>
      <c r="G97" s="46">
        <v>7688535.6399999987</v>
      </c>
      <c r="H97" s="46">
        <v>13436615.640000002</v>
      </c>
      <c r="I97" s="46">
        <v>1312749.6700000004</v>
      </c>
      <c r="J97" s="46">
        <v>28373916.740000002</v>
      </c>
      <c r="K97" s="46">
        <v>12110020.039999999</v>
      </c>
      <c r="L97" s="46">
        <v>62338479.120000027</v>
      </c>
      <c r="M97" s="46">
        <v>33956576.460000001</v>
      </c>
      <c r="N97" s="46">
        <v>6859928.9299999969</v>
      </c>
      <c r="O97" s="46">
        <v>46368853.729999997</v>
      </c>
      <c r="P97" s="46">
        <v>596711600.96000004</v>
      </c>
      <c r="Q97" s="46">
        <v>6537213.1999999993</v>
      </c>
      <c r="S97" s="46">
        <v>28478125.74000001</v>
      </c>
      <c r="T97" s="46">
        <v>8791.83</v>
      </c>
      <c r="U97" s="46">
        <v>9534856.3300000001</v>
      </c>
      <c r="V97" s="46">
        <v>5920582.790000001</v>
      </c>
      <c r="W97" s="46">
        <v>1123029.8299999998</v>
      </c>
      <c r="X97" s="46">
        <v>8896702.3200000003</v>
      </c>
      <c r="Y97" s="46">
        <v>10305731.230000002</v>
      </c>
      <c r="Z97" s="46">
        <v>-14666</v>
      </c>
      <c r="AA97" s="46">
        <v>1690741.6199999999</v>
      </c>
      <c r="AB97" s="46">
        <v>46155155.050000004</v>
      </c>
      <c r="AF97" s="46">
        <v>-117733.6</v>
      </c>
      <c r="AG97" s="46">
        <v>2092349.22</v>
      </c>
      <c r="AH97" s="46">
        <v>3019128.27</v>
      </c>
      <c r="AI97" s="46">
        <v>37835539.990000002</v>
      </c>
      <c r="AJ97" s="46">
        <v>22077601.25</v>
      </c>
      <c r="AK97" s="46">
        <v>18188182.460000001</v>
      </c>
      <c r="AL97" s="46">
        <v>1929634.38</v>
      </c>
      <c r="AM97" s="46">
        <v>4608603.5</v>
      </c>
      <c r="AN97" s="46">
        <v>19569643.670000002</v>
      </c>
      <c r="AO97" s="46">
        <v>645071.72</v>
      </c>
      <c r="AP97" s="46">
        <v>2309493.71</v>
      </c>
      <c r="AQ97" s="46">
        <v>689247.10000000009</v>
      </c>
      <c r="AR97" s="46">
        <v>2243.25</v>
      </c>
      <c r="AS97" s="46">
        <v>738974.87</v>
      </c>
      <c r="AU97" s="46">
        <v>734835.12</v>
      </c>
    </row>
    <row r="98" spans="2:47" x14ac:dyDescent="0.3">
      <c r="B98" s="48" t="s">
        <v>593</v>
      </c>
      <c r="C98" s="48" t="s">
        <v>592</v>
      </c>
      <c r="D98" s="49">
        <v>367751981.62000006</v>
      </c>
      <c r="E98" s="46">
        <v>1706283.41</v>
      </c>
      <c r="F98" s="46">
        <v>2683595.9299999997</v>
      </c>
      <c r="G98" s="46">
        <v>3018059.9899999998</v>
      </c>
      <c r="H98" s="46">
        <v>2623798.09</v>
      </c>
      <c r="I98" s="46">
        <v>1451276.2300000002</v>
      </c>
      <c r="J98" s="46">
        <v>6687733.8299999973</v>
      </c>
      <c r="K98" s="46">
        <v>3410451.17</v>
      </c>
      <c r="L98" s="46">
        <v>23379880.879999995</v>
      </c>
      <c r="M98" s="46">
        <v>13384735.569999998</v>
      </c>
      <c r="N98" s="46">
        <v>8703253.2300000004</v>
      </c>
      <c r="O98" s="46">
        <v>16462048.400000002</v>
      </c>
      <c r="P98" s="46">
        <v>195775684.68000001</v>
      </c>
      <c r="Q98" s="46">
        <v>4737583.03</v>
      </c>
      <c r="R98" s="46">
        <v>37478.879999999997</v>
      </c>
      <c r="S98" s="46">
        <v>11051204.310000006</v>
      </c>
      <c r="T98" s="46">
        <v>1842545.2499999998</v>
      </c>
      <c r="U98" s="46">
        <v>3771111.0799999996</v>
      </c>
      <c r="V98" s="46">
        <v>2291520</v>
      </c>
      <c r="W98" s="46">
        <v>981813.76000000013</v>
      </c>
      <c r="X98" s="46">
        <v>3603867.61</v>
      </c>
      <c r="Y98" s="46">
        <v>6048379.2300000004</v>
      </c>
      <c r="Z98" s="46">
        <v>-12871.5</v>
      </c>
      <c r="AA98" s="46">
        <v>1691792.25</v>
      </c>
      <c r="AB98" s="46">
        <v>9758939.2100000009</v>
      </c>
      <c r="AC98" s="46">
        <v>1420326.69</v>
      </c>
      <c r="AD98" s="46">
        <v>338896</v>
      </c>
      <c r="AF98" s="46">
        <v>-373950.08</v>
      </c>
      <c r="AG98" s="46">
        <v>1149355.7</v>
      </c>
      <c r="AH98" s="46">
        <v>1655805.72</v>
      </c>
      <c r="AI98" s="46">
        <v>11734202.799999999</v>
      </c>
      <c r="AJ98" s="46">
        <v>9898036.6199999992</v>
      </c>
      <c r="AK98" s="46">
        <v>5486291.6600000001</v>
      </c>
      <c r="AL98" s="46">
        <v>644266.30999999994</v>
      </c>
      <c r="AM98" s="46">
        <v>3580275.01</v>
      </c>
      <c r="AN98" s="46">
        <v>5200520.96</v>
      </c>
      <c r="AP98" s="46">
        <v>294467.21999999997</v>
      </c>
      <c r="AU98" s="46">
        <v>1633322.49</v>
      </c>
    </row>
    <row r="99" spans="2:47" x14ac:dyDescent="0.3">
      <c r="B99" s="48" t="s">
        <v>591</v>
      </c>
      <c r="C99" s="48" t="s">
        <v>590</v>
      </c>
      <c r="D99" s="49">
        <v>69281356.450000003</v>
      </c>
      <c r="E99" s="46">
        <v>201863.93</v>
      </c>
      <c r="F99" s="46">
        <v>532882.88</v>
      </c>
      <c r="G99" s="46">
        <v>1173435.9200000002</v>
      </c>
      <c r="H99" s="46">
        <v>571718.75</v>
      </c>
      <c r="I99" s="46">
        <v>199771.02000000002</v>
      </c>
      <c r="J99" s="46">
        <v>1950765.04</v>
      </c>
      <c r="K99" s="46">
        <v>673010.17999999993</v>
      </c>
      <c r="L99" s="46">
        <v>4070179.63</v>
      </c>
      <c r="M99" s="46">
        <v>1603292.71</v>
      </c>
      <c r="N99" s="46">
        <v>381217.61</v>
      </c>
      <c r="O99" s="46">
        <v>2594576.4900000002</v>
      </c>
      <c r="P99" s="46">
        <v>38308290.710000001</v>
      </c>
      <c r="Q99" s="46">
        <v>1089605.57</v>
      </c>
      <c r="S99" s="46">
        <v>1478416.73</v>
      </c>
      <c r="T99" s="46">
        <v>601129.59000000008</v>
      </c>
      <c r="U99" s="46">
        <v>571959.61</v>
      </c>
      <c r="V99" s="46">
        <v>394147.49</v>
      </c>
      <c r="W99" s="46">
        <v>121769.47</v>
      </c>
      <c r="X99" s="46">
        <v>925785.16</v>
      </c>
      <c r="Y99" s="46">
        <v>1659267.9</v>
      </c>
      <c r="Z99" s="46">
        <v>-3837.25</v>
      </c>
      <c r="AA99" s="46">
        <v>349894.55</v>
      </c>
      <c r="AB99" s="46">
        <v>2204639.8899999997</v>
      </c>
      <c r="AC99" s="46">
        <v>418250.5</v>
      </c>
      <c r="AD99" s="46">
        <v>61680.51</v>
      </c>
      <c r="AF99" s="46">
        <v>-100624.1</v>
      </c>
      <c r="AG99" s="46">
        <v>223539.89</v>
      </c>
      <c r="AH99" s="46">
        <v>420517.57</v>
      </c>
      <c r="AI99" s="46">
        <v>2725969.3600000003</v>
      </c>
      <c r="AJ99" s="46">
        <v>1313822.7499999998</v>
      </c>
      <c r="AK99" s="46">
        <v>1018871.61</v>
      </c>
      <c r="AL99" s="46">
        <v>2036.76</v>
      </c>
      <c r="AM99" s="46">
        <v>280988.99</v>
      </c>
      <c r="AN99" s="46">
        <v>1185333.1200000001</v>
      </c>
      <c r="AQ99" s="46">
        <v>77185.91</v>
      </c>
    </row>
    <row r="100" spans="2:47" x14ac:dyDescent="0.3">
      <c r="B100" s="48" t="s">
        <v>589</v>
      </c>
      <c r="C100" s="48" t="s">
        <v>588</v>
      </c>
      <c r="D100" s="49">
        <v>70158266.39000003</v>
      </c>
      <c r="E100" s="46">
        <v>292114.48</v>
      </c>
      <c r="F100" s="46">
        <v>804220.71</v>
      </c>
      <c r="G100" s="46">
        <v>1094897.04</v>
      </c>
      <c r="H100" s="46">
        <v>736134.02000000014</v>
      </c>
      <c r="I100" s="46">
        <v>157809.75</v>
      </c>
      <c r="J100" s="46">
        <v>2056191.5200000003</v>
      </c>
      <c r="K100" s="46">
        <v>889634.59000000008</v>
      </c>
      <c r="L100" s="46">
        <v>4318332.9700000007</v>
      </c>
      <c r="M100" s="46">
        <v>1850628.67</v>
      </c>
      <c r="N100" s="46">
        <v>1374103.46</v>
      </c>
      <c r="O100" s="46">
        <v>3563678.7</v>
      </c>
      <c r="P100" s="46">
        <v>37929005.049999997</v>
      </c>
      <c r="Q100" s="46">
        <v>1439122.8900000001</v>
      </c>
      <c r="R100" s="46">
        <v>12600</v>
      </c>
      <c r="S100" s="46">
        <v>2203014.0599999996</v>
      </c>
      <c r="T100" s="46">
        <v>172613.58</v>
      </c>
      <c r="U100" s="46">
        <v>163164.07</v>
      </c>
      <c r="V100" s="46">
        <v>470185.65</v>
      </c>
      <c r="X100" s="46">
        <v>57384.160000000003</v>
      </c>
      <c r="Y100" s="46">
        <v>1814878.0999999999</v>
      </c>
      <c r="Z100" s="46">
        <v>-6323.71</v>
      </c>
      <c r="AA100" s="46">
        <v>395064.46</v>
      </c>
      <c r="AB100" s="46">
        <v>1701996.9700000002</v>
      </c>
      <c r="AC100" s="46">
        <v>189763.77</v>
      </c>
      <c r="AD100" s="46">
        <v>93568.99</v>
      </c>
      <c r="AF100" s="46">
        <v>-163044.26</v>
      </c>
      <c r="AG100" s="46">
        <v>131611.82</v>
      </c>
      <c r="AH100" s="46">
        <v>187551.95</v>
      </c>
      <c r="AI100" s="46">
        <v>2491904.06</v>
      </c>
      <c r="AJ100" s="46">
        <v>671211.27999999991</v>
      </c>
      <c r="AK100" s="46">
        <v>1464000.92</v>
      </c>
      <c r="AL100" s="46">
        <v>109593.86</v>
      </c>
      <c r="AM100" s="46">
        <v>648671.93999999994</v>
      </c>
      <c r="AN100" s="46">
        <v>367536.64000000001</v>
      </c>
      <c r="AO100" s="46">
        <v>5929.83</v>
      </c>
      <c r="AQ100" s="46">
        <v>95255.53</v>
      </c>
      <c r="AR100" s="46">
        <v>1445.76</v>
      </c>
      <c r="AS100" s="46">
        <v>92749.14</v>
      </c>
      <c r="AU100" s="46">
        <v>280063.97000000003</v>
      </c>
    </row>
    <row r="101" spans="2:47" x14ac:dyDescent="0.3">
      <c r="B101" s="48" t="s">
        <v>587</v>
      </c>
      <c r="C101" s="48" t="s">
        <v>586</v>
      </c>
      <c r="D101" s="49">
        <v>355589398.41999948</v>
      </c>
      <c r="E101" s="46">
        <v>220062.5</v>
      </c>
      <c r="F101" s="46">
        <v>1814394.99</v>
      </c>
      <c r="G101" s="46">
        <v>2417537.13</v>
      </c>
      <c r="H101" s="46">
        <v>4814931.6499999994</v>
      </c>
      <c r="I101" s="46">
        <v>1150531.5300000003</v>
      </c>
      <c r="J101" s="46">
        <v>12476548.360000003</v>
      </c>
      <c r="K101" s="46">
        <v>2991734.23</v>
      </c>
      <c r="L101" s="46">
        <v>21805167.909999996</v>
      </c>
      <c r="M101" s="46">
        <v>9902690.6000000034</v>
      </c>
      <c r="N101" s="46">
        <v>4312736.4300000006</v>
      </c>
      <c r="O101" s="46">
        <v>16169935.629999999</v>
      </c>
      <c r="P101" s="46">
        <v>197879414.42999986</v>
      </c>
      <c r="Q101" s="46">
        <v>2733159.7600000002</v>
      </c>
      <c r="R101" s="46">
        <v>38048.740000000005</v>
      </c>
      <c r="S101" s="46">
        <v>4812556.6399999997</v>
      </c>
      <c r="T101" s="46">
        <v>20717512.700000003</v>
      </c>
      <c r="U101" s="46">
        <v>1329271.08</v>
      </c>
      <c r="V101" s="46">
        <v>3067904.7300000004</v>
      </c>
      <c r="W101" s="46">
        <v>804359.89999999991</v>
      </c>
      <c r="X101" s="46">
        <v>3406560.53</v>
      </c>
      <c r="Y101" s="46">
        <v>4021001.4100000006</v>
      </c>
      <c r="Z101" s="46">
        <v>-46950.07</v>
      </c>
      <c r="AA101" s="46">
        <v>1260008.6800000002</v>
      </c>
      <c r="AB101" s="46">
        <v>5895413.2700000005</v>
      </c>
      <c r="AC101" s="46">
        <v>739037.72</v>
      </c>
      <c r="AD101" s="46">
        <v>304536.15000000002</v>
      </c>
      <c r="AF101" s="46">
        <v>-1038958.73</v>
      </c>
      <c r="AG101" s="46">
        <v>677016.50999999989</v>
      </c>
      <c r="AH101" s="46">
        <v>1364062.17</v>
      </c>
      <c r="AI101" s="46">
        <v>8884070.9199999981</v>
      </c>
      <c r="AJ101" s="46">
        <v>4771181.7199999988</v>
      </c>
      <c r="AK101" s="46">
        <v>5699196.7000000002</v>
      </c>
      <c r="AL101" s="46">
        <v>1172603.69</v>
      </c>
      <c r="AM101" s="46">
        <v>3481406.85</v>
      </c>
      <c r="AN101" s="46">
        <v>4529582.7599999988</v>
      </c>
      <c r="AP101" s="46">
        <v>328415.55999999994</v>
      </c>
      <c r="AQ101" s="46">
        <v>-1.0000000009313226E-2</v>
      </c>
      <c r="AR101" s="46">
        <v>11186.97</v>
      </c>
      <c r="AS101" s="46">
        <v>149613.03</v>
      </c>
      <c r="AT101" s="46">
        <v>-160600</v>
      </c>
      <c r="AU101" s="46">
        <v>682513.65000000014</v>
      </c>
    </row>
    <row r="102" spans="2:47" x14ac:dyDescent="0.3">
      <c r="B102" s="48" t="s">
        <v>585</v>
      </c>
      <c r="C102" s="48" t="s">
        <v>584</v>
      </c>
      <c r="D102" s="49">
        <v>25800142.579999991</v>
      </c>
      <c r="E102" s="46">
        <v>261139.43999999997</v>
      </c>
      <c r="F102" s="46">
        <v>383275.89000000007</v>
      </c>
      <c r="G102" s="46">
        <v>621088.21</v>
      </c>
      <c r="H102" s="46">
        <v>227010.51</v>
      </c>
      <c r="I102" s="46">
        <v>3221.25</v>
      </c>
      <c r="J102" s="46">
        <v>835047.70000000007</v>
      </c>
      <c r="K102" s="46">
        <v>337916.2</v>
      </c>
      <c r="L102" s="46">
        <v>1577574.5199999998</v>
      </c>
      <c r="M102" s="46">
        <v>755936.69999999984</v>
      </c>
      <c r="N102" s="46">
        <v>140809.14000000004</v>
      </c>
      <c r="O102" s="46">
        <v>1284241.79</v>
      </c>
      <c r="P102" s="46">
        <v>12834562.800000004</v>
      </c>
      <c r="Q102" s="46">
        <v>349343.72000000003</v>
      </c>
      <c r="S102" s="46">
        <v>154549.95000000001</v>
      </c>
      <c r="T102" s="46">
        <v>259031.53</v>
      </c>
      <c r="U102" s="46">
        <v>194788.46</v>
      </c>
      <c r="V102" s="46">
        <v>139983.87</v>
      </c>
      <c r="W102" s="46">
        <v>130193.77999999997</v>
      </c>
      <c r="X102" s="46">
        <v>295305.53000000003</v>
      </c>
      <c r="Y102" s="46">
        <v>598555.11</v>
      </c>
      <c r="Z102" s="46">
        <v>-3023.5</v>
      </c>
      <c r="AB102" s="46">
        <v>1201836.83</v>
      </c>
      <c r="AF102" s="46">
        <v>-1945.88</v>
      </c>
      <c r="AG102" s="46">
        <v>211488.87</v>
      </c>
      <c r="AH102" s="46">
        <v>286046.15000000002</v>
      </c>
      <c r="AI102" s="46">
        <v>808722.66999999993</v>
      </c>
      <c r="AJ102" s="46">
        <v>595319.40000000014</v>
      </c>
      <c r="AK102" s="46">
        <v>426012.00999999995</v>
      </c>
      <c r="AL102" s="46">
        <v>1697.9</v>
      </c>
      <c r="AM102" s="46">
        <v>247132</v>
      </c>
      <c r="AN102" s="46">
        <v>629663.72</v>
      </c>
      <c r="AQ102" s="46">
        <v>13267.560000000001</v>
      </c>
      <c r="AU102" s="46">
        <v>348.75</v>
      </c>
    </row>
    <row r="103" spans="2:47" x14ac:dyDescent="0.3">
      <c r="B103" s="48" t="s">
        <v>583</v>
      </c>
      <c r="C103" s="48" t="s">
        <v>582</v>
      </c>
      <c r="D103" s="49">
        <v>274611287.41000009</v>
      </c>
      <c r="E103" s="46">
        <v>321354.75000000006</v>
      </c>
      <c r="F103" s="46">
        <v>626567.07999999996</v>
      </c>
      <c r="G103" s="46">
        <v>3592913.9600000004</v>
      </c>
      <c r="H103" s="46">
        <v>3508048.3000000007</v>
      </c>
      <c r="I103" s="46">
        <v>472118.75000000006</v>
      </c>
      <c r="J103" s="46">
        <v>7184683.0900000008</v>
      </c>
      <c r="K103" s="46">
        <v>4065008.2500000005</v>
      </c>
      <c r="L103" s="46">
        <v>15638860.779999999</v>
      </c>
      <c r="M103" s="46">
        <v>6231527.4499999993</v>
      </c>
      <c r="N103" s="46">
        <v>5092012.1099999994</v>
      </c>
      <c r="O103" s="46">
        <v>15548423.140000002</v>
      </c>
      <c r="P103" s="46">
        <v>141831580.03999996</v>
      </c>
      <c r="Q103" s="46">
        <v>2935148.08</v>
      </c>
      <c r="R103" s="46">
        <v>927553.99</v>
      </c>
      <c r="S103" s="46">
        <v>17682731.130000003</v>
      </c>
      <c r="T103" s="46">
        <v>648341.75</v>
      </c>
      <c r="U103" s="46">
        <v>2066606.07</v>
      </c>
      <c r="V103" s="46">
        <v>1941635.9199999997</v>
      </c>
      <c r="W103" s="46">
        <v>531192.71</v>
      </c>
      <c r="X103" s="46">
        <v>2615855.33</v>
      </c>
      <c r="Y103" s="46">
        <v>4012544.35</v>
      </c>
      <c r="Z103" s="46">
        <v>-6835.54</v>
      </c>
      <c r="AA103" s="46">
        <v>1595676.7799999998</v>
      </c>
      <c r="AB103" s="46">
        <v>9056805.0899999999</v>
      </c>
      <c r="AC103" s="46">
        <v>1054299.04</v>
      </c>
      <c r="AD103" s="46">
        <v>219502.19</v>
      </c>
      <c r="AF103" s="46">
        <v>-317493.43</v>
      </c>
      <c r="AG103" s="46">
        <v>558871.14</v>
      </c>
      <c r="AH103" s="46">
        <v>1298919.8999999999</v>
      </c>
      <c r="AI103" s="46">
        <v>8762575.629999999</v>
      </c>
      <c r="AJ103" s="46">
        <v>4100708.05</v>
      </c>
      <c r="AK103" s="46">
        <v>4625156.34</v>
      </c>
      <c r="AL103" s="46">
        <v>1482713.65</v>
      </c>
      <c r="AM103" s="46">
        <v>2006648.91</v>
      </c>
      <c r="AN103" s="46">
        <v>745036.17</v>
      </c>
      <c r="AO103" s="46">
        <v>632693.67000000004</v>
      </c>
      <c r="AP103" s="46">
        <v>237054.94999999998</v>
      </c>
      <c r="AQ103" s="46">
        <v>411051.27999999997</v>
      </c>
      <c r="AT103" s="46">
        <v>6002.56</v>
      </c>
      <c r="AU103" s="46">
        <v>667194</v>
      </c>
    </row>
    <row r="104" spans="2:47" x14ac:dyDescent="0.3">
      <c r="B104" s="48" t="s">
        <v>581</v>
      </c>
      <c r="C104" s="48" t="s">
        <v>580</v>
      </c>
      <c r="D104" s="49">
        <v>2603288.1499999994</v>
      </c>
      <c r="E104" s="46">
        <v>45996.31</v>
      </c>
      <c r="F104" s="46">
        <v>189263.88999999998</v>
      </c>
      <c r="G104" s="46">
        <v>143328.72</v>
      </c>
      <c r="K104" s="46">
        <v>1289.71</v>
      </c>
      <c r="M104" s="46">
        <v>160203.13</v>
      </c>
      <c r="N104" s="46">
        <v>83206.58</v>
      </c>
      <c r="O104" s="46">
        <v>40454.060000000005</v>
      </c>
      <c r="P104" s="46">
        <v>1440870.9300000002</v>
      </c>
      <c r="Q104" s="46">
        <v>8202.1200000000008</v>
      </c>
      <c r="R104" s="46">
        <v>6900.21</v>
      </c>
      <c r="S104" s="46">
        <v>230</v>
      </c>
      <c r="T104" s="46">
        <v>2158.13</v>
      </c>
      <c r="V104" s="46">
        <v>16118.58</v>
      </c>
      <c r="X104" s="46">
        <v>22060.13</v>
      </c>
      <c r="Y104" s="46">
        <v>59477.36</v>
      </c>
      <c r="AB104" s="46">
        <v>38588.599999999991</v>
      </c>
      <c r="AC104" s="46">
        <v>1049.1199999999999</v>
      </c>
      <c r="AF104" s="46">
        <v>-6227.03</v>
      </c>
      <c r="AH104" s="46">
        <v>13594</v>
      </c>
      <c r="AI104" s="46">
        <v>107233.12</v>
      </c>
      <c r="AJ104" s="46">
        <v>30365.760000000002</v>
      </c>
      <c r="AK104" s="46">
        <v>64914.48</v>
      </c>
      <c r="AL104" s="46">
        <v>4627.04</v>
      </c>
      <c r="AM104" s="46">
        <v>58635</v>
      </c>
      <c r="AU104" s="46">
        <v>70748.2</v>
      </c>
    </row>
    <row r="105" spans="2:47" x14ac:dyDescent="0.3">
      <c r="B105" s="48" t="s">
        <v>579</v>
      </c>
      <c r="C105" s="48" t="s">
        <v>578</v>
      </c>
      <c r="D105" s="49">
        <v>352962098.05999964</v>
      </c>
      <c r="E105" s="46">
        <v>706438.2</v>
      </c>
      <c r="F105" s="46">
        <v>1651005.36</v>
      </c>
      <c r="G105" s="46">
        <v>3250909.9000000004</v>
      </c>
      <c r="H105" s="46">
        <v>2422109.1499999994</v>
      </c>
      <c r="I105" s="46">
        <v>862051.04</v>
      </c>
      <c r="J105" s="46">
        <v>12850692.049999997</v>
      </c>
      <c r="K105" s="46">
        <v>3373341.97</v>
      </c>
      <c r="L105" s="46">
        <v>18999536.559999999</v>
      </c>
      <c r="M105" s="46">
        <v>16337562.760000002</v>
      </c>
      <c r="N105" s="46">
        <v>3385915.4</v>
      </c>
      <c r="O105" s="46">
        <v>16962058.57</v>
      </c>
      <c r="P105" s="46">
        <v>192362740.49000001</v>
      </c>
      <c r="Q105" s="46">
        <v>5135995.96</v>
      </c>
      <c r="R105" s="46">
        <v>3705</v>
      </c>
      <c r="S105" s="46">
        <v>11678276.260000005</v>
      </c>
      <c r="T105" s="46">
        <v>2985282.3400000003</v>
      </c>
      <c r="U105" s="46">
        <v>8101924.1699999999</v>
      </c>
      <c r="V105" s="46">
        <v>2234498.3099999996</v>
      </c>
      <c r="W105" s="46">
        <v>665250.57000000007</v>
      </c>
      <c r="X105" s="46">
        <v>2765529.54</v>
      </c>
      <c r="Y105" s="46">
        <v>3376388.5799999996</v>
      </c>
      <c r="AA105" s="46">
        <v>1064930.75</v>
      </c>
      <c r="AB105" s="46">
        <v>7981718.2299999995</v>
      </c>
      <c r="AC105" s="46">
        <v>631310.67000000004</v>
      </c>
      <c r="AD105" s="46">
        <v>2500</v>
      </c>
      <c r="AF105" s="46">
        <v>-355386.89</v>
      </c>
      <c r="AG105" s="46">
        <v>791955.38</v>
      </c>
      <c r="AH105" s="46">
        <v>1717714.1300000001</v>
      </c>
      <c r="AI105" s="46">
        <v>10359408.549999997</v>
      </c>
      <c r="AJ105" s="46">
        <v>3151369.93</v>
      </c>
      <c r="AK105" s="46">
        <v>6973741.9500000002</v>
      </c>
      <c r="AL105" s="46">
        <v>633109.21</v>
      </c>
      <c r="AM105" s="46">
        <v>2042929.3299999998</v>
      </c>
      <c r="AN105" s="46">
        <v>6367993.3699999992</v>
      </c>
      <c r="AO105" s="46">
        <v>74929.520000000019</v>
      </c>
      <c r="AP105" s="46">
        <v>571960.98</v>
      </c>
      <c r="AR105" s="46">
        <v>11836.54</v>
      </c>
      <c r="AS105" s="46">
        <v>228950.5</v>
      </c>
      <c r="AT105" s="46">
        <v>-222551.8</v>
      </c>
      <c r="AU105" s="46">
        <v>822465.53000000014</v>
      </c>
    </row>
    <row r="106" spans="2:47" x14ac:dyDescent="0.3">
      <c r="B106" s="48" t="s">
        <v>577</v>
      </c>
      <c r="C106" s="48" t="s">
        <v>576</v>
      </c>
      <c r="D106" s="49">
        <v>56904148.140000023</v>
      </c>
      <c r="E106" s="46">
        <v>124825.69000000002</v>
      </c>
      <c r="F106" s="46">
        <v>712954.6</v>
      </c>
      <c r="G106" s="46">
        <v>786323.07000000007</v>
      </c>
      <c r="H106" s="46">
        <v>833101.59000000008</v>
      </c>
      <c r="I106" s="46">
        <v>153211.95000000001</v>
      </c>
      <c r="J106" s="46">
        <v>1057316.9300000002</v>
      </c>
      <c r="K106" s="46">
        <v>891409.29</v>
      </c>
      <c r="L106" s="46">
        <v>2695528.3600000003</v>
      </c>
      <c r="M106" s="46">
        <v>2710200.17</v>
      </c>
      <c r="N106" s="46">
        <v>741847.23</v>
      </c>
      <c r="O106" s="46">
        <v>3104903.96</v>
      </c>
      <c r="P106" s="46">
        <v>31884216.889999997</v>
      </c>
      <c r="Q106" s="46">
        <v>826092.37999999989</v>
      </c>
      <c r="R106" s="46">
        <v>15000</v>
      </c>
      <c r="S106" s="46">
        <v>1263375.9100000001</v>
      </c>
      <c r="T106" s="46">
        <v>23001</v>
      </c>
      <c r="U106" s="46">
        <v>3385.92</v>
      </c>
      <c r="V106" s="46">
        <v>53369.82</v>
      </c>
      <c r="W106" s="46">
        <v>11969.67</v>
      </c>
      <c r="X106" s="46">
        <v>149882.62</v>
      </c>
      <c r="Y106" s="46">
        <v>1680941.4899999998</v>
      </c>
      <c r="Z106" s="46">
        <v>-73173.13</v>
      </c>
      <c r="AA106" s="46">
        <v>178074.03</v>
      </c>
      <c r="AB106" s="46">
        <v>901721.59000000008</v>
      </c>
      <c r="AC106" s="46">
        <v>91443.21</v>
      </c>
      <c r="AF106" s="46">
        <v>-169462.38</v>
      </c>
      <c r="AG106" s="46">
        <v>192639.56</v>
      </c>
      <c r="AH106" s="46">
        <v>239012.51</v>
      </c>
      <c r="AI106" s="46">
        <v>1672856.49</v>
      </c>
      <c r="AJ106" s="46">
        <v>1396493.2699999998</v>
      </c>
      <c r="AK106" s="46">
        <v>882898.9</v>
      </c>
      <c r="AL106" s="46">
        <v>219768.52</v>
      </c>
      <c r="AM106" s="46">
        <v>491513</v>
      </c>
      <c r="AN106" s="46">
        <v>846699.24</v>
      </c>
      <c r="AP106" s="46">
        <v>58034</v>
      </c>
      <c r="AQ106" s="46">
        <v>108295.64</v>
      </c>
      <c r="AU106" s="46">
        <v>144475.15</v>
      </c>
    </row>
    <row r="107" spans="2:47" x14ac:dyDescent="0.3">
      <c r="B107" s="48" t="s">
        <v>575</v>
      </c>
      <c r="C107" s="48" t="s">
        <v>574</v>
      </c>
      <c r="D107" s="49">
        <v>51234734.750000007</v>
      </c>
      <c r="E107" s="46">
        <v>259472.38</v>
      </c>
      <c r="F107" s="46">
        <v>657804.94999999995</v>
      </c>
      <c r="G107" s="46">
        <v>741708.31</v>
      </c>
      <c r="H107" s="46">
        <v>571117.37</v>
      </c>
      <c r="I107" s="46">
        <v>208535.09</v>
      </c>
      <c r="J107" s="46">
        <v>1574643.22</v>
      </c>
      <c r="K107" s="46">
        <v>733574.09</v>
      </c>
      <c r="L107" s="46">
        <v>2828819.7</v>
      </c>
      <c r="M107" s="46">
        <v>1551984.41</v>
      </c>
      <c r="N107" s="46">
        <v>165393.54</v>
      </c>
      <c r="O107" s="46">
        <v>1523590.21</v>
      </c>
      <c r="P107" s="46">
        <v>27490199.260000002</v>
      </c>
      <c r="Q107" s="46">
        <v>696929.3</v>
      </c>
      <c r="S107" s="46">
        <v>2741336.560000001</v>
      </c>
      <c r="T107" s="46">
        <v>346777.45999999996</v>
      </c>
      <c r="U107" s="46">
        <v>1223.21</v>
      </c>
      <c r="V107" s="46">
        <v>378581.08</v>
      </c>
      <c r="W107" s="46">
        <v>174228.05</v>
      </c>
      <c r="X107" s="46">
        <v>535413.36</v>
      </c>
      <c r="Y107" s="46">
        <v>666929.04</v>
      </c>
      <c r="AA107" s="46">
        <v>390763.42000000004</v>
      </c>
      <c r="AB107" s="46">
        <v>1796952.96</v>
      </c>
      <c r="AC107" s="46">
        <v>300765.91000000003</v>
      </c>
      <c r="AD107" s="46">
        <v>75690</v>
      </c>
      <c r="AE107" s="46">
        <v>43.32</v>
      </c>
      <c r="AG107" s="46">
        <v>232870.49</v>
      </c>
      <c r="AH107" s="46">
        <v>293331.75</v>
      </c>
      <c r="AI107" s="46">
        <v>1149086.1100000001</v>
      </c>
      <c r="AJ107" s="46">
        <v>816796.0199999999</v>
      </c>
      <c r="AK107" s="46">
        <v>1107936.47</v>
      </c>
      <c r="AL107" s="46">
        <v>25895.260000000002</v>
      </c>
      <c r="AM107" s="46">
        <v>449738</v>
      </c>
      <c r="AN107" s="46">
        <v>378446.61</v>
      </c>
      <c r="AU107" s="46">
        <v>368157.83999999997</v>
      </c>
    </row>
    <row r="108" spans="2:47" x14ac:dyDescent="0.3">
      <c r="B108" s="48" t="s">
        <v>573</v>
      </c>
      <c r="C108" s="48" t="s">
        <v>572</v>
      </c>
      <c r="D108" s="49">
        <v>303101247.02999973</v>
      </c>
      <c r="E108" s="46">
        <v>166852.14000000001</v>
      </c>
      <c r="F108" s="46">
        <v>610708.01</v>
      </c>
      <c r="G108" s="46">
        <v>2998313.6999999997</v>
      </c>
      <c r="H108" s="46">
        <v>2524322.4799999995</v>
      </c>
      <c r="I108" s="46">
        <v>448368.91</v>
      </c>
      <c r="J108" s="46">
        <v>6302681.6100000003</v>
      </c>
      <c r="K108" s="46">
        <v>3569684.2300000004</v>
      </c>
      <c r="L108" s="46">
        <v>19515491.719999999</v>
      </c>
      <c r="M108" s="46">
        <v>7193035.1599999992</v>
      </c>
      <c r="N108" s="46">
        <v>2688162.94</v>
      </c>
      <c r="O108" s="46">
        <v>12966505.709999999</v>
      </c>
      <c r="P108" s="46">
        <v>156195279.68000013</v>
      </c>
      <c r="Q108" s="46">
        <v>6706890.4499999993</v>
      </c>
      <c r="R108" s="46">
        <v>1420043.56</v>
      </c>
      <c r="S108" s="46">
        <v>23355258.679999996</v>
      </c>
      <c r="T108" s="46">
        <v>658221.01</v>
      </c>
      <c r="U108" s="46">
        <v>2698402.4199999995</v>
      </c>
      <c r="V108" s="46">
        <v>410067.67</v>
      </c>
      <c r="W108" s="46">
        <v>905424.15999999992</v>
      </c>
      <c r="X108" s="46">
        <v>3871173.54</v>
      </c>
      <c r="Y108" s="46">
        <v>4866923.59</v>
      </c>
      <c r="Z108" s="46">
        <v>-4339.32</v>
      </c>
      <c r="AA108" s="46">
        <v>1715614.2299999997</v>
      </c>
      <c r="AB108" s="46">
        <v>8412436.8399999999</v>
      </c>
      <c r="AC108" s="46">
        <v>1211912.1099999999</v>
      </c>
      <c r="AD108" s="46">
        <v>233739.97</v>
      </c>
      <c r="AE108" s="46">
        <v>4252.6899999999996</v>
      </c>
      <c r="AF108" s="46">
        <v>-230480.03</v>
      </c>
      <c r="AG108" s="46">
        <v>1435350.4000000001</v>
      </c>
      <c r="AH108" s="46">
        <v>1336191.1499999999</v>
      </c>
      <c r="AI108" s="46">
        <v>8836625.9199999999</v>
      </c>
      <c r="AJ108" s="46">
        <v>7726825.1600000001</v>
      </c>
      <c r="AK108" s="46">
        <v>4138619.19</v>
      </c>
      <c r="AL108" s="46">
        <v>1185045.79</v>
      </c>
      <c r="AM108" s="46">
        <v>2122967.08</v>
      </c>
      <c r="AN108" s="46">
        <v>4393729.84</v>
      </c>
      <c r="AO108" s="46">
        <v>-79122.22</v>
      </c>
      <c r="AP108" s="46">
        <v>595549.12</v>
      </c>
      <c r="AQ108" s="46">
        <v>7532.82</v>
      </c>
      <c r="AU108" s="46">
        <v>-13015.080000000016</v>
      </c>
    </row>
    <row r="109" spans="2:47" x14ac:dyDescent="0.3">
      <c r="B109" s="48" t="s">
        <v>571</v>
      </c>
      <c r="C109" s="48" t="s">
        <v>570</v>
      </c>
      <c r="D109" s="49">
        <v>142052837.24000004</v>
      </c>
      <c r="E109" s="46">
        <v>183376.30999999997</v>
      </c>
      <c r="F109" s="46">
        <v>1127388.1499999999</v>
      </c>
      <c r="G109" s="46">
        <v>1875022.3099999998</v>
      </c>
      <c r="H109" s="46">
        <v>1311779.7000000002</v>
      </c>
      <c r="I109" s="46">
        <v>79416.59</v>
      </c>
      <c r="J109" s="46">
        <v>2602637.77</v>
      </c>
      <c r="K109" s="46">
        <v>1220381.3500000001</v>
      </c>
      <c r="L109" s="46">
        <v>7883220.0199999996</v>
      </c>
      <c r="M109" s="46">
        <v>3493165.18</v>
      </c>
      <c r="N109" s="46">
        <v>503511.21</v>
      </c>
      <c r="O109" s="46">
        <v>5720818.4099999983</v>
      </c>
      <c r="P109" s="46">
        <v>86904496.069999993</v>
      </c>
      <c r="Q109" s="46">
        <v>1252424.83</v>
      </c>
      <c r="R109" s="46">
        <v>9630.44</v>
      </c>
      <c r="S109" s="46">
        <v>2221171.4300000002</v>
      </c>
      <c r="T109" s="46">
        <v>58484.9</v>
      </c>
      <c r="U109" s="46">
        <v>2080262.5900000003</v>
      </c>
      <c r="V109" s="46">
        <v>802986.01</v>
      </c>
      <c r="W109" s="46">
        <v>252955.77000000002</v>
      </c>
      <c r="X109" s="46">
        <v>910219.37</v>
      </c>
      <c r="Y109" s="46">
        <v>1350546.71</v>
      </c>
      <c r="AA109" s="46">
        <v>602072.12</v>
      </c>
      <c r="AB109" s="46">
        <v>4326401.42</v>
      </c>
      <c r="AC109" s="46">
        <v>550813.61</v>
      </c>
      <c r="AD109" s="46">
        <v>217709</v>
      </c>
      <c r="AF109" s="46">
        <v>-74787.259999999995</v>
      </c>
      <c r="AG109" s="46">
        <v>296588.25999999995</v>
      </c>
      <c r="AH109" s="46">
        <v>325228.46000000002</v>
      </c>
      <c r="AI109" s="46">
        <v>4725428.96</v>
      </c>
      <c r="AJ109" s="46">
        <v>1407694.5699999998</v>
      </c>
      <c r="AK109" s="46">
        <v>2006513.58</v>
      </c>
      <c r="AL109" s="46">
        <v>100710.17</v>
      </c>
      <c r="AM109" s="46">
        <v>1084018</v>
      </c>
      <c r="AN109" s="46">
        <v>2372583.7999999998</v>
      </c>
      <c r="AO109" s="46">
        <v>156052.12</v>
      </c>
      <c r="AQ109" s="46">
        <v>244179.22999999998</v>
      </c>
      <c r="AU109" s="46">
        <v>1867736.0799999996</v>
      </c>
    </row>
    <row r="110" spans="2:47" x14ac:dyDescent="0.3">
      <c r="B110" s="48" t="s">
        <v>569</v>
      </c>
      <c r="C110" s="48" t="s">
        <v>568</v>
      </c>
      <c r="D110" s="49">
        <v>113981231.35999997</v>
      </c>
      <c r="E110" s="46">
        <v>406657.83</v>
      </c>
      <c r="F110" s="46">
        <v>826160.64000000001</v>
      </c>
      <c r="G110" s="46">
        <v>1053979.73</v>
      </c>
      <c r="H110" s="46">
        <v>878246.42999999993</v>
      </c>
      <c r="I110" s="46">
        <v>237102.94</v>
      </c>
      <c r="J110" s="46">
        <v>2089330.4600000002</v>
      </c>
      <c r="K110" s="46">
        <v>767937.68</v>
      </c>
      <c r="L110" s="46">
        <v>6361388.5899999999</v>
      </c>
      <c r="M110" s="46">
        <v>2505639.0300000003</v>
      </c>
      <c r="N110" s="46">
        <v>265887.79000000004</v>
      </c>
      <c r="O110" s="46">
        <v>4724849.0599999996</v>
      </c>
      <c r="P110" s="46">
        <v>64155959.430000022</v>
      </c>
      <c r="Q110" s="46">
        <v>1313748.3</v>
      </c>
      <c r="S110" s="46">
        <v>3801121.2199999993</v>
      </c>
      <c r="T110" s="46">
        <v>986128.27</v>
      </c>
      <c r="U110" s="46">
        <v>1529715.4899999998</v>
      </c>
      <c r="V110" s="46">
        <v>1160180.8000000003</v>
      </c>
      <c r="W110" s="46">
        <v>37374.949999999997</v>
      </c>
      <c r="X110" s="46">
        <v>1261014.73</v>
      </c>
      <c r="Y110" s="46">
        <v>1565584.22</v>
      </c>
      <c r="Z110" s="46">
        <v>-5245.5</v>
      </c>
      <c r="AA110" s="46">
        <v>522569.80000000005</v>
      </c>
      <c r="AB110" s="46">
        <v>3679423.78</v>
      </c>
      <c r="AC110" s="46">
        <v>454621.01</v>
      </c>
      <c r="AD110" s="46">
        <v>3307.36</v>
      </c>
      <c r="AF110" s="46">
        <v>-337896.71</v>
      </c>
      <c r="AG110" s="46">
        <v>399202.32999999996</v>
      </c>
      <c r="AH110" s="46">
        <v>626117.04</v>
      </c>
      <c r="AI110" s="46">
        <v>2546488.87</v>
      </c>
      <c r="AJ110" s="46">
        <v>4354410.1000000006</v>
      </c>
      <c r="AK110" s="46">
        <v>2257862.7400000002</v>
      </c>
      <c r="AL110" s="46">
        <v>144462.9</v>
      </c>
      <c r="AM110" s="46">
        <v>1124751.3500000001</v>
      </c>
      <c r="AN110" s="46">
        <v>1614320.18</v>
      </c>
      <c r="AO110" s="46">
        <v>85426.299999999988</v>
      </c>
      <c r="AQ110" s="46">
        <v>242328.56</v>
      </c>
      <c r="AT110" s="46">
        <v>2450</v>
      </c>
      <c r="AU110" s="46">
        <v>338623.66</v>
      </c>
    </row>
    <row r="111" spans="2:47" x14ac:dyDescent="0.3">
      <c r="B111" s="48" t="s">
        <v>567</v>
      </c>
      <c r="C111" s="48" t="s">
        <v>566</v>
      </c>
      <c r="D111" s="49">
        <v>330265755.08000004</v>
      </c>
      <c r="E111" s="46">
        <v>1810603.8099999998</v>
      </c>
      <c r="F111" s="46">
        <v>1257193.3899999999</v>
      </c>
      <c r="G111" s="46">
        <v>2345278.2499999995</v>
      </c>
      <c r="H111" s="46">
        <v>2315819.9499999997</v>
      </c>
      <c r="I111" s="46">
        <v>840162.02999999991</v>
      </c>
      <c r="J111" s="46">
        <v>7284930.04</v>
      </c>
      <c r="K111" s="46">
        <v>6245674.7899999991</v>
      </c>
      <c r="L111" s="46">
        <v>13780105.75</v>
      </c>
      <c r="M111" s="46">
        <v>10449482.329999998</v>
      </c>
      <c r="N111" s="46">
        <v>2648016.3199999998</v>
      </c>
      <c r="O111" s="46">
        <v>16349603.57</v>
      </c>
      <c r="P111" s="46">
        <v>192984274.07999995</v>
      </c>
      <c r="Q111" s="46">
        <v>4095171.5</v>
      </c>
      <c r="R111" s="46">
        <v>43199.4</v>
      </c>
      <c r="S111" s="46">
        <v>1938858.78</v>
      </c>
      <c r="T111" s="46">
        <v>2558386.6</v>
      </c>
      <c r="U111" s="46">
        <v>1439838.27</v>
      </c>
      <c r="V111" s="46">
        <v>1754876.52</v>
      </c>
      <c r="W111" s="46">
        <v>490494.25</v>
      </c>
      <c r="X111" s="46">
        <v>2647964.25</v>
      </c>
      <c r="Y111" s="46">
        <v>4196800.91</v>
      </c>
      <c r="Z111" s="46">
        <v>-295195.5</v>
      </c>
      <c r="AA111" s="46">
        <v>677672.44</v>
      </c>
      <c r="AB111" s="46">
        <v>10872960.23</v>
      </c>
      <c r="AC111" s="46">
        <v>1018522.6400000001</v>
      </c>
      <c r="AD111" s="46">
        <v>381506</v>
      </c>
      <c r="AF111" s="46">
        <v>-314010.23</v>
      </c>
      <c r="AG111" s="46">
        <v>831397.69</v>
      </c>
      <c r="AH111" s="46">
        <v>2704898.03</v>
      </c>
      <c r="AI111" s="46">
        <v>9762683.9300000016</v>
      </c>
      <c r="AJ111" s="46">
        <v>5201721.0299999993</v>
      </c>
      <c r="AK111" s="46">
        <v>7927720.5699999994</v>
      </c>
      <c r="AL111" s="46">
        <v>322240.67000000004</v>
      </c>
      <c r="AM111" s="46">
        <v>3058771.02</v>
      </c>
      <c r="AN111" s="46">
        <v>2407641.88</v>
      </c>
      <c r="AP111" s="46">
        <v>535050.02</v>
      </c>
      <c r="AQ111" s="46">
        <v>386572.91</v>
      </c>
      <c r="AR111" s="46">
        <v>2014.83</v>
      </c>
      <c r="AS111" s="46">
        <v>278830.44</v>
      </c>
      <c r="AU111" s="46">
        <v>7028021.6900000004</v>
      </c>
    </row>
    <row r="112" spans="2:47" x14ac:dyDescent="0.3">
      <c r="B112" s="48" t="s">
        <v>565</v>
      </c>
      <c r="C112" s="48" t="s">
        <v>564</v>
      </c>
      <c r="D112" s="49">
        <v>162704199.33000001</v>
      </c>
      <c r="E112" s="46">
        <v>348892.15999999997</v>
      </c>
      <c r="F112" s="46">
        <v>865492.57000000007</v>
      </c>
      <c r="G112" s="46">
        <v>1900474.94</v>
      </c>
      <c r="H112" s="46">
        <v>1273587.9200000002</v>
      </c>
      <c r="I112" s="46">
        <v>304681.73</v>
      </c>
      <c r="J112" s="46">
        <v>3412950.02</v>
      </c>
      <c r="K112" s="46">
        <v>3189518.4000000004</v>
      </c>
      <c r="L112" s="46">
        <v>8590394.8200000003</v>
      </c>
      <c r="M112" s="46">
        <v>5778335.8600000003</v>
      </c>
      <c r="N112" s="46">
        <v>4114081.35</v>
      </c>
      <c r="O112" s="46">
        <v>7179249.7499999991</v>
      </c>
      <c r="P112" s="46">
        <v>91027766.570000023</v>
      </c>
      <c r="Q112" s="46">
        <v>2322237.9900000002</v>
      </c>
      <c r="R112" s="46">
        <v>611883</v>
      </c>
      <c r="S112" s="46">
        <v>4795689.9800000014</v>
      </c>
      <c r="T112" s="46">
        <v>809830.62</v>
      </c>
      <c r="U112" s="46">
        <v>480584.86</v>
      </c>
      <c r="V112" s="46">
        <v>839126.78</v>
      </c>
      <c r="W112" s="46">
        <v>491681.63999999996</v>
      </c>
      <c r="X112" s="46">
        <v>1243432.3800000001</v>
      </c>
      <c r="Y112" s="46">
        <v>2166769.3199999998</v>
      </c>
      <c r="Z112" s="46">
        <v>-3388.28</v>
      </c>
      <c r="AA112" s="46">
        <v>684051.95000000007</v>
      </c>
      <c r="AB112" s="46">
        <v>2983844.1700000004</v>
      </c>
      <c r="AC112" s="46">
        <v>588032.06000000006</v>
      </c>
      <c r="AD112" s="46">
        <v>161885.98000000001</v>
      </c>
      <c r="AF112" s="46">
        <v>-160947.26999999999</v>
      </c>
      <c r="AG112" s="46">
        <v>304781.84000000003</v>
      </c>
      <c r="AH112" s="46">
        <v>513150.77</v>
      </c>
      <c r="AI112" s="46">
        <v>4479461.6399999997</v>
      </c>
      <c r="AJ112" s="46">
        <v>2351039.9499999997</v>
      </c>
      <c r="AK112" s="46">
        <v>2919068.7199999997</v>
      </c>
      <c r="AL112" s="46">
        <v>34187.93</v>
      </c>
      <c r="AM112" s="46">
        <v>1540230.02</v>
      </c>
      <c r="AN112" s="46">
        <v>1396116.55</v>
      </c>
      <c r="AO112" s="46">
        <v>59663.5</v>
      </c>
      <c r="AP112" s="46">
        <v>299643.64999999997</v>
      </c>
      <c r="AQ112" s="46">
        <v>46649.999999999993</v>
      </c>
      <c r="AR112" s="46">
        <v>753.48</v>
      </c>
      <c r="AS112" s="46">
        <v>12446.52</v>
      </c>
      <c r="AU112" s="46">
        <v>2746863.49</v>
      </c>
    </row>
    <row r="113" spans="2:47" x14ac:dyDescent="0.3">
      <c r="B113" s="48" t="s">
        <v>563</v>
      </c>
      <c r="C113" s="48" t="s">
        <v>562</v>
      </c>
      <c r="D113" s="49">
        <v>503932109.39999992</v>
      </c>
      <c r="E113" s="46">
        <v>1206273.3699999999</v>
      </c>
      <c r="F113" s="46">
        <v>733621.06</v>
      </c>
      <c r="G113" s="46">
        <v>4635318.0200000005</v>
      </c>
      <c r="H113" s="46">
        <v>4052581.03</v>
      </c>
      <c r="I113" s="46">
        <v>1417977.7599999998</v>
      </c>
      <c r="J113" s="46">
        <v>10388354.370000003</v>
      </c>
      <c r="K113" s="46">
        <v>6353679.6400000015</v>
      </c>
      <c r="L113" s="46">
        <v>33770510.159999989</v>
      </c>
      <c r="M113" s="46">
        <v>15792034.179999998</v>
      </c>
      <c r="N113" s="46">
        <v>9147416.5999999996</v>
      </c>
      <c r="O113" s="46">
        <v>21617603.310000002</v>
      </c>
      <c r="P113" s="46">
        <v>296188811.27000016</v>
      </c>
      <c r="Q113" s="46">
        <v>7402068.79</v>
      </c>
      <c r="R113" s="46">
        <v>1909920</v>
      </c>
      <c r="S113" s="46">
        <v>12935872.339999996</v>
      </c>
      <c r="T113" s="46">
        <v>1300099.3199999998</v>
      </c>
      <c r="U113" s="46">
        <v>3840610.06</v>
      </c>
      <c r="V113" s="46">
        <v>3152160.5399999991</v>
      </c>
      <c r="W113" s="46">
        <v>747643.80000000016</v>
      </c>
      <c r="X113" s="46">
        <v>4352426.28</v>
      </c>
      <c r="Y113" s="46">
        <v>5286973.5</v>
      </c>
      <c r="Z113" s="46">
        <v>-108333.66</v>
      </c>
      <c r="AA113" s="46">
        <v>1514031.75</v>
      </c>
      <c r="AB113" s="46">
        <v>9832879.5199999996</v>
      </c>
      <c r="AC113" s="46">
        <v>1073863.6100000001</v>
      </c>
      <c r="AD113" s="46">
        <v>346613</v>
      </c>
      <c r="AF113" s="46">
        <v>-540909.63</v>
      </c>
      <c r="AG113" s="46">
        <v>1183799.6599999999</v>
      </c>
      <c r="AH113" s="46">
        <v>1973334.44</v>
      </c>
      <c r="AI113" s="46">
        <v>11903087.120000001</v>
      </c>
      <c r="AJ113" s="46">
        <v>4739396.68</v>
      </c>
      <c r="AK113" s="46">
        <v>8301369.0999999996</v>
      </c>
      <c r="AL113" s="46">
        <v>511275.5</v>
      </c>
      <c r="AM113" s="46">
        <v>4295978.37</v>
      </c>
      <c r="AN113" s="46">
        <v>10079586.109999999</v>
      </c>
      <c r="AO113" s="46">
        <v>-90396.75</v>
      </c>
      <c r="AP113" s="46">
        <v>598261.77</v>
      </c>
      <c r="AR113" s="46">
        <v>2541.38</v>
      </c>
      <c r="AS113" s="46">
        <v>462524.18</v>
      </c>
      <c r="AT113" s="46">
        <v>77403.94</v>
      </c>
      <c r="AU113" s="46">
        <v>1543847.91</v>
      </c>
    </row>
    <row r="114" spans="2:47" x14ac:dyDescent="0.3">
      <c r="B114" s="48" t="s">
        <v>561</v>
      </c>
      <c r="C114" s="48" t="s">
        <v>560</v>
      </c>
      <c r="D114" s="49">
        <v>443121921.76999938</v>
      </c>
      <c r="E114" s="46">
        <v>561404.97</v>
      </c>
      <c r="F114" s="46">
        <v>1932138.89</v>
      </c>
      <c r="G114" s="46">
        <v>4146930.6999999997</v>
      </c>
      <c r="H114" s="46">
        <v>3716427.7899999996</v>
      </c>
      <c r="I114" s="46">
        <v>1388608.75</v>
      </c>
      <c r="J114" s="46">
        <v>11847520.550000001</v>
      </c>
      <c r="K114" s="46">
        <v>5330868.46</v>
      </c>
      <c r="L114" s="46">
        <v>29655713.119999997</v>
      </c>
      <c r="M114" s="46">
        <v>10413843.600000001</v>
      </c>
      <c r="N114" s="46">
        <v>8322124.29</v>
      </c>
      <c r="O114" s="46">
        <v>21477914.579999998</v>
      </c>
      <c r="P114" s="46">
        <v>249325220.05000001</v>
      </c>
      <c r="Q114" s="46">
        <v>4310108.4800000004</v>
      </c>
      <c r="R114" s="46">
        <v>1110185.0699999998</v>
      </c>
      <c r="S114" s="46">
        <v>10872748.960000001</v>
      </c>
      <c r="T114" s="46">
        <v>697672.13</v>
      </c>
      <c r="U114" s="46">
        <v>5266402.83</v>
      </c>
      <c r="V114" s="46">
        <v>3309766.8600000003</v>
      </c>
      <c r="W114" s="46">
        <v>952464.62</v>
      </c>
      <c r="X114" s="46">
        <v>4375801.53</v>
      </c>
      <c r="Y114" s="46">
        <v>5919316.6299999999</v>
      </c>
      <c r="Z114" s="46">
        <v>-130499.85</v>
      </c>
      <c r="AA114" s="46">
        <v>1393116.15</v>
      </c>
      <c r="AB114" s="46">
        <v>11795306.09</v>
      </c>
      <c r="AC114" s="46">
        <v>1190900.6399999999</v>
      </c>
      <c r="AD114" s="46">
        <v>15398.08</v>
      </c>
      <c r="AF114" s="46">
        <v>-789983.94</v>
      </c>
      <c r="AG114" s="46">
        <v>813831.85</v>
      </c>
      <c r="AH114" s="46">
        <v>1969477.6500000001</v>
      </c>
      <c r="AI114" s="46">
        <v>11512330.170000002</v>
      </c>
      <c r="AJ114" s="46">
        <v>7348690.5600000005</v>
      </c>
      <c r="AK114" s="46">
        <v>8429103.0299999993</v>
      </c>
      <c r="AM114" s="46">
        <v>3181972.95</v>
      </c>
      <c r="AN114" s="46">
        <v>10128317.119999999</v>
      </c>
      <c r="AO114" s="46">
        <v>507489.61</v>
      </c>
      <c r="AP114" s="46">
        <v>526927.92999999993</v>
      </c>
      <c r="AQ114" s="46">
        <v>69650.889999999985</v>
      </c>
      <c r="AR114" s="46">
        <v>55026.8</v>
      </c>
      <c r="AS114" s="46">
        <v>545280.6</v>
      </c>
      <c r="AT114" s="46">
        <v>-529025.18000000005</v>
      </c>
      <c r="AU114" s="46">
        <v>155427.76</v>
      </c>
    </row>
    <row r="115" spans="2:47" x14ac:dyDescent="0.3">
      <c r="B115" s="48" t="s">
        <v>559</v>
      </c>
      <c r="C115" s="48" t="s">
        <v>558</v>
      </c>
      <c r="D115" s="49">
        <v>391916262.94999969</v>
      </c>
      <c r="E115" s="46">
        <v>787062.40999999992</v>
      </c>
      <c r="F115" s="46">
        <v>1514299.91</v>
      </c>
      <c r="G115" s="46">
        <v>2964887.3400000003</v>
      </c>
      <c r="H115" s="46">
        <v>3173600.85</v>
      </c>
      <c r="I115" s="46">
        <v>1033492.4599999998</v>
      </c>
      <c r="J115" s="46">
        <v>9690185.75</v>
      </c>
      <c r="K115" s="46">
        <v>3447459.25</v>
      </c>
      <c r="L115" s="46">
        <v>23214668.259999994</v>
      </c>
      <c r="M115" s="46">
        <v>11458016.209999995</v>
      </c>
      <c r="N115" s="46">
        <v>2658169.83</v>
      </c>
      <c r="O115" s="46">
        <v>18988530.009999998</v>
      </c>
      <c r="P115" s="46">
        <v>235227812.00000006</v>
      </c>
      <c r="Q115" s="46">
        <v>6657600.5800000001</v>
      </c>
      <c r="S115" s="46">
        <v>9005841.5900000017</v>
      </c>
      <c r="T115" s="46">
        <v>484050.17999999993</v>
      </c>
      <c r="U115" s="46">
        <v>1684452.13</v>
      </c>
      <c r="V115" s="46">
        <v>2386178.54</v>
      </c>
      <c r="W115" s="46">
        <v>771591.8600000001</v>
      </c>
      <c r="X115" s="46">
        <v>3288278.43</v>
      </c>
      <c r="Y115" s="46">
        <v>5211236.7300000004</v>
      </c>
      <c r="Z115" s="46">
        <v>-25113.72</v>
      </c>
      <c r="AA115" s="46">
        <v>1191469.8500000001</v>
      </c>
      <c r="AB115" s="46">
        <v>10201012.390000001</v>
      </c>
      <c r="AC115" s="46">
        <v>1332484.0899999999</v>
      </c>
      <c r="AD115" s="46">
        <v>316178</v>
      </c>
      <c r="AE115" s="46">
        <v>460.96</v>
      </c>
      <c r="AF115" s="46">
        <v>-1178644.3</v>
      </c>
      <c r="AG115" s="46">
        <v>1474574.6600000001</v>
      </c>
      <c r="AH115" s="46">
        <v>1517197.9</v>
      </c>
      <c r="AI115" s="46">
        <v>10654051.119999999</v>
      </c>
      <c r="AJ115" s="46">
        <v>3197706.55</v>
      </c>
      <c r="AK115" s="46">
        <v>7690913.3700000001</v>
      </c>
      <c r="AL115" s="46">
        <v>780069.29</v>
      </c>
      <c r="AM115" s="46">
        <v>3264720.48</v>
      </c>
      <c r="AN115" s="46">
        <v>6170148.1800000006</v>
      </c>
      <c r="AO115" s="46">
        <v>411062.44000000006</v>
      </c>
      <c r="AP115" s="46">
        <v>675997.82000000007</v>
      </c>
      <c r="AQ115" s="46">
        <v>8617.24</v>
      </c>
      <c r="AR115" s="46">
        <v>5223.03</v>
      </c>
      <c r="AS115" s="46">
        <v>207318.7</v>
      </c>
      <c r="AU115" s="46">
        <v>373400.57999999996</v>
      </c>
    </row>
    <row r="116" spans="2:47" x14ac:dyDescent="0.3">
      <c r="B116" s="48" t="s">
        <v>557</v>
      </c>
      <c r="C116" s="48" t="s">
        <v>556</v>
      </c>
      <c r="D116" s="49">
        <v>5280523.8500000006</v>
      </c>
      <c r="E116" s="46">
        <v>5950</v>
      </c>
      <c r="G116" s="46">
        <v>695457.47</v>
      </c>
      <c r="H116" s="46">
        <v>5656</v>
      </c>
      <c r="I116" s="46">
        <v>10741.9</v>
      </c>
      <c r="J116" s="46">
        <v>96680.02</v>
      </c>
      <c r="L116" s="46">
        <v>726403.04</v>
      </c>
      <c r="N116" s="46">
        <v>255858.99000000002</v>
      </c>
      <c r="P116" s="46">
        <v>2550534</v>
      </c>
      <c r="Q116" s="46">
        <v>50826.82</v>
      </c>
      <c r="S116" s="46">
        <v>11812.33</v>
      </c>
      <c r="T116" s="46">
        <v>142342.47999999998</v>
      </c>
      <c r="V116" s="46">
        <v>25236.870000000003</v>
      </c>
      <c r="W116" s="46">
        <v>31468.760000000002</v>
      </c>
      <c r="X116" s="46">
        <v>30809.61</v>
      </c>
      <c r="AA116" s="46">
        <v>10534.08</v>
      </c>
      <c r="AB116" s="46">
        <v>61754.07</v>
      </c>
      <c r="AI116" s="46">
        <v>296615.99</v>
      </c>
      <c r="AJ116" s="46">
        <v>110812.94999999998</v>
      </c>
      <c r="AK116" s="46">
        <v>120165.85</v>
      </c>
      <c r="AM116" s="46">
        <v>34838.19</v>
      </c>
      <c r="AO116" s="46">
        <v>6024.43</v>
      </c>
    </row>
    <row r="117" spans="2:47" x14ac:dyDescent="0.3">
      <c r="B117" s="48" t="s">
        <v>555</v>
      </c>
      <c r="C117" s="48" t="s">
        <v>554</v>
      </c>
      <c r="D117" s="49">
        <v>8245093.5899999989</v>
      </c>
      <c r="F117" s="46">
        <v>261847.83000000002</v>
      </c>
      <c r="J117" s="46">
        <v>29477.800000000003</v>
      </c>
      <c r="L117" s="46">
        <v>971552.28999999992</v>
      </c>
      <c r="M117" s="46">
        <v>276.08</v>
      </c>
      <c r="P117" s="46">
        <v>6508621.6099999994</v>
      </c>
      <c r="X117" s="46">
        <v>59539.1</v>
      </c>
      <c r="AB117" s="46">
        <v>413778.88</v>
      </c>
    </row>
    <row r="118" spans="2:47" x14ac:dyDescent="0.3">
      <c r="B118" s="48" t="s">
        <v>553</v>
      </c>
      <c r="C118" s="48" t="s">
        <v>552</v>
      </c>
      <c r="D118" s="49">
        <v>8582371.6199999992</v>
      </c>
      <c r="E118" s="46">
        <v>5950</v>
      </c>
      <c r="G118" s="46">
        <v>1028186.9</v>
      </c>
      <c r="H118" s="46">
        <v>3877.65</v>
      </c>
      <c r="I118" s="46">
        <v>12015.54</v>
      </c>
      <c r="J118" s="46">
        <v>169733.52000000002</v>
      </c>
      <c r="L118" s="46">
        <v>1111853.3800000001</v>
      </c>
      <c r="N118" s="46">
        <v>500825.15</v>
      </c>
      <c r="P118" s="46">
        <v>4123669.9200000004</v>
      </c>
      <c r="Q118" s="46">
        <v>56270.31</v>
      </c>
      <c r="S118" s="46">
        <v>24911.739999999998</v>
      </c>
      <c r="T118" s="46">
        <v>165310.38</v>
      </c>
      <c r="V118" s="46">
        <v>46044.76</v>
      </c>
      <c r="W118" s="46">
        <v>50629.54</v>
      </c>
      <c r="X118" s="46">
        <v>76630.48</v>
      </c>
      <c r="AA118" s="46">
        <v>18055.8</v>
      </c>
      <c r="AB118" s="46">
        <v>338194.17</v>
      </c>
      <c r="AI118" s="46">
        <v>544564.02</v>
      </c>
      <c r="AJ118" s="46">
        <v>99121.43</v>
      </c>
      <c r="AK118" s="46">
        <v>148192.69</v>
      </c>
      <c r="AM118" s="46">
        <v>50152.67</v>
      </c>
      <c r="AO118" s="46">
        <v>8181.57</v>
      </c>
    </row>
    <row r="119" spans="2:47" x14ac:dyDescent="0.3">
      <c r="B119" s="48" t="s">
        <v>551</v>
      </c>
      <c r="C119" s="48" t="s">
        <v>550</v>
      </c>
      <c r="D119" s="49">
        <v>5560409.4499999983</v>
      </c>
      <c r="E119" s="46">
        <v>32272.25</v>
      </c>
      <c r="F119" s="46">
        <v>103298.88999999998</v>
      </c>
      <c r="G119" s="46">
        <v>656927.34</v>
      </c>
      <c r="J119" s="46">
        <v>92341.189999999988</v>
      </c>
      <c r="L119" s="46">
        <v>224560.45</v>
      </c>
      <c r="M119" s="46">
        <v>95025.97</v>
      </c>
      <c r="O119" s="46">
        <v>23281.32</v>
      </c>
      <c r="P119" s="46">
        <v>3271264.28</v>
      </c>
      <c r="U119" s="46">
        <v>1029.57</v>
      </c>
      <c r="Y119" s="46">
        <v>276492.90000000002</v>
      </c>
      <c r="AA119" s="46">
        <v>28605.74</v>
      </c>
      <c r="AB119" s="46">
        <v>340408.9</v>
      </c>
      <c r="AI119" s="46">
        <v>277559.36</v>
      </c>
      <c r="AK119" s="46">
        <v>87200.31</v>
      </c>
      <c r="AM119" s="46">
        <v>20385.89</v>
      </c>
      <c r="AN119" s="46">
        <v>29755.09</v>
      </c>
    </row>
    <row r="120" spans="2:47" x14ac:dyDescent="0.3">
      <c r="B120" s="48" t="s">
        <v>549</v>
      </c>
      <c r="C120" s="48" t="s">
        <v>548</v>
      </c>
      <c r="D120" s="49">
        <v>5121322.5700000012</v>
      </c>
      <c r="E120" s="46">
        <v>67560.179999999993</v>
      </c>
      <c r="F120" s="46">
        <v>485432.20000000007</v>
      </c>
      <c r="G120" s="46">
        <v>320869.97000000003</v>
      </c>
      <c r="H120" s="46">
        <v>60713.119999999995</v>
      </c>
      <c r="I120" s="46">
        <v>92882.32</v>
      </c>
      <c r="J120" s="46">
        <v>262061.57999999996</v>
      </c>
      <c r="K120" s="46">
        <v>437.68</v>
      </c>
      <c r="L120" s="46">
        <v>387270.89999999997</v>
      </c>
      <c r="M120" s="46">
        <v>167336.76</v>
      </c>
      <c r="O120" s="46">
        <v>126953.37</v>
      </c>
      <c r="P120" s="46">
        <v>1618450.1399999997</v>
      </c>
      <c r="Q120" s="46">
        <v>175254.39</v>
      </c>
      <c r="S120" s="46">
        <v>114900.78</v>
      </c>
      <c r="T120" s="46">
        <v>193255.46</v>
      </c>
      <c r="U120" s="46">
        <v>40439.229999999996</v>
      </c>
      <c r="V120" s="46">
        <v>795</v>
      </c>
      <c r="Y120" s="46">
        <v>94419.200000000012</v>
      </c>
      <c r="AA120" s="46">
        <v>17701.009999999998</v>
      </c>
      <c r="AB120" s="46">
        <v>89885.88</v>
      </c>
      <c r="AH120" s="46">
        <v>8070.85</v>
      </c>
      <c r="AI120" s="46">
        <v>95516.87000000001</v>
      </c>
      <c r="AJ120" s="46">
        <v>11680.23</v>
      </c>
      <c r="AK120" s="46">
        <v>37399.72</v>
      </c>
      <c r="AL120" s="46">
        <v>8869.23</v>
      </c>
      <c r="AM120" s="46">
        <v>50893.13</v>
      </c>
      <c r="AN120" s="46">
        <v>59900.69</v>
      </c>
      <c r="AO120" s="46">
        <v>-674.76</v>
      </c>
      <c r="AR120" s="46">
        <v>442340.37</v>
      </c>
      <c r="AS120" s="46">
        <v>90707.07</v>
      </c>
    </row>
    <row r="121" spans="2:47" x14ac:dyDescent="0.3">
      <c r="B121" s="48" t="s">
        <v>547</v>
      </c>
      <c r="C121" s="48" t="s">
        <v>546</v>
      </c>
      <c r="D121" s="49">
        <v>8969557.7399999984</v>
      </c>
      <c r="E121" s="46">
        <v>35603.629999999997</v>
      </c>
      <c r="G121" s="46">
        <v>1104534.55</v>
      </c>
      <c r="H121" s="46">
        <v>1739.84</v>
      </c>
      <c r="I121" s="46">
        <v>4648.0200000000004</v>
      </c>
      <c r="J121" s="46">
        <v>801450.89</v>
      </c>
      <c r="L121" s="46">
        <v>962851.16</v>
      </c>
      <c r="O121" s="46">
        <v>305143.52</v>
      </c>
      <c r="P121" s="46">
        <v>3484694.37</v>
      </c>
      <c r="S121" s="46">
        <v>56930.36</v>
      </c>
      <c r="T121" s="46">
        <v>244844.41</v>
      </c>
      <c r="U121" s="46">
        <v>169772.11</v>
      </c>
      <c r="V121" s="46">
        <v>48203.12</v>
      </c>
      <c r="X121" s="46">
        <v>457667.58</v>
      </c>
      <c r="Y121" s="46">
        <v>3760</v>
      </c>
      <c r="AB121" s="46">
        <v>152903.72</v>
      </c>
      <c r="AH121" s="46">
        <v>192410.82</v>
      </c>
      <c r="AI121" s="46">
        <v>778734.83</v>
      </c>
      <c r="AK121" s="46">
        <v>82753.22</v>
      </c>
      <c r="AL121" s="46">
        <v>3411.23</v>
      </c>
      <c r="AM121" s="46">
        <v>26581.8</v>
      </c>
      <c r="AN121" s="46">
        <v>49785.64</v>
      </c>
      <c r="AO121" s="46">
        <v>1132.92</v>
      </c>
    </row>
    <row r="122" spans="2:47" x14ac:dyDescent="0.3">
      <c r="B122" s="48" t="s">
        <v>545</v>
      </c>
      <c r="C122" s="48" t="s">
        <v>544</v>
      </c>
      <c r="D122" s="49">
        <v>4384098.8800000008</v>
      </c>
      <c r="E122" s="46">
        <v>10390.950000000001</v>
      </c>
      <c r="G122" s="46">
        <v>700940.18</v>
      </c>
      <c r="H122" s="46">
        <v>1996.43</v>
      </c>
      <c r="I122" s="46">
        <v>90.14</v>
      </c>
      <c r="J122" s="46">
        <v>263098.27999999997</v>
      </c>
      <c r="L122" s="46">
        <v>502185.37</v>
      </c>
      <c r="N122" s="46">
        <v>1908.39</v>
      </c>
      <c r="O122" s="46">
        <v>120852.90999999999</v>
      </c>
      <c r="P122" s="46">
        <v>1603365.1500000001</v>
      </c>
      <c r="S122" s="46">
        <v>45884.01</v>
      </c>
      <c r="T122" s="46">
        <v>95283.590000000011</v>
      </c>
      <c r="U122" s="46">
        <v>125738.14</v>
      </c>
      <c r="V122" s="46">
        <v>27028.22</v>
      </c>
      <c r="X122" s="46">
        <v>230756.06</v>
      </c>
      <c r="Y122" s="46">
        <v>3225.35</v>
      </c>
      <c r="AB122" s="46">
        <v>103258.91</v>
      </c>
      <c r="AH122" s="46">
        <v>22665.69</v>
      </c>
      <c r="AI122" s="46">
        <v>417134.45999999996</v>
      </c>
      <c r="AK122" s="46">
        <v>70537.47</v>
      </c>
      <c r="AL122" s="46">
        <v>2630.43</v>
      </c>
      <c r="AM122" s="46">
        <v>13119.88</v>
      </c>
      <c r="AN122" s="46">
        <v>21181.360000000001</v>
      </c>
      <c r="AO122" s="46">
        <v>827.51</v>
      </c>
    </row>
    <row r="123" spans="2:47" x14ac:dyDescent="0.3">
      <c r="B123" s="48" t="s">
        <v>543</v>
      </c>
      <c r="C123" s="48" t="s">
        <v>542</v>
      </c>
      <c r="D123" s="49">
        <v>3633678.63</v>
      </c>
      <c r="E123" s="46">
        <v>10004</v>
      </c>
      <c r="F123" s="46">
        <v>261467.48999999996</v>
      </c>
      <c r="G123" s="46">
        <v>205937.97</v>
      </c>
      <c r="H123" s="46">
        <v>12133.44</v>
      </c>
      <c r="I123" s="46">
        <v>34426.129999999997</v>
      </c>
      <c r="J123" s="46">
        <v>18247.310000000001</v>
      </c>
      <c r="L123" s="46">
        <v>382015.09</v>
      </c>
      <c r="O123" s="46">
        <v>121669.72</v>
      </c>
      <c r="P123" s="46">
        <v>927365.82000000007</v>
      </c>
      <c r="Q123" s="46">
        <v>58316.689999999995</v>
      </c>
      <c r="S123" s="46">
        <v>31245.25</v>
      </c>
      <c r="T123" s="46">
        <v>203899.39999999997</v>
      </c>
      <c r="V123" s="46">
        <v>16302</v>
      </c>
      <c r="X123" s="46">
        <v>52651.76</v>
      </c>
      <c r="Y123" s="46">
        <v>3062.85</v>
      </c>
      <c r="AA123" s="46">
        <v>4005.64</v>
      </c>
      <c r="AB123" s="46">
        <v>49195.5</v>
      </c>
      <c r="AI123" s="46">
        <v>719210.47</v>
      </c>
      <c r="AJ123" s="46">
        <v>34066.639999999999</v>
      </c>
      <c r="AK123" s="46">
        <v>52676.88</v>
      </c>
      <c r="AM123" s="46">
        <v>24928.29</v>
      </c>
      <c r="AN123" s="46">
        <v>117790.11</v>
      </c>
      <c r="AQ123" s="46">
        <v>41840.910000000003</v>
      </c>
      <c r="AR123" s="46">
        <v>36204.239999999998</v>
      </c>
      <c r="AS123" s="46">
        <v>215015.03</v>
      </c>
    </row>
    <row r="124" spans="2:47" x14ac:dyDescent="0.3">
      <c r="B124" s="48" t="s">
        <v>541</v>
      </c>
      <c r="C124" s="48" t="s">
        <v>540</v>
      </c>
      <c r="D124" s="49">
        <v>89276695.030000031</v>
      </c>
      <c r="E124" s="46">
        <v>509119.67999999993</v>
      </c>
      <c r="F124" s="46">
        <v>333602.23</v>
      </c>
      <c r="G124" s="46">
        <v>972232.70000000007</v>
      </c>
      <c r="H124" s="46">
        <v>772916.22</v>
      </c>
      <c r="I124" s="46">
        <v>182765.43</v>
      </c>
      <c r="J124" s="46">
        <v>2767239.1</v>
      </c>
      <c r="K124" s="46">
        <v>499385.15</v>
      </c>
      <c r="L124" s="46">
        <v>5428228.5699999975</v>
      </c>
      <c r="M124" s="46">
        <v>2203082.83</v>
      </c>
      <c r="N124" s="46">
        <v>978960.33999999985</v>
      </c>
      <c r="O124" s="46">
        <v>3939878.21</v>
      </c>
      <c r="P124" s="46">
        <v>51187018.219999984</v>
      </c>
      <c r="Q124" s="46">
        <v>899212.15999999992</v>
      </c>
      <c r="R124" s="46">
        <v>201870.38</v>
      </c>
      <c r="S124" s="46">
        <v>2788318.0300000003</v>
      </c>
      <c r="T124" s="46">
        <v>165719.5</v>
      </c>
      <c r="U124" s="46">
        <v>66324.52</v>
      </c>
      <c r="V124" s="46">
        <v>537860.3899999999</v>
      </c>
      <c r="W124" s="46">
        <v>229832.22999999998</v>
      </c>
      <c r="X124" s="46">
        <v>1308549.1200000001</v>
      </c>
      <c r="Y124" s="46">
        <v>1303379.97</v>
      </c>
      <c r="Z124" s="46">
        <v>-870.38</v>
      </c>
      <c r="AA124" s="46">
        <v>353294.49</v>
      </c>
      <c r="AB124" s="46">
        <v>1456209.5699999998</v>
      </c>
      <c r="AC124" s="46">
        <v>252572</v>
      </c>
      <c r="AD124" s="46">
        <v>121928.9</v>
      </c>
      <c r="AF124" s="46">
        <v>-91386.45</v>
      </c>
      <c r="AG124" s="46">
        <v>292297.24</v>
      </c>
      <c r="AH124" s="46">
        <v>359494.01</v>
      </c>
      <c r="AI124" s="46">
        <v>2503862.1100000003</v>
      </c>
      <c r="AJ124" s="46">
        <v>1468249.5599999998</v>
      </c>
      <c r="AK124" s="46">
        <v>1538198.06</v>
      </c>
      <c r="AL124" s="46">
        <v>27507.81</v>
      </c>
      <c r="AM124" s="46">
        <v>924497.68</v>
      </c>
      <c r="AN124" s="46">
        <v>2129395.5499999998</v>
      </c>
      <c r="AO124" s="46">
        <v>63818.84</v>
      </c>
      <c r="AP124" s="46">
        <v>127287.58000000002</v>
      </c>
      <c r="AQ124" s="46">
        <v>86003.8</v>
      </c>
      <c r="AR124" s="46">
        <v>13.01</v>
      </c>
      <c r="AS124" s="46">
        <v>5464.91</v>
      </c>
      <c r="AT124" s="46">
        <v>221837.36</v>
      </c>
      <c r="AU124" s="46">
        <v>161524.40000000002</v>
      </c>
    </row>
    <row r="125" spans="2:47" x14ac:dyDescent="0.3">
      <c r="B125" s="48" t="s">
        <v>539</v>
      </c>
      <c r="C125" s="48" t="s">
        <v>538</v>
      </c>
      <c r="D125" s="49">
        <v>58867084.150000006</v>
      </c>
      <c r="E125" s="46">
        <v>168814.43</v>
      </c>
      <c r="F125" s="46">
        <v>745262.08000000007</v>
      </c>
      <c r="G125" s="46">
        <v>544339.10000000009</v>
      </c>
      <c r="H125" s="46">
        <v>748601.86</v>
      </c>
      <c r="I125" s="46">
        <v>157327.03999999998</v>
      </c>
      <c r="J125" s="46">
        <v>1639200.1400000001</v>
      </c>
      <c r="K125" s="46">
        <v>999297.46999999986</v>
      </c>
      <c r="L125" s="46">
        <v>3119344.04</v>
      </c>
      <c r="M125" s="46">
        <v>1982467.28</v>
      </c>
      <c r="N125" s="46">
        <v>604621.34</v>
      </c>
      <c r="O125" s="46">
        <v>2376671.5</v>
      </c>
      <c r="P125" s="46">
        <v>33028561.789999995</v>
      </c>
      <c r="Q125" s="46">
        <v>1134590.07</v>
      </c>
      <c r="S125" s="46">
        <v>349731.89</v>
      </c>
      <c r="T125" s="46">
        <v>14420.7</v>
      </c>
      <c r="U125" s="46">
        <v>360393.03</v>
      </c>
      <c r="V125" s="46">
        <v>435041.70999999996</v>
      </c>
      <c r="W125" s="46">
        <v>187211.84999999998</v>
      </c>
      <c r="X125" s="46">
        <v>436818.43</v>
      </c>
      <c r="Y125" s="46">
        <v>779551.85</v>
      </c>
      <c r="AA125" s="46">
        <v>238858.71</v>
      </c>
      <c r="AB125" s="46">
        <v>1382384.6</v>
      </c>
      <c r="AC125" s="46">
        <v>250714.49000000002</v>
      </c>
      <c r="AD125" s="46">
        <v>58897</v>
      </c>
      <c r="AF125" s="46">
        <v>-84514.81</v>
      </c>
      <c r="AG125" s="46">
        <v>239141.64</v>
      </c>
      <c r="AH125" s="46">
        <v>337711.56</v>
      </c>
      <c r="AI125" s="46">
        <v>2317591.69</v>
      </c>
      <c r="AJ125" s="46">
        <v>913998.28</v>
      </c>
      <c r="AK125" s="46">
        <v>1585347.47</v>
      </c>
      <c r="AL125" s="46">
        <v>70882.039999999994</v>
      </c>
      <c r="AM125" s="46">
        <v>602314</v>
      </c>
      <c r="AN125" s="46">
        <v>1007420.74</v>
      </c>
      <c r="AQ125" s="46">
        <v>92974.46</v>
      </c>
      <c r="AR125" s="46">
        <v>4032.21</v>
      </c>
      <c r="AS125" s="46">
        <v>37062.47</v>
      </c>
    </row>
    <row r="126" spans="2:47" x14ac:dyDescent="0.3">
      <c r="B126" s="48" t="s">
        <v>537</v>
      </c>
      <c r="C126" s="48" t="s">
        <v>536</v>
      </c>
      <c r="D126" s="49">
        <v>97324007.959999979</v>
      </c>
      <c r="E126" s="46">
        <v>382490.59</v>
      </c>
      <c r="F126" s="46">
        <v>474127.34</v>
      </c>
      <c r="G126" s="46">
        <v>1166945.0099999998</v>
      </c>
      <c r="H126" s="46">
        <v>1081015.5399999998</v>
      </c>
      <c r="I126" s="46">
        <v>249343.07</v>
      </c>
      <c r="J126" s="46">
        <v>2331684.0699999998</v>
      </c>
      <c r="K126" s="46">
        <v>1519714.91</v>
      </c>
      <c r="L126" s="46">
        <v>5421296.1299999999</v>
      </c>
      <c r="M126" s="46">
        <v>2677346.17</v>
      </c>
      <c r="N126" s="46">
        <v>1411007.8800000001</v>
      </c>
      <c r="O126" s="46">
        <v>3619656.0500000003</v>
      </c>
      <c r="P126" s="46">
        <v>51756081.920000002</v>
      </c>
      <c r="Q126" s="46">
        <v>2111470.8799999994</v>
      </c>
      <c r="S126" s="46">
        <v>753077.44</v>
      </c>
      <c r="T126" s="46">
        <v>1247391.71</v>
      </c>
      <c r="U126" s="46">
        <v>626190.30000000005</v>
      </c>
      <c r="V126" s="46">
        <v>668096.58000000007</v>
      </c>
      <c r="W126" s="46">
        <v>232884.11</v>
      </c>
      <c r="X126" s="46">
        <v>731620.59</v>
      </c>
      <c r="Y126" s="46">
        <v>1422574.35</v>
      </c>
      <c r="Z126" s="46">
        <v>-274.2</v>
      </c>
      <c r="AA126" s="46">
        <v>706491.45999999985</v>
      </c>
      <c r="AB126" s="46">
        <v>3319990.8599999994</v>
      </c>
      <c r="AC126" s="46">
        <v>418155.76</v>
      </c>
      <c r="AF126" s="46">
        <v>-185727.63</v>
      </c>
      <c r="AG126" s="46">
        <v>461965.62999999995</v>
      </c>
      <c r="AH126" s="46">
        <v>801081.37000000011</v>
      </c>
      <c r="AI126" s="46">
        <v>3242546.3200000003</v>
      </c>
      <c r="AJ126" s="46">
        <v>1806591.31</v>
      </c>
      <c r="AK126" s="46">
        <v>2362168.2000000002</v>
      </c>
      <c r="AL126" s="46">
        <v>52181.57</v>
      </c>
      <c r="AM126" s="46">
        <v>1094046</v>
      </c>
      <c r="AN126" s="46">
        <v>3009680.0100000002</v>
      </c>
      <c r="AQ126" s="46">
        <v>503.7</v>
      </c>
      <c r="AR126" s="46">
        <v>1209.55</v>
      </c>
      <c r="AS126" s="46">
        <v>74911.73</v>
      </c>
      <c r="AT126" s="46">
        <v>-76121.279999999999</v>
      </c>
      <c r="AU126" s="46">
        <v>350592.95999999996</v>
      </c>
    </row>
    <row r="127" spans="2:47" x14ac:dyDescent="0.3">
      <c r="B127" s="48" t="s">
        <v>535</v>
      </c>
      <c r="C127" s="48" t="s">
        <v>534</v>
      </c>
      <c r="D127" s="49">
        <v>184342456.39000002</v>
      </c>
      <c r="E127" s="46">
        <v>603428.07999999996</v>
      </c>
      <c r="F127" s="46">
        <v>804599.89</v>
      </c>
      <c r="G127" s="46">
        <v>1299988.08</v>
      </c>
      <c r="H127" s="46">
        <v>1244969.1700000002</v>
      </c>
      <c r="I127" s="46">
        <v>549610.31999999995</v>
      </c>
      <c r="J127" s="46">
        <v>5428076.2400000002</v>
      </c>
      <c r="K127" s="46">
        <v>3839632.01</v>
      </c>
      <c r="L127" s="46">
        <v>9493025.8999999985</v>
      </c>
      <c r="M127" s="46">
        <v>5281353.5</v>
      </c>
      <c r="N127" s="46">
        <v>1958370.15</v>
      </c>
      <c r="O127" s="46">
        <v>4751108.53</v>
      </c>
      <c r="P127" s="46">
        <v>109175964.72</v>
      </c>
      <c r="Q127" s="46">
        <v>4041374.3800000004</v>
      </c>
      <c r="R127" s="46">
        <v>221652.91</v>
      </c>
      <c r="S127" s="46">
        <v>2840242.37</v>
      </c>
      <c r="T127" s="46">
        <v>155271.09999999998</v>
      </c>
      <c r="U127" s="46">
        <v>412718.06</v>
      </c>
      <c r="V127" s="46">
        <v>1134960.98</v>
      </c>
      <c r="W127" s="46">
        <v>395403.61999999994</v>
      </c>
      <c r="X127" s="46">
        <v>1656430.27</v>
      </c>
      <c r="Y127" s="46">
        <v>2885958.62</v>
      </c>
      <c r="Z127" s="46">
        <v>-725.5</v>
      </c>
      <c r="AA127" s="46">
        <v>801025.77</v>
      </c>
      <c r="AB127" s="46">
        <v>4804966.41</v>
      </c>
      <c r="AC127" s="46">
        <v>1840393.1300000001</v>
      </c>
      <c r="AD127" s="46">
        <v>128774.37</v>
      </c>
      <c r="AF127" s="46">
        <v>-806139.37</v>
      </c>
      <c r="AG127" s="46">
        <v>894214.15</v>
      </c>
      <c r="AH127" s="46">
        <v>988710.98999999987</v>
      </c>
      <c r="AI127" s="46">
        <v>4904793.4000000004</v>
      </c>
      <c r="AJ127" s="46">
        <v>2930674.87</v>
      </c>
      <c r="AK127" s="46">
        <v>2982225.25</v>
      </c>
      <c r="AL127" s="46">
        <v>39744.310000000005</v>
      </c>
      <c r="AM127" s="46">
        <v>2094136.13</v>
      </c>
      <c r="AN127" s="46">
        <v>3386119.3099999996</v>
      </c>
      <c r="AO127" s="46">
        <v>-69616.429999999993</v>
      </c>
      <c r="AP127" s="46">
        <v>138535.29</v>
      </c>
      <c r="AR127" s="46">
        <v>3998.88</v>
      </c>
      <c r="AS127" s="46">
        <v>120777.71</v>
      </c>
      <c r="AU127" s="46">
        <v>985708.82</v>
      </c>
    </row>
    <row r="128" spans="2:47" x14ac:dyDescent="0.3">
      <c r="B128" s="48" t="s">
        <v>533</v>
      </c>
      <c r="C128" s="48" t="s">
        <v>532</v>
      </c>
      <c r="D128" s="49">
        <v>172595235.43000016</v>
      </c>
      <c r="E128" s="46">
        <v>408362.44000000006</v>
      </c>
      <c r="F128" s="46">
        <v>650952.93000000005</v>
      </c>
      <c r="G128" s="46">
        <v>1916218.78</v>
      </c>
      <c r="H128" s="46">
        <v>1192647.56</v>
      </c>
      <c r="I128" s="46">
        <v>365738.29</v>
      </c>
      <c r="J128" s="46">
        <v>4547571.459999999</v>
      </c>
      <c r="K128" s="46">
        <v>1487480.5899999999</v>
      </c>
      <c r="L128" s="46">
        <v>8526651.1900000013</v>
      </c>
      <c r="M128" s="46">
        <v>4165966.3500000006</v>
      </c>
      <c r="N128" s="46">
        <v>3526447.04</v>
      </c>
      <c r="O128" s="46">
        <v>8659024.6099999994</v>
      </c>
      <c r="P128" s="46">
        <v>98637338.980000019</v>
      </c>
      <c r="Q128" s="46">
        <v>1607325.06</v>
      </c>
      <c r="R128" s="46">
        <v>1870.48</v>
      </c>
      <c r="S128" s="46">
        <v>5413338.2700000005</v>
      </c>
      <c r="T128" s="46">
        <v>584919.35</v>
      </c>
      <c r="U128" s="46">
        <v>818727.29</v>
      </c>
      <c r="W128" s="46">
        <v>417220.29</v>
      </c>
      <c r="X128" s="46">
        <v>1886390.94</v>
      </c>
      <c r="Y128" s="46">
        <v>1991615.41</v>
      </c>
      <c r="Z128" s="46">
        <v>-72111.42</v>
      </c>
      <c r="AA128" s="46">
        <v>868853.23</v>
      </c>
      <c r="AB128" s="46">
        <v>5571158.4500000002</v>
      </c>
      <c r="AC128" s="46">
        <v>1344315.25</v>
      </c>
      <c r="AD128" s="46">
        <v>196044</v>
      </c>
      <c r="AF128" s="46">
        <v>-162938.44</v>
      </c>
      <c r="AG128" s="46">
        <v>803630.64</v>
      </c>
      <c r="AH128" s="46">
        <v>1458939.0100000002</v>
      </c>
      <c r="AI128" s="46">
        <v>4717620.62</v>
      </c>
      <c r="AJ128" s="46">
        <v>2550759.39</v>
      </c>
      <c r="AK128" s="46">
        <v>2972026.28</v>
      </c>
      <c r="AL128" s="46">
        <v>82134.509999999995</v>
      </c>
      <c r="AM128" s="46">
        <v>1418296.46</v>
      </c>
      <c r="AN128" s="46">
        <v>3096995.8000000007</v>
      </c>
      <c r="AP128" s="46">
        <v>423792.14999999997</v>
      </c>
      <c r="AQ128" s="46">
        <v>-10830.840000000026</v>
      </c>
      <c r="AR128" s="46">
        <v>6233.98</v>
      </c>
      <c r="AS128" s="46">
        <v>126991.11</v>
      </c>
      <c r="AT128" s="46">
        <v>160744.01999999999</v>
      </c>
      <c r="AU128" s="46">
        <v>236773.91999999998</v>
      </c>
    </row>
    <row r="129" spans="2:47" x14ac:dyDescent="0.3">
      <c r="B129" s="48" t="s">
        <v>531</v>
      </c>
      <c r="C129" s="48" t="s">
        <v>530</v>
      </c>
      <c r="D129" s="49">
        <v>4703944.2299999986</v>
      </c>
      <c r="E129" s="46">
        <v>49672.3</v>
      </c>
      <c r="F129" s="46">
        <v>180722.61000000002</v>
      </c>
      <c r="G129" s="46">
        <v>579217.28</v>
      </c>
      <c r="H129" s="46">
        <v>498.07</v>
      </c>
      <c r="I129" s="46">
        <v>31487.460000000003</v>
      </c>
      <c r="J129" s="46">
        <v>79629.149999999994</v>
      </c>
      <c r="K129" s="46">
        <v>9201.81</v>
      </c>
      <c r="L129" s="46">
        <v>178837.1</v>
      </c>
      <c r="M129" s="46">
        <v>260</v>
      </c>
      <c r="N129" s="46">
        <v>35672.75</v>
      </c>
      <c r="O129" s="46">
        <v>190291.34999999995</v>
      </c>
      <c r="P129" s="46">
        <v>2275921.7499999995</v>
      </c>
      <c r="Q129" s="46">
        <v>143.72999999999999</v>
      </c>
      <c r="S129" s="46">
        <v>23401.48</v>
      </c>
      <c r="T129" s="46">
        <v>32750</v>
      </c>
      <c r="U129" s="46">
        <v>123551.47999999998</v>
      </c>
      <c r="V129" s="46">
        <v>30702.32</v>
      </c>
      <c r="X129" s="46">
        <v>228164.39</v>
      </c>
      <c r="Y129" s="46">
        <v>106523.20000000001</v>
      </c>
      <c r="AB129" s="46">
        <v>196215.25</v>
      </c>
      <c r="AC129" s="46">
        <v>8876.36</v>
      </c>
      <c r="AD129" s="46">
        <v>6677.57</v>
      </c>
      <c r="AH129" s="46">
        <v>8155.2</v>
      </c>
      <c r="AI129" s="46">
        <v>100594.81000000001</v>
      </c>
      <c r="AJ129" s="46">
        <v>12881.73</v>
      </c>
      <c r="AK129" s="46">
        <v>33954.730000000003</v>
      </c>
      <c r="AL129" s="46">
        <v>2189.91</v>
      </c>
      <c r="AM129" s="46">
        <v>25944.59</v>
      </c>
      <c r="AN129" s="46">
        <v>51758.01</v>
      </c>
      <c r="AR129" s="46">
        <v>88599.57</v>
      </c>
      <c r="AS129" s="46">
        <v>3782.81</v>
      </c>
      <c r="AU129" s="46">
        <v>7665.46</v>
      </c>
    </row>
    <row r="130" spans="2:47" x14ac:dyDescent="0.3">
      <c r="B130" s="48" t="s">
        <v>529</v>
      </c>
      <c r="C130" s="48" t="s">
        <v>528</v>
      </c>
      <c r="D130" s="49">
        <v>2028940.65</v>
      </c>
      <c r="G130" s="46">
        <v>96417.78</v>
      </c>
      <c r="M130" s="46">
        <v>94902.43</v>
      </c>
      <c r="N130" s="46">
        <v>810.41</v>
      </c>
      <c r="P130" s="46">
        <v>1739512.3599999999</v>
      </c>
      <c r="Q130" s="46">
        <v>4552.46</v>
      </c>
      <c r="AB130" s="46">
        <v>16295.92</v>
      </c>
      <c r="AI130" s="46">
        <v>76449.290000000008</v>
      </c>
    </row>
    <row r="131" spans="2:47" x14ac:dyDescent="0.3">
      <c r="B131" s="48" t="s">
        <v>527</v>
      </c>
      <c r="C131" s="48" t="s">
        <v>526</v>
      </c>
      <c r="D131" s="49">
        <v>513698.35000000003</v>
      </c>
      <c r="E131" s="46">
        <v>2576.1999999999998</v>
      </c>
      <c r="F131" s="46">
        <v>31315.18</v>
      </c>
      <c r="G131" s="46">
        <v>13195.95</v>
      </c>
      <c r="J131" s="46">
        <v>9500</v>
      </c>
      <c r="M131" s="46">
        <v>1979.25</v>
      </c>
      <c r="N131" s="46">
        <v>1579.93</v>
      </c>
      <c r="O131" s="46">
        <v>11403.78</v>
      </c>
      <c r="P131" s="46">
        <v>322630.55000000005</v>
      </c>
      <c r="R131" s="46">
        <v>42190.21</v>
      </c>
      <c r="T131" s="46">
        <v>2074.1999999999998</v>
      </c>
      <c r="U131" s="46">
        <v>1294.4499999999998</v>
      </c>
      <c r="V131" s="46">
        <v>6181.76</v>
      </c>
      <c r="AH131" s="46">
        <v>4865.5999999999995</v>
      </c>
      <c r="AI131" s="46">
        <v>36372.11</v>
      </c>
      <c r="AJ131" s="46">
        <v>3947.59</v>
      </c>
      <c r="AK131" s="46">
        <v>14887.04</v>
      </c>
      <c r="AM131" s="46">
        <v>7704.55</v>
      </c>
    </row>
    <row r="132" spans="2:47" x14ac:dyDescent="0.3">
      <c r="B132" s="48" t="s">
        <v>525</v>
      </c>
      <c r="C132" s="48" t="s">
        <v>524</v>
      </c>
      <c r="D132" s="49">
        <v>2832940.1300000004</v>
      </c>
      <c r="E132" s="46">
        <v>19510.190000000002</v>
      </c>
      <c r="F132" s="46">
        <v>232992.46999999997</v>
      </c>
      <c r="G132" s="46">
        <v>218100.17</v>
      </c>
      <c r="H132" s="46">
        <v>9914.3700000000008</v>
      </c>
      <c r="J132" s="46">
        <v>2740.64</v>
      </c>
      <c r="K132" s="46">
        <v>3899.88</v>
      </c>
      <c r="L132" s="46">
        <v>143268.49</v>
      </c>
      <c r="M132" s="46">
        <v>86047.45</v>
      </c>
      <c r="N132" s="46">
        <v>12469.13</v>
      </c>
      <c r="O132" s="46">
        <v>81971.01999999999</v>
      </c>
      <c r="P132" s="46">
        <v>1215243.6500000001</v>
      </c>
      <c r="Q132" s="46">
        <v>26602.28</v>
      </c>
      <c r="S132" s="46">
        <v>75</v>
      </c>
      <c r="T132" s="46">
        <v>129531.32</v>
      </c>
      <c r="U132" s="46">
        <v>15127.13</v>
      </c>
      <c r="V132" s="46">
        <v>5567.92</v>
      </c>
      <c r="W132" s="46">
        <v>56530.159999999996</v>
      </c>
      <c r="X132" s="46">
        <v>25165.35</v>
      </c>
      <c r="Y132" s="46">
        <v>30426.070000000003</v>
      </c>
      <c r="AA132" s="46">
        <v>58003.700000000004</v>
      </c>
      <c r="AB132" s="46">
        <v>54426.549999999996</v>
      </c>
      <c r="AC132" s="46">
        <v>4464.04</v>
      </c>
      <c r="AD132" s="46">
        <v>1392.35</v>
      </c>
      <c r="AF132" s="46">
        <v>-2018.16</v>
      </c>
      <c r="AG132" s="46">
        <v>56079.85</v>
      </c>
      <c r="AH132" s="46">
        <v>12965.11</v>
      </c>
      <c r="AI132" s="46">
        <v>125046.26999999999</v>
      </c>
      <c r="AJ132" s="46">
        <v>34701.040000000001</v>
      </c>
      <c r="AK132" s="46">
        <v>93946.59</v>
      </c>
      <c r="AL132" s="46">
        <v>573.08000000000004</v>
      </c>
      <c r="AM132" s="46">
        <v>51874.28</v>
      </c>
      <c r="AN132" s="46">
        <v>21626.74</v>
      </c>
      <c r="AR132" s="46">
        <v>163.5</v>
      </c>
      <c r="AS132" s="46">
        <v>4512.5</v>
      </c>
    </row>
    <row r="133" spans="2:47" x14ac:dyDescent="0.3">
      <c r="B133" s="48" t="s">
        <v>523</v>
      </c>
      <c r="C133" s="48" t="s">
        <v>522</v>
      </c>
      <c r="D133" s="49">
        <v>4918341.4299999969</v>
      </c>
      <c r="E133" s="46">
        <v>30744.229999999996</v>
      </c>
      <c r="F133" s="46">
        <v>232090.36999999997</v>
      </c>
      <c r="G133" s="46">
        <v>231653.2</v>
      </c>
      <c r="H133" s="46">
        <v>58440.579999999994</v>
      </c>
      <c r="I133" s="46">
        <v>2316.58</v>
      </c>
      <c r="J133" s="46">
        <v>24757.46</v>
      </c>
      <c r="L133" s="46">
        <v>61771.97</v>
      </c>
      <c r="M133" s="46">
        <v>138468.23000000001</v>
      </c>
      <c r="O133" s="46">
        <v>184653.44999999998</v>
      </c>
      <c r="P133" s="46">
        <v>2876836.1300000013</v>
      </c>
      <c r="Q133" s="46">
        <v>100779.28</v>
      </c>
      <c r="V133" s="46">
        <v>43130.28</v>
      </c>
      <c r="X133" s="46">
        <v>76382.38</v>
      </c>
      <c r="Y133" s="46">
        <v>124324.83</v>
      </c>
      <c r="AB133" s="46">
        <v>179819.99</v>
      </c>
      <c r="AC133" s="46">
        <v>24307.300000000003</v>
      </c>
      <c r="AD133" s="46">
        <v>13312</v>
      </c>
      <c r="AF133" s="46">
        <v>-33130.03</v>
      </c>
      <c r="AH133" s="46">
        <v>10440.51</v>
      </c>
      <c r="AI133" s="46">
        <v>160553.35</v>
      </c>
      <c r="AJ133" s="46">
        <v>168945.78</v>
      </c>
      <c r="AK133" s="46">
        <v>88489.54</v>
      </c>
      <c r="AM133" s="46">
        <v>37848</v>
      </c>
      <c r="AN133" s="46">
        <v>74197.06</v>
      </c>
      <c r="AQ133" s="46">
        <v>7208.9600000000009</v>
      </c>
    </row>
    <row r="134" spans="2:47" x14ac:dyDescent="0.3">
      <c r="B134" s="48" t="s">
        <v>521</v>
      </c>
      <c r="C134" s="48" t="s">
        <v>520</v>
      </c>
      <c r="D134" s="49">
        <v>48386668.379999988</v>
      </c>
      <c r="E134" s="46">
        <v>202747.96000000002</v>
      </c>
      <c r="F134" s="46">
        <v>572805.88</v>
      </c>
      <c r="G134" s="46">
        <v>429407.64999999997</v>
      </c>
      <c r="H134" s="46">
        <v>643119.01</v>
      </c>
      <c r="I134" s="46">
        <v>17199.449999999997</v>
      </c>
      <c r="J134" s="46">
        <v>1033788.9299999998</v>
      </c>
      <c r="K134" s="46">
        <v>362167.14999999997</v>
      </c>
      <c r="L134" s="46">
        <v>2829351.44</v>
      </c>
      <c r="M134" s="46">
        <v>969409.81</v>
      </c>
      <c r="N134" s="46">
        <v>453123.36000000004</v>
      </c>
      <c r="O134" s="46">
        <v>1600614.7899999998</v>
      </c>
      <c r="P134" s="46">
        <v>28262029.519999992</v>
      </c>
      <c r="Q134" s="46">
        <v>1067121.4400000002</v>
      </c>
      <c r="S134" s="46">
        <v>222137.1</v>
      </c>
      <c r="T134" s="46">
        <v>579059.06000000006</v>
      </c>
      <c r="U134" s="46">
        <v>469610.68</v>
      </c>
      <c r="V134" s="46">
        <v>280499.60999999993</v>
      </c>
      <c r="W134" s="46">
        <v>121733.71999999999</v>
      </c>
      <c r="X134" s="46">
        <v>724890.2</v>
      </c>
      <c r="Y134" s="46">
        <v>638914.04</v>
      </c>
      <c r="Z134" s="46">
        <v>-2169.6999999999998</v>
      </c>
      <c r="AA134" s="46">
        <v>386303.25</v>
      </c>
      <c r="AB134" s="46">
        <v>1244147.06</v>
      </c>
      <c r="AC134" s="46">
        <v>381317.41000000003</v>
      </c>
      <c r="AD134" s="46">
        <v>83565</v>
      </c>
      <c r="AF134" s="46">
        <v>-165510.98000000001</v>
      </c>
      <c r="AG134" s="46">
        <v>155674.64000000001</v>
      </c>
      <c r="AH134" s="46">
        <v>282670.68</v>
      </c>
      <c r="AI134" s="46">
        <v>1315104.7000000002</v>
      </c>
      <c r="AJ134" s="46">
        <v>252149.13</v>
      </c>
      <c r="AK134" s="46">
        <v>1095799.25</v>
      </c>
      <c r="AL134" s="46">
        <v>1858.91</v>
      </c>
      <c r="AM134" s="46">
        <v>513650.61</v>
      </c>
      <c r="AN134" s="46">
        <v>939816.66</v>
      </c>
      <c r="AO134" s="46">
        <v>179224.35</v>
      </c>
      <c r="AQ134" s="46">
        <v>80744.5</v>
      </c>
      <c r="AR134" s="46">
        <v>2317.8000000000002</v>
      </c>
      <c r="AS134" s="46">
        <v>21942.6</v>
      </c>
      <c r="AU134" s="46">
        <v>138331.71</v>
      </c>
    </row>
    <row r="135" spans="2:47" x14ac:dyDescent="0.3">
      <c r="B135" s="48" t="s">
        <v>519</v>
      </c>
      <c r="C135" s="48" t="s">
        <v>518</v>
      </c>
      <c r="D135" s="49">
        <v>9956636.1599999983</v>
      </c>
      <c r="E135" s="46">
        <v>65953.95</v>
      </c>
      <c r="F135" s="46">
        <v>229803.54</v>
      </c>
      <c r="G135" s="46">
        <v>503864.49000000005</v>
      </c>
      <c r="H135" s="46">
        <v>28318.260000000002</v>
      </c>
      <c r="I135" s="46">
        <v>52800.45</v>
      </c>
      <c r="J135" s="46">
        <v>5201.5599999999995</v>
      </c>
      <c r="K135" s="46">
        <v>51271.76999999999</v>
      </c>
      <c r="L135" s="46">
        <v>568402.71</v>
      </c>
      <c r="M135" s="46">
        <v>176780.56</v>
      </c>
      <c r="N135" s="46">
        <v>73068.39</v>
      </c>
      <c r="O135" s="46">
        <v>296954.04000000004</v>
      </c>
      <c r="P135" s="46">
        <v>5258334.71</v>
      </c>
      <c r="Q135" s="46">
        <v>374178.99</v>
      </c>
      <c r="S135" s="46">
        <v>69621.62000000001</v>
      </c>
      <c r="T135" s="46">
        <v>244078.7</v>
      </c>
      <c r="U135" s="46">
        <v>16829.97</v>
      </c>
      <c r="V135" s="46">
        <v>35346.9</v>
      </c>
      <c r="X135" s="46">
        <v>153928.29</v>
      </c>
      <c r="Y135" s="46">
        <v>142123.04999999999</v>
      </c>
      <c r="AA135" s="46">
        <v>62783.329999999994</v>
      </c>
      <c r="AB135" s="46">
        <v>343105.23</v>
      </c>
      <c r="AC135" s="46">
        <v>33266.18</v>
      </c>
      <c r="AD135" s="46">
        <v>25.56</v>
      </c>
      <c r="AF135" s="46">
        <v>-36387.660000000003</v>
      </c>
      <c r="AG135" s="46">
        <v>62511.03</v>
      </c>
      <c r="AH135" s="46">
        <v>40657.01</v>
      </c>
      <c r="AI135" s="46">
        <v>301316.58</v>
      </c>
      <c r="AJ135" s="46">
        <v>290097.23</v>
      </c>
      <c r="AK135" s="46">
        <v>378593.67</v>
      </c>
      <c r="AL135" s="46">
        <v>20657.07</v>
      </c>
      <c r="AN135" s="46">
        <v>112337.73</v>
      </c>
      <c r="AQ135" s="46">
        <v>811.25</v>
      </c>
    </row>
    <row r="136" spans="2:47" x14ac:dyDescent="0.3">
      <c r="B136" s="48" t="s">
        <v>517</v>
      </c>
      <c r="C136" s="48" t="s">
        <v>516</v>
      </c>
      <c r="D136" s="49">
        <v>14960639.040000003</v>
      </c>
      <c r="E136" s="46">
        <v>138336.15</v>
      </c>
      <c r="F136" s="46">
        <v>261377.04</v>
      </c>
      <c r="G136" s="46">
        <v>294814.40000000002</v>
      </c>
      <c r="H136" s="46">
        <v>153130.82</v>
      </c>
      <c r="I136" s="46">
        <v>69509.680000000008</v>
      </c>
      <c r="J136" s="46">
        <v>376835.35000000003</v>
      </c>
      <c r="K136" s="46">
        <v>94127.55</v>
      </c>
      <c r="L136" s="46">
        <v>992290.67000000016</v>
      </c>
      <c r="M136" s="46">
        <v>485891.86</v>
      </c>
      <c r="O136" s="46">
        <v>591884.31000000006</v>
      </c>
      <c r="P136" s="46">
        <v>7830839.8700000029</v>
      </c>
      <c r="Q136" s="46">
        <v>456607.70999999996</v>
      </c>
      <c r="S136" s="46">
        <v>196072.93999999997</v>
      </c>
      <c r="T136" s="46">
        <v>36752.370000000003</v>
      </c>
      <c r="U136" s="46">
        <v>41744.260000000009</v>
      </c>
      <c r="V136" s="46">
        <v>100066.54000000001</v>
      </c>
      <c r="W136" s="46">
        <v>42336.490000000005</v>
      </c>
      <c r="X136" s="46">
        <v>133066.49</v>
      </c>
      <c r="Y136" s="46">
        <v>187562.61000000002</v>
      </c>
      <c r="AA136" s="46">
        <v>115850.93999999999</v>
      </c>
      <c r="AB136" s="46">
        <v>402110.89</v>
      </c>
      <c r="AC136" s="46">
        <v>119630.91</v>
      </c>
      <c r="AD136" s="46">
        <v>176218</v>
      </c>
      <c r="AF136" s="46">
        <v>-96046.89</v>
      </c>
      <c r="AG136" s="46">
        <v>109044.25</v>
      </c>
      <c r="AH136" s="46">
        <v>82038.179999999993</v>
      </c>
      <c r="AI136" s="46">
        <v>425227.2</v>
      </c>
      <c r="AJ136" s="46">
        <v>36379.33</v>
      </c>
      <c r="AK136" s="46">
        <v>320960.71000000002</v>
      </c>
      <c r="AL136" s="46">
        <v>3811.58</v>
      </c>
      <c r="AN136" s="46">
        <v>723574.64999999991</v>
      </c>
      <c r="AQ136" s="46">
        <v>58592.18</v>
      </c>
    </row>
    <row r="137" spans="2:47" x14ac:dyDescent="0.3">
      <c r="B137" s="48" t="s">
        <v>515</v>
      </c>
      <c r="C137" s="48" t="s">
        <v>514</v>
      </c>
      <c r="D137" s="49">
        <v>2412602.5500000012</v>
      </c>
      <c r="E137" s="46">
        <v>37131.86</v>
      </c>
      <c r="F137" s="46">
        <v>120882.76</v>
      </c>
      <c r="G137" s="46">
        <v>53758.720000000001</v>
      </c>
      <c r="H137" s="46">
        <v>290.5</v>
      </c>
      <c r="I137" s="46">
        <v>5487.32</v>
      </c>
      <c r="K137" s="46">
        <v>737.99</v>
      </c>
      <c r="L137" s="46">
        <v>98421.340000000011</v>
      </c>
      <c r="M137" s="46">
        <v>88267.42</v>
      </c>
      <c r="N137" s="46">
        <v>10104.36</v>
      </c>
      <c r="O137" s="46">
        <v>1229.5999999999999</v>
      </c>
      <c r="P137" s="46">
        <v>1162367.5900000001</v>
      </c>
      <c r="Q137" s="46">
        <v>71669.73</v>
      </c>
      <c r="R137" s="46">
        <v>68999.7</v>
      </c>
      <c r="S137" s="46">
        <v>5770.67</v>
      </c>
      <c r="T137" s="46">
        <v>1030.0700000000002</v>
      </c>
      <c r="U137" s="46">
        <v>9403.1500000000015</v>
      </c>
      <c r="V137" s="46">
        <v>19308.12</v>
      </c>
      <c r="X137" s="46">
        <v>31227.27</v>
      </c>
      <c r="Y137" s="46">
        <v>74839.689999999988</v>
      </c>
      <c r="AA137" s="46">
        <v>61978.290000000008</v>
      </c>
      <c r="AB137" s="46">
        <v>62129.409999999996</v>
      </c>
      <c r="AC137" s="46">
        <v>1837.1399999999999</v>
      </c>
      <c r="AF137" s="46">
        <v>-47771.47</v>
      </c>
      <c r="AG137" s="46">
        <v>782.78</v>
      </c>
      <c r="AH137" s="46">
        <v>17324.949999999997</v>
      </c>
      <c r="AI137" s="46">
        <v>101829.7</v>
      </c>
      <c r="AJ137" s="46">
        <v>115664.62000000002</v>
      </c>
      <c r="AK137" s="46">
        <v>51831.17</v>
      </c>
      <c r="AL137" s="46">
        <v>18175.25</v>
      </c>
      <c r="AM137" s="46">
        <v>17952</v>
      </c>
      <c r="AN137" s="46">
        <v>86020.01</v>
      </c>
      <c r="AQ137" s="46">
        <v>51320.84</v>
      </c>
      <c r="AT137" s="46">
        <v>12600</v>
      </c>
    </row>
    <row r="138" spans="2:47" x14ac:dyDescent="0.3">
      <c r="B138" s="48" t="s">
        <v>513</v>
      </c>
      <c r="C138" s="48" t="s">
        <v>512</v>
      </c>
      <c r="D138" s="49">
        <v>2636429.0299999998</v>
      </c>
      <c r="E138" s="46">
        <v>31144.23</v>
      </c>
      <c r="F138" s="46">
        <v>97791.82</v>
      </c>
      <c r="G138" s="46">
        <v>39747.21</v>
      </c>
      <c r="K138" s="46">
        <v>1088.69</v>
      </c>
      <c r="L138" s="46">
        <v>92845.36</v>
      </c>
      <c r="P138" s="46">
        <v>1582455.01</v>
      </c>
      <c r="Q138" s="46">
        <v>174235.58000000002</v>
      </c>
      <c r="R138" s="46">
        <v>18871.5</v>
      </c>
      <c r="T138" s="46">
        <v>11729</v>
      </c>
      <c r="V138" s="46">
        <v>9755.57</v>
      </c>
      <c r="AA138" s="46">
        <v>102231.36</v>
      </c>
      <c r="AB138" s="46">
        <v>85415.69</v>
      </c>
      <c r="AC138" s="46">
        <v>10304.859999999999</v>
      </c>
      <c r="AH138" s="46">
        <v>16857.189999999999</v>
      </c>
      <c r="AI138" s="46">
        <v>153595.44</v>
      </c>
      <c r="AJ138" s="46">
        <v>53189.84</v>
      </c>
      <c r="AK138" s="46">
        <v>101131.88</v>
      </c>
      <c r="AM138" s="46">
        <v>39436.15</v>
      </c>
      <c r="AN138" s="46">
        <v>14602.65</v>
      </c>
    </row>
    <row r="139" spans="2:47" x14ac:dyDescent="0.3">
      <c r="B139" s="48" t="s">
        <v>511</v>
      </c>
      <c r="C139" s="48" t="s">
        <v>510</v>
      </c>
      <c r="D139" s="49">
        <v>1550611.5199999998</v>
      </c>
      <c r="E139" s="46">
        <v>2409.88</v>
      </c>
      <c r="F139" s="46">
        <v>33549.99</v>
      </c>
      <c r="G139" s="46">
        <v>162822.85999999999</v>
      </c>
      <c r="I139" s="46">
        <v>1276.25</v>
      </c>
      <c r="K139" s="46">
        <v>1937.89</v>
      </c>
      <c r="L139" s="46">
        <v>132639.11000000002</v>
      </c>
      <c r="N139" s="46">
        <v>466.70000000000005</v>
      </c>
      <c r="O139" s="46">
        <v>4328</v>
      </c>
      <c r="P139" s="46">
        <v>703594.67000000016</v>
      </c>
      <c r="Q139" s="46">
        <v>24195.82</v>
      </c>
      <c r="R139" s="46">
        <v>34396.42</v>
      </c>
      <c r="S139" s="46">
        <v>6585.38</v>
      </c>
      <c r="T139" s="46">
        <v>18016.170000000002</v>
      </c>
      <c r="U139" s="46">
        <v>40966.119999999995</v>
      </c>
      <c r="V139" s="46">
        <v>7173.55</v>
      </c>
      <c r="X139" s="46">
        <v>21752.85</v>
      </c>
      <c r="Y139" s="46">
        <v>42900.53</v>
      </c>
      <c r="AA139" s="46">
        <v>7595.77</v>
      </c>
      <c r="AB139" s="46">
        <v>125807.04000000001</v>
      </c>
      <c r="AC139" s="46">
        <v>7774.35</v>
      </c>
      <c r="AF139" s="46">
        <v>-6095.13</v>
      </c>
      <c r="AH139" s="46">
        <v>15283.349999999999</v>
      </c>
      <c r="AI139" s="46">
        <v>62207.09</v>
      </c>
      <c r="AJ139" s="46">
        <v>13282.66</v>
      </c>
      <c r="AK139" s="46">
        <v>46909.68</v>
      </c>
      <c r="AL139" s="46">
        <v>1059.3</v>
      </c>
      <c r="AM139" s="46">
        <v>16633</v>
      </c>
      <c r="AN139" s="46">
        <v>18210.48</v>
      </c>
      <c r="AO139" s="46">
        <v>1177.5999999999999</v>
      </c>
      <c r="AS139" s="46">
        <v>1754.14</v>
      </c>
    </row>
    <row r="140" spans="2:47" x14ac:dyDescent="0.3">
      <c r="B140" s="48" t="s">
        <v>509</v>
      </c>
      <c r="C140" s="48" t="s">
        <v>508</v>
      </c>
      <c r="D140" s="49">
        <v>3777570.7399999998</v>
      </c>
      <c r="E140" s="46">
        <v>39257.879999999997</v>
      </c>
      <c r="F140" s="46">
        <v>311298.69999999995</v>
      </c>
      <c r="G140" s="46">
        <v>98979.14</v>
      </c>
      <c r="H140" s="46">
        <v>17671.5</v>
      </c>
      <c r="I140" s="46">
        <v>1483.56</v>
      </c>
      <c r="J140" s="46">
        <v>17298.8</v>
      </c>
      <c r="K140" s="46">
        <v>54886.95</v>
      </c>
      <c r="L140" s="46">
        <v>49625.57</v>
      </c>
      <c r="M140" s="46">
        <v>75572.59</v>
      </c>
      <c r="N140" s="46">
        <v>59501.149999999987</v>
      </c>
      <c r="O140" s="46">
        <v>1229.5999999999999</v>
      </c>
      <c r="P140" s="46">
        <v>2173406.2999999998</v>
      </c>
      <c r="Q140" s="46">
        <v>117581.04999999999</v>
      </c>
      <c r="R140" s="46">
        <v>30408.19</v>
      </c>
      <c r="S140" s="46">
        <v>3190.77</v>
      </c>
      <c r="T140" s="46">
        <v>36348.979999999996</v>
      </c>
      <c r="U140" s="46">
        <v>21682.579999999998</v>
      </c>
      <c r="V140" s="46">
        <v>32217.84</v>
      </c>
      <c r="X140" s="46">
        <v>29907.279999999999</v>
      </c>
      <c r="Y140" s="46">
        <v>47207.66</v>
      </c>
      <c r="AA140" s="46">
        <v>745.44999999999993</v>
      </c>
      <c r="AB140" s="46">
        <v>105546.48000000001</v>
      </c>
      <c r="AC140" s="46">
        <v>19252.989999999998</v>
      </c>
      <c r="AD140" s="46">
        <v>5084.28</v>
      </c>
      <c r="AF140" s="46">
        <v>-17429.189999999999</v>
      </c>
      <c r="AH140" s="46">
        <v>7398.67</v>
      </c>
      <c r="AI140" s="46">
        <v>184784.91999999998</v>
      </c>
      <c r="AJ140" s="46">
        <v>111069.76999999999</v>
      </c>
      <c r="AK140" s="46">
        <v>87961.11</v>
      </c>
      <c r="AL140" s="46">
        <v>501.79</v>
      </c>
      <c r="AM140" s="46">
        <v>41465.72</v>
      </c>
      <c r="AN140" s="46">
        <v>9049.7099999999991</v>
      </c>
      <c r="AQ140" s="46">
        <v>2408.5300000000002</v>
      </c>
      <c r="AS140" s="46">
        <v>17368.919999999998</v>
      </c>
      <c r="AT140" s="46">
        <v>-17368.919999999998</v>
      </c>
      <c r="AU140" s="46">
        <v>974.42</v>
      </c>
    </row>
    <row r="141" spans="2:47" x14ac:dyDescent="0.3">
      <c r="B141" s="48" t="s">
        <v>507</v>
      </c>
      <c r="C141" s="48" t="s">
        <v>506</v>
      </c>
      <c r="D141" s="49">
        <v>2718727.6599999997</v>
      </c>
      <c r="E141" s="46">
        <v>31576.09</v>
      </c>
      <c r="F141" s="46">
        <v>137590.15</v>
      </c>
      <c r="G141" s="46">
        <v>124884.81</v>
      </c>
      <c r="K141" s="46">
        <v>8658.4600000000009</v>
      </c>
      <c r="L141" s="46">
        <v>179693</v>
      </c>
      <c r="M141" s="46">
        <v>70745.67</v>
      </c>
      <c r="O141" s="46">
        <v>1185.8</v>
      </c>
      <c r="P141" s="46">
        <v>1183839.8899999999</v>
      </c>
      <c r="Q141" s="46">
        <v>49751.040000000001</v>
      </c>
      <c r="R141" s="46">
        <v>109762.85</v>
      </c>
      <c r="S141" s="46">
        <v>3046.82</v>
      </c>
      <c r="T141" s="46">
        <v>87813.090000000011</v>
      </c>
      <c r="U141" s="46">
        <v>5902.1</v>
      </c>
      <c r="V141" s="46">
        <v>9026.86</v>
      </c>
      <c r="X141" s="46">
        <v>28576.25</v>
      </c>
      <c r="Y141" s="46">
        <v>86774.85</v>
      </c>
      <c r="AA141" s="46">
        <v>1478.75</v>
      </c>
      <c r="AB141" s="46">
        <v>55681.48</v>
      </c>
      <c r="AC141" s="46">
        <v>18744.75</v>
      </c>
      <c r="AD141" s="46">
        <v>3418.52</v>
      </c>
      <c r="AF141" s="46">
        <v>-4773.7700000000004</v>
      </c>
      <c r="AH141" s="46">
        <v>83783.39</v>
      </c>
      <c r="AI141" s="46">
        <v>90733.88</v>
      </c>
      <c r="AJ141" s="46">
        <v>167217.03000000003</v>
      </c>
      <c r="AK141" s="46">
        <v>81886.51999999999</v>
      </c>
      <c r="AL141" s="46">
        <v>711.18</v>
      </c>
      <c r="AM141" s="46">
        <v>17451.48</v>
      </c>
      <c r="AN141" s="46">
        <v>24273.34</v>
      </c>
      <c r="AQ141" s="46">
        <v>9493.380000000001</v>
      </c>
      <c r="AS141" s="46">
        <v>11060</v>
      </c>
      <c r="AT141" s="46">
        <v>38740</v>
      </c>
    </row>
    <row r="142" spans="2:47" x14ac:dyDescent="0.3">
      <c r="B142" s="48" t="s">
        <v>505</v>
      </c>
      <c r="C142" s="48" t="s">
        <v>504</v>
      </c>
      <c r="D142" s="49">
        <v>2722914.649999999</v>
      </c>
      <c r="E142" s="46">
        <v>20026.140000000003</v>
      </c>
      <c r="F142" s="46">
        <v>147862.39000000001</v>
      </c>
      <c r="G142" s="46">
        <v>77333.510000000009</v>
      </c>
      <c r="H142" s="46">
        <v>30093.89</v>
      </c>
      <c r="I142" s="46">
        <v>1000</v>
      </c>
      <c r="K142" s="46">
        <v>767.22</v>
      </c>
      <c r="L142" s="46">
        <v>191146.11</v>
      </c>
      <c r="M142" s="46">
        <v>87236.93</v>
      </c>
      <c r="N142" s="46">
        <v>59128.57</v>
      </c>
      <c r="O142" s="46">
        <v>5021.54</v>
      </c>
      <c r="P142" s="46">
        <v>1137686.74</v>
      </c>
      <c r="Q142" s="46">
        <v>48746.14</v>
      </c>
      <c r="R142" s="46">
        <v>181605.81</v>
      </c>
      <c r="S142" s="46">
        <v>8931.7999999999993</v>
      </c>
      <c r="T142" s="46">
        <v>38427.49</v>
      </c>
      <c r="U142" s="46">
        <v>10348.34</v>
      </c>
      <c r="V142" s="46">
        <v>14894.45</v>
      </c>
      <c r="W142" s="46">
        <v>10947.33</v>
      </c>
      <c r="X142" s="46">
        <v>42792.5</v>
      </c>
      <c r="Y142" s="46">
        <v>77294.62999999999</v>
      </c>
      <c r="AA142" s="46">
        <v>24137.449999999997</v>
      </c>
      <c r="AB142" s="46">
        <v>98454.859999999986</v>
      </c>
      <c r="AC142" s="46">
        <v>8809.7800000000007</v>
      </c>
      <c r="AD142" s="46">
        <v>3091.3</v>
      </c>
      <c r="AE142" s="46">
        <v>371.99</v>
      </c>
      <c r="AF142" s="46">
        <v>-6705.17</v>
      </c>
      <c r="AG142" s="46">
        <v>36575.25</v>
      </c>
      <c r="AH142" s="46">
        <v>18070.64</v>
      </c>
      <c r="AI142" s="46">
        <v>142867.15999999997</v>
      </c>
      <c r="AJ142" s="46">
        <v>32768.240000000005</v>
      </c>
      <c r="AK142" s="46">
        <v>76242.63</v>
      </c>
      <c r="AL142" s="46">
        <v>13048.83</v>
      </c>
      <c r="AM142" s="46">
        <v>22102.7</v>
      </c>
      <c r="AN142" s="46">
        <v>43283.65</v>
      </c>
      <c r="AQ142" s="46">
        <v>7505.29</v>
      </c>
      <c r="AS142" s="46">
        <v>10998.52</v>
      </c>
    </row>
    <row r="143" spans="2:47" x14ac:dyDescent="0.3">
      <c r="B143" s="48" t="s">
        <v>503</v>
      </c>
      <c r="C143" s="48" t="s">
        <v>502</v>
      </c>
      <c r="D143" s="49">
        <v>879930.76</v>
      </c>
      <c r="E143" s="46">
        <v>1139.3800000000001</v>
      </c>
      <c r="F143" s="46">
        <v>55590.81</v>
      </c>
      <c r="G143" s="46">
        <v>29798.829999999998</v>
      </c>
      <c r="I143" s="46">
        <v>3950</v>
      </c>
      <c r="O143" s="46">
        <v>21716.59</v>
      </c>
      <c r="P143" s="46">
        <v>385784.36000000004</v>
      </c>
      <c r="R143" s="46">
        <v>73544.509999999995</v>
      </c>
      <c r="S143" s="46">
        <v>65363.060000000005</v>
      </c>
      <c r="U143" s="46">
        <v>13896.35</v>
      </c>
      <c r="V143" s="46">
        <v>3708.66</v>
      </c>
      <c r="X143" s="46">
        <v>325.64</v>
      </c>
      <c r="AA143" s="46">
        <v>24984.46</v>
      </c>
      <c r="AB143" s="46">
        <v>70577.95</v>
      </c>
      <c r="AC143" s="46">
        <v>5045.0200000000004</v>
      </c>
      <c r="AD143" s="46">
        <v>4324</v>
      </c>
      <c r="AI143" s="46">
        <v>9678.4</v>
      </c>
      <c r="AJ143" s="46">
        <v>52950.22</v>
      </c>
      <c r="AK143" s="46">
        <v>26330.38</v>
      </c>
      <c r="AM143" s="46">
        <v>5324</v>
      </c>
      <c r="AN143" s="46">
        <v>14629.43</v>
      </c>
      <c r="AS143" s="46">
        <v>1878.11</v>
      </c>
      <c r="AT143" s="46">
        <v>9390.6</v>
      </c>
    </row>
    <row r="144" spans="2:47" x14ac:dyDescent="0.3">
      <c r="B144" s="48" t="s">
        <v>501</v>
      </c>
      <c r="C144" s="48" t="s">
        <v>500</v>
      </c>
      <c r="D144" s="49">
        <v>28820881.190000001</v>
      </c>
      <c r="E144" s="46">
        <v>69659.31</v>
      </c>
      <c r="F144" s="46">
        <v>261290.87</v>
      </c>
      <c r="G144" s="46">
        <v>330647.8</v>
      </c>
      <c r="H144" s="46">
        <v>48133.62</v>
      </c>
      <c r="I144" s="46">
        <v>10598.37</v>
      </c>
      <c r="J144" s="46">
        <v>155388.51</v>
      </c>
      <c r="K144" s="46">
        <v>114406.06000000001</v>
      </c>
      <c r="L144" s="46">
        <v>805771.16999999993</v>
      </c>
      <c r="M144" s="46">
        <v>402031.23</v>
      </c>
      <c r="N144" s="46">
        <v>138625.46</v>
      </c>
      <c r="O144" s="46">
        <v>172158.38</v>
      </c>
      <c r="P144" s="46">
        <v>22174589.929999996</v>
      </c>
      <c r="Q144" s="46">
        <v>464515.04</v>
      </c>
      <c r="R144" s="46">
        <v>107403.32</v>
      </c>
      <c r="S144" s="46">
        <v>267228.81</v>
      </c>
      <c r="T144" s="46">
        <v>464422.74999999994</v>
      </c>
      <c r="U144" s="46">
        <v>117599.93000000002</v>
      </c>
      <c r="V144" s="46">
        <v>65591.149999999994</v>
      </c>
      <c r="W144" s="46">
        <v>27954.639999999999</v>
      </c>
      <c r="X144" s="46">
        <v>149958.12</v>
      </c>
      <c r="Y144" s="46">
        <v>318736.7</v>
      </c>
      <c r="AA144" s="46">
        <v>51038.79</v>
      </c>
      <c r="AB144" s="46">
        <v>434879.61</v>
      </c>
      <c r="AC144" s="46">
        <v>201488.22999999998</v>
      </c>
      <c r="AD144" s="46">
        <v>24298.45</v>
      </c>
      <c r="AF144" s="46">
        <v>-119769.82</v>
      </c>
      <c r="AG144" s="46">
        <v>101159.17</v>
      </c>
      <c r="AH144" s="46">
        <v>73521.42</v>
      </c>
      <c r="AI144" s="46">
        <v>425820.07</v>
      </c>
      <c r="AJ144" s="46">
        <v>149829.4</v>
      </c>
      <c r="AK144" s="46">
        <v>312300.28999999998</v>
      </c>
      <c r="AL144" s="46">
        <v>17945.3</v>
      </c>
      <c r="AM144" s="46">
        <v>176420.41</v>
      </c>
      <c r="AN144" s="46">
        <v>282615.96999999997</v>
      </c>
      <c r="AQ144" s="46">
        <v>22622.73</v>
      </c>
    </row>
    <row r="145" spans="2:47" x14ac:dyDescent="0.3">
      <c r="B145" s="48" t="s">
        <v>499</v>
      </c>
      <c r="C145" s="48" t="s">
        <v>498</v>
      </c>
      <c r="D145" s="49">
        <v>19848351.110000014</v>
      </c>
      <c r="E145" s="46">
        <v>120056.01000000001</v>
      </c>
      <c r="F145" s="46">
        <v>269701.29000000004</v>
      </c>
      <c r="G145" s="46">
        <v>592695.65</v>
      </c>
      <c r="J145" s="46">
        <v>223013.33999999997</v>
      </c>
      <c r="K145" s="46">
        <v>118049.59</v>
      </c>
      <c r="L145" s="46">
        <v>1233632.2800000003</v>
      </c>
      <c r="M145" s="46">
        <v>397670.25</v>
      </c>
      <c r="N145" s="46">
        <v>171489.21</v>
      </c>
      <c r="O145" s="46">
        <v>166846.89000000001</v>
      </c>
      <c r="P145" s="46">
        <v>9992358.8199999984</v>
      </c>
      <c r="Q145" s="46">
        <v>506372.20000000007</v>
      </c>
      <c r="R145" s="46">
        <v>1530782.98</v>
      </c>
      <c r="S145" s="46">
        <v>101592.70999999999</v>
      </c>
      <c r="T145" s="46">
        <v>520685.46</v>
      </c>
      <c r="U145" s="46">
        <v>28668.510000000002</v>
      </c>
      <c r="V145" s="46">
        <v>73191.429999999993</v>
      </c>
      <c r="W145" s="46">
        <v>63551.1</v>
      </c>
      <c r="X145" s="46">
        <v>133602.67000000001</v>
      </c>
      <c r="Y145" s="46">
        <v>312942.64000000007</v>
      </c>
      <c r="AA145" s="46">
        <v>310641.19</v>
      </c>
      <c r="AB145" s="46">
        <v>479816.33000000007</v>
      </c>
      <c r="AC145" s="46">
        <v>270610.61</v>
      </c>
      <c r="AE145" s="46">
        <v>427.6</v>
      </c>
      <c r="AF145" s="46">
        <v>-159624.17000000001</v>
      </c>
      <c r="AH145" s="46">
        <v>214800.03999999998</v>
      </c>
      <c r="AI145" s="46">
        <v>648602.48</v>
      </c>
      <c r="AJ145" s="46">
        <v>466162.33999999997</v>
      </c>
      <c r="AK145" s="46">
        <v>415616.83</v>
      </c>
      <c r="AM145" s="46">
        <v>150150</v>
      </c>
      <c r="AN145" s="46">
        <v>386592.38</v>
      </c>
      <c r="AQ145" s="46">
        <v>45882.76</v>
      </c>
      <c r="AU145" s="46">
        <v>61769.69</v>
      </c>
    </row>
    <row r="146" spans="2:47" x14ac:dyDescent="0.3">
      <c r="B146" s="48" t="s">
        <v>497</v>
      </c>
      <c r="C146" s="48" t="s">
        <v>496</v>
      </c>
      <c r="D146" s="49">
        <v>4334187.6300000008</v>
      </c>
      <c r="E146" s="46">
        <v>64940.480000000003</v>
      </c>
      <c r="F146" s="46">
        <v>159375.32</v>
      </c>
      <c r="G146" s="46">
        <v>35467.910000000003</v>
      </c>
      <c r="H146" s="46">
        <v>26225.360000000001</v>
      </c>
      <c r="K146" s="46">
        <v>1640.69</v>
      </c>
      <c r="L146" s="46">
        <v>269038.36</v>
      </c>
      <c r="M146" s="46">
        <v>57604.800000000003</v>
      </c>
      <c r="P146" s="46">
        <v>2100337.5799999996</v>
      </c>
      <c r="Q146" s="46">
        <v>185192.63999999998</v>
      </c>
      <c r="R146" s="46">
        <v>394620.45</v>
      </c>
      <c r="S146" s="46">
        <v>3235.2</v>
      </c>
      <c r="T146" s="46">
        <v>27796.880000000001</v>
      </c>
      <c r="U146" s="46">
        <v>64949.5</v>
      </c>
      <c r="V146" s="46">
        <v>21244.149999999998</v>
      </c>
      <c r="X146" s="46">
        <v>65460.3</v>
      </c>
      <c r="Y146" s="46">
        <v>121423.69</v>
      </c>
      <c r="AA146" s="46">
        <v>18172.060000000001</v>
      </c>
      <c r="AB146" s="46">
        <v>283074.05</v>
      </c>
      <c r="AC146" s="46">
        <v>29208.82</v>
      </c>
      <c r="AF146" s="46">
        <v>-76324.479999999996</v>
      </c>
      <c r="AH146" s="46">
        <v>71593.739999999991</v>
      </c>
      <c r="AI146" s="46">
        <v>168125.66</v>
      </c>
      <c r="AJ146" s="46">
        <v>8510.43</v>
      </c>
      <c r="AK146" s="46">
        <v>129838.84999999999</v>
      </c>
      <c r="AL146" s="46">
        <v>1405.73</v>
      </c>
      <c r="AM146" s="46">
        <v>42927</v>
      </c>
      <c r="AN146" s="46">
        <v>55305.89</v>
      </c>
      <c r="AQ146" s="46">
        <v>3796.57</v>
      </c>
    </row>
    <row r="147" spans="2:47" x14ac:dyDescent="0.3">
      <c r="B147" s="48" t="s">
        <v>495</v>
      </c>
      <c r="C147" s="48" t="s">
        <v>494</v>
      </c>
      <c r="D147" s="49">
        <v>11639053.470000006</v>
      </c>
      <c r="E147" s="46">
        <v>77928.95</v>
      </c>
      <c r="F147" s="46">
        <v>264300.29000000004</v>
      </c>
      <c r="G147" s="46">
        <v>323958.12</v>
      </c>
      <c r="H147" s="46">
        <v>26358.14</v>
      </c>
      <c r="I147" s="46">
        <v>34456.509999999995</v>
      </c>
      <c r="J147" s="46">
        <v>67394.02</v>
      </c>
      <c r="K147" s="46">
        <v>65428.02</v>
      </c>
      <c r="L147" s="46">
        <v>715546.57000000007</v>
      </c>
      <c r="M147" s="46">
        <v>157965.78999999998</v>
      </c>
      <c r="N147" s="46">
        <v>104787.95999999999</v>
      </c>
      <c r="O147" s="46">
        <v>332909.27</v>
      </c>
      <c r="P147" s="46">
        <v>6014068.1900000013</v>
      </c>
      <c r="Q147" s="46">
        <v>384929.07</v>
      </c>
      <c r="R147" s="46">
        <v>445200.55</v>
      </c>
      <c r="S147" s="46">
        <v>38550.25</v>
      </c>
      <c r="T147" s="46">
        <v>52133.14</v>
      </c>
      <c r="U147" s="46">
        <v>232810.80000000002</v>
      </c>
      <c r="V147" s="46">
        <v>80041.510000000009</v>
      </c>
      <c r="W147" s="46">
        <v>330.65</v>
      </c>
      <c r="X147" s="46">
        <v>26906.09</v>
      </c>
      <c r="Y147" s="46">
        <v>305809.24</v>
      </c>
      <c r="Z147" s="46">
        <v>-80</v>
      </c>
      <c r="AA147" s="46">
        <v>37805.999999999993</v>
      </c>
      <c r="AB147" s="46">
        <v>309803.88</v>
      </c>
      <c r="AC147" s="46">
        <v>38940.049999999996</v>
      </c>
      <c r="AD147" s="46">
        <v>17437.330000000002</v>
      </c>
      <c r="AF147" s="46">
        <v>-41923.67</v>
      </c>
      <c r="AH147" s="46">
        <v>120738.12999999999</v>
      </c>
      <c r="AI147" s="46">
        <v>338414.19</v>
      </c>
      <c r="AJ147" s="46">
        <v>362354.26999999996</v>
      </c>
      <c r="AK147" s="46">
        <v>181572.99</v>
      </c>
      <c r="AL147" s="46">
        <v>95561.56</v>
      </c>
      <c r="AM147" s="46">
        <v>132477.74</v>
      </c>
      <c r="AN147" s="46">
        <v>180878.38</v>
      </c>
      <c r="AQ147" s="46">
        <v>113259.48999999999</v>
      </c>
    </row>
    <row r="148" spans="2:47" x14ac:dyDescent="0.3">
      <c r="B148" s="48" t="s">
        <v>493</v>
      </c>
      <c r="C148" s="48" t="s">
        <v>492</v>
      </c>
      <c r="D148" s="49">
        <v>1190255.4600000004</v>
      </c>
      <c r="E148" s="46">
        <v>9233.23</v>
      </c>
      <c r="F148" s="46">
        <v>82365.63</v>
      </c>
      <c r="G148" s="46">
        <v>145898.47</v>
      </c>
      <c r="J148" s="46">
        <v>20628.98</v>
      </c>
      <c r="K148" s="46">
        <v>1339.53</v>
      </c>
      <c r="M148" s="46">
        <v>27458.68</v>
      </c>
      <c r="N148" s="46">
        <v>17109.379999999997</v>
      </c>
      <c r="O148" s="46">
        <v>9062.7800000000007</v>
      </c>
      <c r="P148" s="46">
        <v>564343.30000000005</v>
      </c>
      <c r="R148" s="46">
        <v>56035.65</v>
      </c>
      <c r="S148" s="46">
        <v>822.15</v>
      </c>
      <c r="T148" s="46">
        <v>6199.2799999999988</v>
      </c>
      <c r="U148" s="46">
        <v>7638.23</v>
      </c>
      <c r="V148" s="46">
        <v>6554.11</v>
      </c>
      <c r="X148" s="46">
        <v>16380.58</v>
      </c>
      <c r="Y148" s="46">
        <v>12989.269999999999</v>
      </c>
      <c r="AB148" s="46">
        <v>19309.86</v>
      </c>
      <c r="AC148" s="46">
        <v>13050.5</v>
      </c>
      <c r="AD148" s="46">
        <v>1440.22</v>
      </c>
      <c r="AF148" s="46">
        <v>-3418.69</v>
      </c>
      <c r="AH148" s="46">
        <v>16858.190000000002</v>
      </c>
      <c r="AI148" s="46">
        <v>74197.349999999991</v>
      </c>
      <c r="AJ148" s="46">
        <v>37734.57</v>
      </c>
      <c r="AK148" s="46">
        <v>10273.799999999999</v>
      </c>
      <c r="AL148" s="46">
        <v>4392.0099999999993</v>
      </c>
      <c r="AM148" s="46">
        <v>7134.54</v>
      </c>
      <c r="AN148" s="46">
        <v>8219.44</v>
      </c>
      <c r="AS148" s="46">
        <v>6561.42</v>
      </c>
      <c r="AT148" s="46">
        <v>10443</v>
      </c>
    </row>
    <row r="149" spans="2:47" x14ac:dyDescent="0.3">
      <c r="B149" s="48" t="s">
        <v>491</v>
      </c>
      <c r="C149" s="48" t="s">
        <v>490</v>
      </c>
      <c r="D149" s="49">
        <v>8919672.7700000014</v>
      </c>
      <c r="E149" s="46">
        <v>60362.219999999994</v>
      </c>
      <c r="F149" s="46">
        <v>192795.34999999998</v>
      </c>
      <c r="G149" s="46">
        <v>212141.63999999996</v>
      </c>
      <c r="H149" s="46">
        <v>792.2</v>
      </c>
      <c r="K149" s="46">
        <v>48702.49</v>
      </c>
      <c r="L149" s="46">
        <v>432721.37</v>
      </c>
      <c r="M149" s="46">
        <v>19585.580000000002</v>
      </c>
      <c r="N149" s="46">
        <v>7000</v>
      </c>
      <c r="O149" s="46">
        <v>236155.51</v>
      </c>
      <c r="P149" s="46">
        <v>5543572.5899999999</v>
      </c>
      <c r="Q149" s="46">
        <v>241527.22000000003</v>
      </c>
      <c r="R149" s="46">
        <v>21950.55</v>
      </c>
      <c r="S149" s="46">
        <v>3098.79</v>
      </c>
      <c r="T149" s="46">
        <v>117351.84000000001</v>
      </c>
      <c r="U149" s="46">
        <v>24771.940000000002</v>
      </c>
      <c r="V149" s="46">
        <v>79136.55</v>
      </c>
      <c r="W149" s="46">
        <v>58872.960000000006</v>
      </c>
      <c r="X149" s="46">
        <v>138121.20000000001</v>
      </c>
      <c r="Y149" s="46">
        <v>120769.32999999999</v>
      </c>
      <c r="AA149" s="46">
        <v>32554.22</v>
      </c>
      <c r="AB149" s="46">
        <v>351630.4</v>
      </c>
      <c r="AC149" s="46">
        <v>69380.200000000012</v>
      </c>
      <c r="AD149" s="46">
        <v>16398.29</v>
      </c>
      <c r="AF149" s="46">
        <v>-40775.089999999997</v>
      </c>
      <c r="AG149" s="46">
        <v>92961.59</v>
      </c>
      <c r="AH149" s="46">
        <v>5071.7700000000004</v>
      </c>
      <c r="AI149" s="46">
        <v>290848.59000000003</v>
      </c>
      <c r="AJ149" s="46">
        <v>108638.69</v>
      </c>
      <c r="AK149" s="46">
        <v>223806.51</v>
      </c>
      <c r="AM149" s="46">
        <v>118615.19</v>
      </c>
      <c r="AN149" s="46">
        <v>18860.97</v>
      </c>
      <c r="AQ149" s="46">
        <v>11408.11</v>
      </c>
      <c r="AR149" s="46">
        <v>2052</v>
      </c>
      <c r="AS149" s="46">
        <v>6892</v>
      </c>
      <c r="AT149" s="46">
        <v>51900</v>
      </c>
    </row>
    <row r="150" spans="2:47" x14ac:dyDescent="0.3">
      <c r="B150" s="48" t="s">
        <v>489</v>
      </c>
      <c r="C150" s="48" t="s">
        <v>488</v>
      </c>
      <c r="D150" s="49">
        <v>7290006.9799999995</v>
      </c>
      <c r="E150" s="46">
        <v>114252.18</v>
      </c>
      <c r="F150" s="46">
        <v>295268.51</v>
      </c>
      <c r="G150" s="46">
        <v>56218.770000000004</v>
      </c>
      <c r="H150" s="46">
        <v>62283.9</v>
      </c>
      <c r="I150" s="46">
        <v>16044.739999999998</v>
      </c>
      <c r="J150" s="46">
        <v>59786.740000000005</v>
      </c>
      <c r="K150" s="46">
        <v>3736.37</v>
      </c>
      <c r="L150" s="46">
        <v>432994.62</v>
      </c>
      <c r="M150" s="46">
        <v>136992.70000000001</v>
      </c>
      <c r="N150" s="46">
        <v>94.01</v>
      </c>
      <c r="O150" s="46">
        <v>239292.21999999994</v>
      </c>
      <c r="P150" s="46">
        <v>3777584.56</v>
      </c>
      <c r="Q150" s="46">
        <v>171846.26</v>
      </c>
      <c r="R150" s="46">
        <v>59219.86</v>
      </c>
      <c r="S150" s="46">
        <v>226014.71</v>
      </c>
      <c r="T150" s="46">
        <v>200798.96</v>
      </c>
      <c r="U150" s="46">
        <v>50168.76</v>
      </c>
      <c r="V150" s="46">
        <v>42716.950000000004</v>
      </c>
      <c r="W150" s="46">
        <v>52757.55</v>
      </c>
      <c r="X150" s="46">
        <v>86652.27</v>
      </c>
      <c r="Y150" s="46">
        <v>77190.31</v>
      </c>
      <c r="AA150" s="46">
        <v>102494.34</v>
      </c>
      <c r="AB150" s="46">
        <v>243458.71000000002</v>
      </c>
      <c r="AC150" s="46">
        <v>16110.18</v>
      </c>
      <c r="AD150" s="46">
        <v>26309</v>
      </c>
      <c r="AF150" s="46">
        <v>-40073.06</v>
      </c>
      <c r="AH150" s="46">
        <v>155122.32</v>
      </c>
      <c r="AI150" s="46">
        <v>186312.17</v>
      </c>
      <c r="AJ150" s="46">
        <v>104922.97</v>
      </c>
      <c r="AK150" s="46">
        <v>199683.32</v>
      </c>
      <c r="AL150" s="46">
        <v>1000</v>
      </c>
      <c r="AM150" s="46">
        <v>60312</v>
      </c>
      <c r="AN150" s="46">
        <v>57892.46</v>
      </c>
      <c r="AQ150" s="46">
        <v>7506.51</v>
      </c>
      <c r="AS150" s="46">
        <v>7041.11</v>
      </c>
    </row>
    <row r="151" spans="2:47" x14ac:dyDescent="0.3">
      <c r="B151" s="48" t="s">
        <v>487</v>
      </c>
      <c r="C151" s="48" t="s">
        <v>486</v>
      </c>
      <c r="D151" s="49">
        <v>9580425.7900000047</v>
      </c>
      <c r="E151" s="46">
        <v>39082.29</v>
      </c>
      <c r="F151" s="46">
        <v>181696.67</v>
      </c>
      <c r="G151" s="46">
        <v>283285.40000000002</v>
      </c>
      <c r="H151" s="46">
        <v>5051.18</v>
      </c>
      <c r="I151" s="46">
        <v>4994.17</v>
      </c>
      <c r="J151" s="46">
        <v>9901.4</v>
      </c>
      <c r="K151" s="46">
        <v>56042.09</v>
      </c>
      <c r="L151" s="46">
        <v>514492.66000000003</v>
      </c>
      <c r="M151" s="46">
        <v>146915.21000000002</v>
      </c>
      <c r="N151" s="46">
        <v>6892.92</v>
      </c>
      <c r="O151" s="46">
        <v>57312.21</v>
      </c>
      <c r="P151" s="46">
        <v>5736303.4800000004</v>
      </c>
      <c r="Q151" s="46">
        <v>356655.81</v>
      </c>
      <c r="S151" s="46">
        <v>17654.61</v>
      </c>
      <c r="T151" s="46">
        <v>41698.559999999998</v>
      </c>
      <c r="U151" s="46">
        <v>52032.979999999996</v>
      </c>
      <c r="V151" s="46">
        <v>63104.67</v>
      </c>
      <c r="W151" s="46">
        <v>66670.31</v>
      </c>
      <c r="X151" s="46">
        <v>184152.87</v>
      </c>
      <c r="Y151" s="46">
        <v>187887.09000000003</v>
      </c>
      <c r="AB151" s="46">
        <v>405983.15</v>
      </c>
      <c r="AF151" s="46">
        <v>-32829.300000000003</v>
      </c>
      <c r="AG151" s="46">
        <v>7673.8</v>
      </c>
      <c r="AH151" s="46">
        <v>4286.71</v>
      </c>
      <c r="AI151" s="46">
        <v>499355.66</v>
      </c>
      <c r="AJ151" s="46">
        <v>250217.34999999998</v>
      </c>
      <c r="AK151" s="46">
        <v>237238.81000000003</v>
      </c>
      <c r="AM151" s="46">
        <v>145470.21</v>
      </c>
      <c r="AN151" s="46">
        <v>28687.61</v>
      </c>
      <c r="AQ151" s="46">
        <v>22515.21</v>
      </c>
    </row>
    <row r="152" spans="2:47" x14ac:dyDescent="0.3">
      <c r="B152" s="48" t="s">
        <v>485</v>
      </c>
      <c r="C152" s="48" t="s">
        <v>484</v>
      </c>
      <c r="D152" s="49">
        <v>13350187.629999999</v>
      </c>
      <c r="E152" s="46">
        <v>94252.939999999988</v>
      </c>
      <c r="F152" s="46">
        <v>313376.21999999997</v>
      </c>
      <c r="G152" s="46">
        <v>347479.02999999997</v>
      </c>
      <c r="I152" s="46">
        <v>82349.899999999994</v>
      </c>
      <c r="J152" s="46">
        <v>353601.76000000007</v>
      </c>
      <c r="K152" s="46">
        <v>14844.94</v>
      </c>
      <c r="L152" s="46">
        <v>756725.66</v>
      </c>
      <c r="M152" s="46">
        <v>262565.76000000001</v>
      </c>
      <c r="N152" s="46">
        <v>128328.07</v>
      </c>
      <c r="O152" s="46">
        <v>226608.88</v>
      </c>
      <c r="P152" s="46">
        <v>6945520.870000001</v>
      </c>
      <c r="Q152" s="46">
        <v>324934.00000000006</v>
      </c>
      <c r="R152" s="46">
        <v>430307.78</v>
      </c>
      <c r="S152" s="46">
        <v>124236.06000000001</v>
      </c>
      <c r="T152" s="46">
        <v>168436.27999999997</v>
      </c>
      <c r="U152" s="46">
        <v>139321.97999999998</v>
      </c>
      <c r="V152" s="46">
        <v>25503.879999999997</v>
      </c>
      <c r="W152" s="46">
        <v>49.39</v>
      </c>
      <c r="X152" s="46">
        <v>19558.63</v>
      </c>
      <c r="Y152" s="46">
        <v>387966.94999999995</v>
      </c>
      <c r="AA152" s="46">
        <v>102110.37</v>
      </c>
      <c r="AB152" s="46">
        <v>355483.21</v>
      </c>
      <c r="AC152" s="46">
        <v>42345.17</v>
      </c>
      <c r="AD152" s="46">
        <v>19292.05</v>
      </c>
      <c r="AF152" s="46">
        <v>-127473.93</v>
      </c>
      <c r="AG152" s="46">
        <v>101083.82</v>
      </c>
      <c r="AH152" s="46">
        <v>22945.620000000003</v>
      </c>
      <c r="AI152" s="46">
        <v>505759.67000000004</v>
      </c>
      <c r="AJ152" s="46">
        <v>666212.31999999995</v>
      </c>
      <c r="AK152" s="46">
        <v>207606</v>
      </c>
      <c r="AL152" s="46">
        <v>30094.05</v>
      </c>
      <c r="AM152" s="46">
        <v>121760.83</v>
      </c>
      <c r="AN152" s="46">
        <v>86789.6</v>
      </c>
      <c r="AQ152" s="46">
        <v>3775.72</v>
      </c>
      <c r="AS152" s="46">
        <v>66434.149999999994</v>
      </c>
    </row>
    <row r="153" spans="2:47" x14ac:dyDescent="0.3">
      <c r="B153" s="48" t="s">
        <v>483</v>
      </c>
      <c r="C153" s="48" t="s">
        <v>482</v>
      </c>
      <c r="D153" s="49">
        <v>1826080.7400000007</v>
      </c>
      <c r="E153" s="46">
        <v>9974.7000000000007</v>
      </c>
      <c r="F153" s="46">
        <v>73513.95</v>
      </c>
      <c r="G153" s="46">
        <v>114278.70999999999</v>
      </c>
      <c r="H153" s="46">
        <v>293.51</v>
      </c>
      <c r="L153" s="46">
        <v>117958.59</v>
      </c>
      <c r="O153" s="46">
        <v>34321.78</v>
      </c>
      <c r="P153" s="46">
        <v>881020.33000000007</v>
      </c>
      <c r="R153" s="46">
        <v>151070.70000000001</v>
      </c>
      <c r="S153" s="46">
        <v>1359.34</v>
      </c>
      <c r="T153" s="46">
        <v>2216.16</v>
      </c>
      <c r="X153" s="46">
        <v>27045.95</v>
      </c>
      <c r="Y153" s="46">
        <v>56881.159999999996</v>
      </c>
      <c r="AB153" s="46">
        <v>151950.56</v>
      </c>
      <c r="AD153" s="46">
        <v>15058</v>
      </c>
      <c r="AF153" s="46">
        <v>-4858</v>
      </c>
      <c r="AH153" s="46">
        <v>3089.89</v>
      </c>
      <c r="AI153" s="46">
        <v>71466.650000000009</v>
      </c>
      <c r="AJ153" s="46">
        <v>13986.3</v>
      </c>
      <c r="AK153" s="46">
        <v>51863.46</v>
      </c>
      <c r="AM153" s="46">
        <v>43814.19</v>
      </c>
      <c r="AN153" s="46">
        <v>9774.8100000000013</v>
      </c>
    </row>
    <row r="154" spans="2:47" x14ac:dyDescent="0.3">
      <c r="B154" s="48" t="s">
        <v>481</v>
      </c>
      <c r="C154" s="48" t="s">
        <v>480</v>
      </c>
      <c r="D154" s="49">
        <v>13409639.360000003</v>
      </c>
      <c r="E154" s="46">
        <v>68835.81</v>
      </c>
      <c r="F154" s="46">
        <v>277895.49</v>
      </c>
      <c r="G154" s="46">
        <v>177716.32</v>
      </c>
      <c r="H154" s="46">
        <v>62468.19</v>
      </c>
      <c r="I154" s="46">
        <v>41874.899999999994</v>
      </c>
      <c r="J154" s="46">
        <v>259919.25</v>
      </c>
      <c r="K154" s="46">
        <v>80980.69</v>
      </c>
      <c r="L154" s="46">
        <v>637775.8600000001</v>
      </c>
      <c r="M154" s="46">
        <v>450002.01</v>
      </c>
      <c r="N154" s="46">
        <v>102662.62</v>
      </c>
      <c r="O154" s="46">
        <v>501768.56000000006</v>
      </c>
      <c r="P154" s="46">
        <v>7284765.5700000012</v>
      </c>
      <c r="Q154" s="46">
        <v>516719.69999999995</v>
      </c>
      <c r="S154" s="46">
        <v>89896</v>
      </c>
      <c r="T154" s="46">
        <v>67460.860000000015</v>
      </c>
      <c r="U154" s="46">
        <v>17192.52</v>
      </c>
      <c r="V154" s="46">
        <v>61878.63</v>
      </c>
      <c r="X154" s="46">
        <v>27631.83</v>
      </c>
      <c r="Y154" s="46">
        <v>272500.86</v>
      </c>
      <c r="AA154" s="46">
        <v>103176.13</v>
      </c>
      <c r="AB154" s="46">
        <v>499716.09</v>
      </c>
      <c r="AC154" s="46">
        <v>116213.91</v>
      </c>
      <c r="AD154" s="46">
        <v>21578.77</v>
      </c>
      <c r="AF154" s="46">
        <v>-43804.59</v>
      </c>
      <c r="AG154" s="46">
        <v>81775.91</v>
      </c>
      <c r="AH154" s="46">
        <v>118090.57</v>
      </c>
      <c r="AI154" s="46">
        <v>386487.36000000004</v>
      </c>
      <c r="AJ154" s="46">
        <v>366145.35</v>
      </c>
      <c r="AK154" s="46">
        <v>295589.42</v>
      </c>
      <c r="AM154" s="46">
        <v>159283.07</v>
      </c>
      <c r="AN154" s="46">
        <v>113948.79</v>
      </c>
      <c r="AQ154" s="46">
        <v>9973.9</v>
      </c>
      <c r="AR154" s="46">
        <v>202.54</v>
      </c>
      <c r="AS154" s="46">
        <v>20276.47</v>
      </c>
      <c r="AT154" s="46">
        <v>161040</v>
      </c>
    </row>
    <row r="155" spans="2:47" x14ac:dyDescent="0.3">
      <c r="B155" s="48" t="s">
        <v>479</v>
      </c>
      <c r="C155" s="48" t="s">
        <v>478</v>
      </c>
      <c r="D155" s="49">
        <v>12220501.970000006</v>
      </c>
      <c r="E155" s="46">
        <v>103604.78</v>
      </c>
      <c r="F155" s="46">
        <v>189176.12999999998</v>
      </c>
      <c r="G155" s="46">
        <v>281394.27</v>
      </c>
      <c r="H155" s="46">
        <v>29178.27</v>
      </c>
      <c r="I155" s="46">
        <v>16886.550000000003</v>
      </c>
      <c r="J155" s="46">
        <v>88512.069999999992</v>
      </c>
      <c r="K155" s="46">
        <v>18053.05</v>
      </c>
      <c r="L155" s="46">
        <v>661489.19000000006</v>
      </c>
      <c r="M155" s="46">
        <v>141261.83000000002</v>
      </c>
      <c r="N155" s="46">
        <v>247059.61</v>
      </c>
      <c r="O155" s="46">
        <v>264767.65000000002</v>
      </c>
      <c r="P155" s="46">
        <v>7308027.0300000003</v>
      </c>
      <c r="Q155" s="46">
        <v>320590.41000000003</v>
      </c>
      <c r="R155" s="46">
        <v>504</v>
      </c>
      <c r="S155" s="46">
        <v>23963.98</v>
      </c>
      <c r="T155" s="46">
        <v>15223.85</v>
      </c>
      <c r="U155" s="46">
        <v>100367.38</v>
      </c>
      <c r="V155" s="46">
        <v>85955.72</v>
      </c>
      <c r="W155" s="46">
        <v>83586.070000000007</v>
      </c>
      <c r="X155" s="46">
        <v>149933.13</v>
      </c>
      <c r="Y155" s="46">
        <v>260431.54</v>
      </c>
      <c r="AA155" s="46">
        <v>84088.07</v>
      </c>
      <c r="AB155" s="46">
        <v>353687.69</v>
      </c>
      <c r="AC155" s="46">
        <v>132539.28999999998</v>
      </c>
      <c r="AD155" s="46">
        <v>1000</v>
      </c>
      <c r="AF155" s="46">
        <v>-28682.97</v>
      </c>
      <c r="AG155" s="46">
        <v>102327.56000000001</v>
      </c>
      <c r="AH155" s="46">
        <v>26507.25</v>
      </c>
      <c r="AI155" s="46">
        <v>304103.48000000004</v>
      </c>
      <c r="AJ155" s="46">
        <v>316503.34999999998</v>
      </c>
      <c r="AK155" s="46">
        <v>317856.83</v>
      </c>
      <c r="AL155" s="46">
        <v>8731.66</v>
      </c>
      <c r="AN155" s="46">
        <v>180539.8</v>
      </c>
      <c r="AQ155" s="46">
        <v>31333.45</v>
      </c>
    </row>
    <row r="156" spans="2:47" x14ac:dyDescent="0.3">
      <c r="B156" s="48" t="s">
        <v>477</v>
      </c>
      <c r="C156" s="48" t="s">
        <v>476</v>
      </c>
      <c r="D156" s="49">
        <v>5132041.7299999986</v>
      </c>
      <c r="E156" s="46">
        <v>32159.9</v>
      </c>
      <c r="F156" s="46">
        <v>87572.52</v>
      </c>
      <c r="G156" s="46">
        <v>190120.57</v>
      </c>
      <c r="K156" s="46">
        <v>62781.86</v>
      </c>
      <c r="L156" s="46">
        <v>216380.19999999998</v>
      </c>
      <c r="M156" s="46">
        <v>70067.55</v>
      </c>
      <c r="N156" s="46">
        <v>37384.9</v>
      </c>
      <c r="O156" s="46">
        <v>69909.87000000001</v>
      </c>
      <c r="P156" s="46">
        <v>3028260.8699999996</v>
      </c>
      <c r="Q156" s="46">
        <v>267964.45999999996</v>
      </c>
      <c r="S156" s="46">
        <v>3666.7899999999995</v>
      </c>
      <c r="T156" s="46">
        <v>118477.66000000002</v>
      </c>
      <c r="V156" s="46">
        <v>24188.079999999998</v>
      </c>
      <c r="X156" s="46">
        <v>57733.97</v>
      </c>
      <c r="Y156" s="46">
        <v>116062.41</v>
      </c>
      <c r="AA156" s="46">
        <v>6551.4000000000005</v>
      </c>
      <c r="AB156" s="46">
        <v>173747.24</v>
      </c>
      <c r="AC156" s="46">
        <v>26735.530000000002</v>
      </c>
      <c r="AD156" s="46">
        <v>24560.45</v>
      </c>
      <c r="AF156" s="46">
        <v>-99937.74</v>
      </c>
      <c r="AH156" s="46">
        <v>52492.92</v>
      </c>
      <c r="AI156" s="46">
        <v>117561.7</v>
      </c>
      <c r="AJ156" s="46">
        <v>221096.56</v>
      </c>
      <c r="AK156" s="46">
        <v>110296.05</v>
      </c>
      <c r="AM156" s="46">
        <v>85475.54</v>
      </c>
      <c r="AN156" s="46">
        <v>17267.05</v>
      </c>
      <c r="AS156" s="46">
        <v>13463.42</v>
      </c>
    </row>
    <row r="157" spans="2:47" x14ac:dyDescent="0.3">
      <c r="B157" s="48" t="s">
        <v>475</v>
      </c>
      <c r="C157" s="48" t="s">
        <v>474</v>
      </c>
      <c r="D157" s="49">
        <v>50959246.939999975</v>
      </c>
      <c r="E157" s="46">
        <v>108778.38</v>
      </c>
      <c r="F157" s="46">
        <v>575142.70000000007</v>
      </c>
      <c r="G157" s="46">
        <v>745626.25999999989</v>
      </c>
      <c r="H157" s="46">
        <v>319200.45</v>
      </c>
      <c r="I157" s="46">
        <v>149620.25</v>
      </c>
      <c r="J157" s="46">
        <v>706015.2</v>
      </c>
      <c r="K157" s="46">
        <v>219578.12</v>
      </c>
      <c r="L157" s="46">
        <v>2861447.73</v>
      </c>
      <c r="M157" s="46">
        <v>1476415.4900000002</v>
      </c>
      <c r="N157" s="46">
        <v>400836.07</v>
      </c>
      <c r="O157" s="46">
        <v>1829128.0100000002</v>
      </c>
      <c r="P157" s="46">
        <v>28924672.54999999</v>
      </c>
      <c r="Q157" s="46">
        <v>922328.27999999991</v>
      </c>
      <c r="R157" s="46">
        <v>45.55</v>
      </c>
      <c r="S157" s="46">
        <v>1207401.1400000001</v>
      </c>
      <c r="T157" s="46">
        <v>1127814.94</v>
      </c>
      <c r="U157" s="46">
        <v>512601.36000000004</v>
      </c>
      <c r="V157" s="46">
        <v>286190.06999999995</v>
      </c>
      <c r="W157" s="46">
        <v>658248.35</v>
      </c>
      <c r="X157" s="46">
        <v>73006.16</v>
      </c>
      <c r="Y157" s="46">
        <v>576266.07999999996</v>
      </c>
      <c r="AA157" s="46">
        <v>20714.91</v>
      </c>
      <c r="AB157" s="46">
        <v>1451987.12</v>
      </c>
      <c r="AC157" s="46">
        <v>34833.660000000003</v>
      </c>
      <c r="AD157" s="46">
        <v>39106.199999999997</v>
      </c>
      <c r="AF157" s="46">
        <v>-57595.02</v>
      </c>
      <c r="AG157" s="46">
        <v>189474.33</v>
      </c>
      <c r="AH157" s="46">
        <v>406907.88</v>
      </c>
      <c r="AI157" s="46">
        <v>1485900.2600000002</v>
      </c>
      <c r="AJ157" s="46">
        <v>810686.69000000006</v>
      </c>
      <c r="AK157" s="46">
        <v>808726.52</v>
      </c>
      <c r="AL157" s="46">
        <v>191300.84</v>
      </c>
      <c r="AM157" s="46">
        <v>489984.88</v>
      </c>
      <c r="AN157" s="46">
        <v>900338.68</v>
      </c>
      <c r="AQ157" s="46">
        <v>252832.59999999998</v>
      </c>
      <c r="AR157" s="46">
        <v>8683.98</v>
      </c>
      <c r="AS157" s="46">
        <v>49783.72</v>
      </c>
      <c r="AT157" s="46">
        <v>166939.35999999999</v>
      </c>
      <c r="AU157" s="46">
        <v>28277.190000000002</v>
      </c>
    </row>
    <row r="158" spans="2:47" x14ac:dyDescent="0.3">
      <c r="B158" s="48" t="s">
        <v>473</v>
      </c>
      <c r="C158" s="48" t="s">
        <v>472</v>
      </c>
      <c r="D158" s="49">
        <v>6973814.7600000016</v>
      </c>
      <c r="E158" s="46">
        <v>25423.42</v>
      </c>
      <c r="F158" s="46">
        <v>194267.22</v>
      </c>
      <c r="G158" s="46">
        <v>233445.03999999998</v>
      </c>
      <c r="I158" s="46">
        <v>144.36000000000001</v>
      </c>
      <c r="J158" s="46">
        <v>125458.45999999999</v>
      </c>
      <c r="K158" s="46">
        <v>57012.92</v>
      </c>
      <c r="L158" s="46">
        <v>434433.07</v>
      </c>
      <c r="M158" s="46">
        <v>201145.54000000004</v>
      </c>
      <c r="N158" s="46">
        <v>203977.4</v>
      </c>
      <c r="O158" s="46">
        <v>215914.96000000002</v>
      </c>
      <c r="P158" s="46">
        <v>3334486.3399999989</v>
      </c>
      <c r="Q158" s="46">
        <v>239241.16</v>
      </c>
      <c r="R158" s="46">
        <v>76939.19</v>
      </c>
      <c r="S158" s="46">
        <v>20060.11</v>
      </c>
      <c r="T158" s="46">
        <v>50487.240000000005</v>
      </c>
      <c r="U158" s="46">
        <v>47080.71</v>
      </c>
      <c r="V158" s="46">
        <v>36627.79</v>
      </c>
      <c r="W158" s="46">
        <v>66327.95</v>
      </c>
      <c r="X158" s="46">
        <v>30664.92</v>
      </c>
      <c r="Y158" s="46">
        <v>159484.99</v>
      </c>
      <c r="AA158" s="46">
        <v>72575.290000000008</v>
      </c>
      <c r="AB158" s="46">
        <v>302064.04000000004</v>
      </c>
      <c r="AC158" s="46">
        <v>99442.200000000012</v>
      </c>
      <c r="AD158" s="46">
        <v>41451.99</v>
      </c>
      <c r="AF158" s="46">
        <v>-141559.92000000001</v>
      </c>
      <c r="AG158" s="46">
        <v>71628.33</v>
      </c>
      <c r="AH158" s="46">
        <v>6297.66</v>
      </c>
      <c r="AI158" s="46">
        <v>271982.56</v>
      </c>
      <c r="AJ158" s="46">
        <v>45462.979999999996</v>
      </c>
      <c r="AK158" s="46">
        <v>196656.61</v>
      </c>
      <c r="AM158" s="46">
        <v>121991.16</v>
      </c>
      <c r="AN158" s="46">
        <v>91231.55</v>
      </c>
      <c r="AQ158" s="46">
        <v>41967.520000000004</v>
      </c>
    </row>
    <row r="159" spans="2:47" x14ac:dyDescent="0.3">
      <c r="B159" s="48" t="s">
        <v>471</v>
      </c>
      <c r="C159" s="48" t="s">
        <v>470</v>
      </c>
      <c r="D159" s="49">
        <v>52229493.229999974</v>
      </c>
      <c r="E159" s="46">
        <v>137359.77999999997</v>
      </c>
      <c r="F159" s="46">
        <v>623938.9</v>
      </c>
      <c r="G159" s="46">
        <v>446875.22</v>
      </c>
      <c r="H159" s="46">
        <v>409946.75</v>
      </c>
      <c r="I159" s="46">
        <v>31308.26</v>
      </c>
      <c r="J159" s="46">
        <v>896442.10000000009</v>
      </c>
      <c r="K159" s="46">
        <v>371473.04</v>
      </c>
      <c r="L159" s="46">
        <v>3008800.75</v>
      </c>
      <c r="M159" s="46">
        <v>1581400.9</v>
      </c>
      <c r="N159" s="46">
        <v>238734.97999999998</v>
      </c>
      <c r="O159" s="46">
        <v>2885785.69</v>
      </c>
      <c r="P159" s="46">
        <v>28301153.77</v>
      </c>
      <c r="Q159" s="46">
        <v>681900.09</v>
      </c>
      <c r="R159" s="46">
        <v>286761.28999999998</v>
      </c>
      <c r="S159" s="46">
        <v>919740.34</v>
      </c>
      <c r="T159" s="46">
        <v>100218.12</v>
      </c>
      <c r="U159" s="46">
        <v>121583.02</v>
      </c>
      <c r="V159" s="46">
        <v>322226.95</v>
      </c>
      <c r="W159" s="46">
        <v>874428.43</v>
      </c>
      <c r="X159" s="46">
        <v>119532.93</v>
      </c>
      <c r="Y159" s="46">
        <v>1148984.27</v>
      </c>
      <c r="AA159" s="46">
        <v>586442.19999999995</v>
      </c>
      <c r="AB159" s="46">
        <v>1763355.8599999999</v>
      </c>
      <c r="AC159" s="46">
        <v>845970.07</v>
      </c>
      <c r="AD159" s="46">
        <v>66662.81</v>
      </c>
      <c r="AF159" s="46">
        <v>-347239.3</v>
      </c>
      <c r="AG159" s="46">
        <v>178903.52000000002</v>
      </c>
      <c r="AH159" s="46">
        <v>117619.76000000001</v>
      </c>
      <c r="AI159" s="46">
        <v>1786142.9</v>
      </c>
      <c r="AJ159" s="46">
        <v>298315.81</v>
      </c>
      <c r="AK159" s="46">
        <v>829776.58</v>
      </c>
      <c r="AL159" s="46">
        <v>15273.43</v>
      </c>
      <c r="AM159" s="46">
        <v>651365.35000000009</v>
      </c>
      <c r="AN159" s="46">
        <v>1619755.98</v>
      </c>
      <c r="AQ159" s="46">
        <v>58986.67</v>
      </c>
      <c r="AU159" s="46">
        <v>249566.01</v>
      </c>
    </row>
    <row r="160" spans="2:47" x14ac:dyDescent="0.3">
      <c r="B160" s="48" t="s">
        <v>469</v>
      </c>
      <c r="C160" s="48" t="s">
        <v>468</v>
      </c>
      <c r="D160" s="49">
        <v>2487419.2299999995</v>
      </c>
      <c r="E160" s="46">
        <v>2844.8500000000004</v>
      </c>
      <c r="F160" s="46">
        <v>19509.68</v>
      </c>
      <c r="G160" s="46">
        <v>84792.24</v>
      </c>
      <c r="H160" s="46">
        <v>1500.19</v>
      </c>
      <c r="I160" s="46">
        <v>945.94</v>
      </c>
      <c r="J160" s="46">
        <v>3969.6200000000003</v>
      </c>
      <c r="K160" s="46">
        <v>36027.25</v>
      </c>
      <c r="L160" s="46">
        <v>252150.44</v>
      </c>
      <c r="M160" s="46">
        <v>43656.84</v>
      </c>
      <c r="N160" s="46">
        <v>13066.24</v>
      </c>
      <c r="O160" s="46">
        <v>47992.5</v>
      </c>
      <c r="P160" s="46">
        <v>1287024.5999999999</v>
      </c>
      <c r="Q160" s="46">
        <v>78156.479999999996</v>
      </c>
      <c r="R160" s="46">
        <v>21925.24</v>
      </c>
      <c r="S160" s="46">
        <v>5758.73</v>
      </c>
      <c r="T160" s="46">
        <v>24925.739999999998</v>
      </c>
      <c r="U160" s="46">
        <v>5087.2000000000007</v>
      </c>
      <c r="V160" s="46">
        <v>15983.179999999998</v>
      </c>
      <c r="X160" s="46">
        <v>17659.669999999998</v>
      </c>
      <c r="Y160" s="46">
        <v>72246.33</v>
      </c>
      <c r="AA160" s="46">
        <v>28945.16</v>
      </c>
      <c r="AB160" s="46">
        <v>83854.14</v>
      </c>
      <c r="AC160" s="46">
        <v>32665.79</v>
      </c>
      <c r="AF160" s="46">
        <v>-21195</v>
      </c>
      <c r="AH160" s="46">
        <v>55728.229999999996</v>
      </c>
      <c r="AI160" s="46">
        <v>100565.37</v>
      </c>
      <c r="AJ160" s="46">
        <v>55429.990000000005</v>
      </c>
      <c r="AK160" s="46">
        <v>95969.69</v>
      </c>
      <c r="AL160" s="46">
        <v>72.84</v>
      </c>
      <c r="AN160" s="46">
        <v>14721.13</v>
      </c>
      <c r="AQ160" s="46">
        <v>5438.93</v>
      </c>
    </row>
    <row r="161" spans="2:47" x14ac:dyDescent="0.3">
      <c r="B161" s="48" t="s">
        <v>467</v>
      </c>
      <c r="C161" s="48" t="s">
        <v>466</v>
      </c>
      <c r="D161" s="49">
        <v>10757340.329999994</v>
      </c>
      <c r="E161" s="46">
        <v>52920.11</v>
      </c>
      <c r="F161" s="46">
        <v>287803.88</v>
      </c>
      <c r="G161" s="46">
        <v>251035.30000000002</v>
      </c>
      <c r="H161" s="46">
        <v>99600.320000000007</v>
      </c>
      <c r="I161" s="46">
        <v>6597.03</v>
      </c>
      <c r="J161" s="46">
        <v>156738.52000000002</v>
      </c>
      <c r="K161" s="46">
        <v>6764.93</v>
      </c>
      <c r="L161" s="46">
        <v>443458.83999999997</v>
      </c>
      <c r="M161" s="46">
        <v>224726.54</v>
      </c>
      <c r="N161" s="46">
        <v>118134.38</v>
      </c>
      <c r="O161" s="46">
        <v>354373.65</v>
      </c>
      <c r="P161" s="46">
        <v>5122498.0899999989</v>
      </c>
      <c r="Q161" s="46">
        <v>345373.74</v>
      </c>
      <c r="S161" s="46">
        <v>59176.17</v>
      </c>
      <c r="T161" s="46">
        <v>105930.29</v>
      </c>
      <c r="U161" s="46">
        <v>93719.13</v>
      </c>
      <c r="V161" s="46">
        <v>73771.34</v>
      </c>
      <c r="W161" s="46">
        <v>56828.97</v>
      </c>
      <c r="X161" s="46">
        <v>202566.33</v>
      </c>
      <c r="Y161" s="46">
        <v>151828.62</v>
      </c>
      <c r="AA161" s="46">
        <v>121151.26</v>
      </c>
      <c r="AB161" s="46">
        <v>586592.31999999995</v>
      </c>
      <c r="AC161" s="46">
        <v>165749.22999999998</v>
      </c>
      <c r="AD161" s="46">
        <v>38996.959999999999</v>
      </c>
      <c r="AF161" s="46">
        <v>-37009.040000000001</v>
      </c>
      <c r="AG161" s="46">
        <v>100908.65000000001</v>
      </c>
      <c r="AH161" s="46">
        <v>129058.5</v>
      </c>
      <c r="AI161" s="46">
        <v>364641.31999999995</v>
      </c>
      <c r="AJ161" s="46">
        <v>396777.36</v>
      </c>
      <c r="AK161" s="46">
        <v>241288.88</v>
      </c>
      <c r="AM161" s="46">
        <v>110884.19</v>
      </c>
      <c r="AN161" s="46">
        <v>287256.17</v>
      </c>
      <c r="AQ161" s="46">
        <v>35862.589999999997</v>
      </c>
      <c r="AU161" s="46">
        <v>1335.76</v>
      </c>
    </row>
    <row r="162" spans="2:47" x14ac:dyDescent="0.3">
      <c r="B162" s="48" t="s">
        <v>465</v>
      </c>
      <c r="C162" s="48" t="s">
        <v>464</v>
      </c>
      <c r="D162" s="49">
        <v>2771920.1700000004</v>
      </c>
      <c r="E162" s="46">
        <v>12304.43</v>
      </c>
      <c r="F162" s="46">
        <v>106230.91</v>
      </c>
      <c r="G162" s="46">
        <v>343171.72000000003</v>
      </c>
      <c r="I162" s="46">
        <v>145.44</v>
      </c>
      <c r="J162" s="46">
        <v>6456.09</v>
      </c>
      <c r="L162" s="46">
        <v>130308.06</v>
      </c>
      <c r="O162" s="46">
        <v>47848.37</v>
      </c>
      <c r="P162" s="46">
        <v>1271755.9999999998</v>
      </c>
      <c r="Q162" s="46">
        <v>152737.13</v>
      </c>
      <c r="R162" s="46">
        <v>33021.89</v>
      </c>
      <c r="T162" s="46">
        <v>33723.050000000003</v>
      </c>
      <c r="U162" s="46">
        <v>31913.45</v>
      </c>
      <c r="V162" s="46">
        <v>894.51</v>
      </c>
      <c r="X162" s="46">
        <v>62938.810000000005</v>
      </c>
      <c r="Y162" s="46">
        <v>85565.36</v>
      </c>
      <c r="AA162" s="46">
        <v>51778.78</v>
      </c>
      <c r="AB162" s="46">
        <v>176748.92</v>
      </c>
      <c r="AC162" s="46">
        <v>20401.64</v>
      </c>
      <c r="AD162" s="46">
        <v>546.98</v>
      </c>
      <c r="AF162" s="46">
        <v>-55394.86</v>
      </c>
      <c r="AH162" s="46">
        <v>98622.83</v>
      </c>
      <c r="AI162" s="46">
        <v>44267.860000000008</v>
      </c>
      <c r="AJ162" s="46">
        <v>34065.360000000001</v>
      </c>
      <c r="AK162" s="46">
        <v>54502.879999999997</v>
      </c>
      <c r="AM162" s="46">
        <v>17213.669999999998</v>
      </c>
      <c r="AN162" s="46">
        <v>10150.89</v>
      </c>
    </row>
    <row r="163" spans="2:47" x14ac:dyDescent="0.3">
      <c r="B163" s="48" t="s">
        <v>463</v>
      </c>
      <c r="C163" s="48" t="s">
        <v>462</v>
      </c>
      <c r="D163" s="49">
        <v>2934809.7199999988</v>
      </c>
      <c r="E163" s="46">
        <v>13469.79</v>
      </c>
      <c r="F163" s="46">
        <v>87895.87999999999</v>
      </c>
      <c r="G163" s="46">
        <v>130725.50999999998</v>
      </c>
      <c r="K163" s="46">
        <v>4361.13</v>
      </c>
      <c r="L163" s="46">
        <v>143454.99</v>
      </c>
      <c r="M163" s="46">
        <v>17037.54</v>
      </c>
      <c r="O163" s="46">
        <v>78506.83</v>
      </c>
      <c r="P163" s="46">
        <v>1213112.31</v>
      </c>
      <c r="Q163" s="46">
        <v>99946.010000000009</v>
      </c>
      <c r="S163" s="46">
        <v>5975.07</v>
      </c>
      <c r="T163" s="46">
        <v>20478.36</v>
      </c>
      <c r="U163" s="46">
        <v>12274.11</v>
      </c>
      <c r="V163" s="46">
        <v>13814.609999999999</v>
      </c>
      <c r="W163" s="46">
        <v>56844.180000000008</v>
      </c>
      <c r="X163" s="46">
        <v>52172.76</v>
      </c>
      <c r="Y163" s="46">
        <v>26098.22</v>
      </c>
      <c r="AA163" s="46">
        <v>77438.990000000005</v>
      </c>
      <c r="AB163" s="46">
        <v>438021.59</v>
      </c>
      <c r="AC163" s="46">
        <v>33665.119999999995</v>
      </c>
      <c r="AD163" s="46">
        <v>43918.34</v>
      </c>
      <c r="AF163" s="46">
        <v>-23219</v>
      </c>
      <c r="AG163" s="46">
        <v>78368.19</v>
      </c>
      <c r="AH163" s="46">
        <v>7188.5</v>
      </c>
      <c r="AI163" s="46">
        <v>50748.45</v>
      </c>
      <c r="AJ163" s="46">
        <v>19669.05</v>
      </c>
      <c r="AK163" s="46">
        <v>133523.64000000001</v>
      </c>
      <c r="AL163" s="46">
        <v>9359.73</v>
      </c>
      <c r="AM163" s="46">
        <v>38819.33</v>
      </c>
      <c r="AN163" s="46">
        <v>36333.68</v>
      </c>
      <c r="AO163" s="46">
        <v>10192.299999999999</v>
      </c>
      <c r="AQ163" s="46">
        <v>4614.51</v>
      </c>
    </row>
    <row r="164" spans="2:47" x14ac:dyDescent="0.3">
      <c r="B164" s="48" t="s">
        <v>461</v>
      </c>
      <c r="C164" s="48" t="s">
        <v>460</v>
      </c>
      <c r="D164" s="49">
        <v>4866562.6100000003</v>
      </c>
      <c r="E164" s="46">
        <v>18687.560000000001</v>
      </c>
      <c r="F164" s="46">
        <v>186569.25</v>
      </c>
      <c r="G164" s="46">
        <v>69674.38</v>
      </c>
      <c r="H164" s="46">
        <v>729</v>
      </c>
      <c r="I164" s="46">
        <v>3021.96</v>
      </c>
      <c r="J164" s="46">
        <v>6115.59</v>
      </c>
      <c r="K164" s="46">
        <v>24147.949999999997</v>
      </c>
      <c r="L164" s="46">
        <v>260866.48000000004</v>
      </c>
      <c r="M164" s="46">
        <v>98608.22</v>
      </c>
      <c r="N164" s="46">
        <v>31651.559999999998</v>
      </c>
      <c r="O164" s="46">
        <v>138896.5</v>
      </c>
      <c r="P164" s="46">
        <v>2595915.5900000003</v>
      </c>
      <c r="Q164" s="46">
        <v>198584.73</v>
      </c>
      <c r="S164" s="46">
        <v>7961.45</v>
      </c>
      <c r="T164" s="46">
        <v>39823.78</v>
      </c>
      <c r="U164" s="46">
        <v>17411.02</v>
      </c>
      <c r="V164" s="46">
        <v>33252.92</v>
      </c>
      <c r="X164" s="46">
        <v>53211.56</v>
      </c>
      <c r="Y164" s="46">
        <v>105143.78</v>
      </c>
      <c r="AA164" s="46">
        <v>44256.579999999994</v>
      </c>
      <c r="AB164" s="46">
        <v>251380.07</v>
      </c>
      <c r="AC164" s="46">
        <v>72786.51999999999</v>
      </c>
      <c r="AD164" s="46">
        <v>19890.05</v>
      </c>
      <c r="AF164" s="46">
        <v>-38283.39</v>
      </c>
      <c r="AH164" s="46">
        <v>53694.560000000005</v>
      </c>
      <c r="AI164" s="46">
        <v>134364.94</v>
      </c>
      <c r="AJ164" s="46">
        <v>140012.01</v>
      </c>
      <c r="AK164" s="46">
        <v>141384.65999999997</v>
      </c>
      <c r="AL164" s="46">
        <v>1242</v>
      </c>
      <c r="AM164" s="46">
        <v>63231.13</v>
      </c>
      <c r="AN164" s="46">
        <v>29325.29</v>
      </c>
      <c r="AQ164" s="46">
        <v>63004.909999999996</v>
      </c>
    </row>
    <row r="165" spans="2:47" x14ac:dyDescent="0.3">
      <c r="B165" s="48" t="s">
        <v>459</v>
      </c>
      <c r="C165" s="48" t="s">
        <v>458</v>
      </c>
      <c r="D165" s="49">
        <v>4212176.4499999993</v>
      </c>
      <c r="E165" s="46">
        <v>27843.519999999997</v>
      </c>
      <c r="F165" s="46">
        <v>156552.99</v>
      </c>
      <c r="G165" s="46">
        <v>66213.849999999991</v>
      </c>
      <c r="J165" s="46">
        <v>6000</v>
      </c>
      <c r="K165" s="46">
        <v>44669.58</v>
      </c>
      <c r="L165" s="46">
        <v>263089.17</v>
      </c>
      <c r="M165" s="46">
        <v>99952.209999999992</v>
      </c>
      <c r="O165" s="46">
        <v>79486.090000000011</v>
      </c>
      <c r="P165" s="46">
        <v>2333755.67</v>
      </c>
      <c r="Q165" s="46">
        <v>167448.75999999995</v>
      </c>
      <c r="S165" s="46">
        <v>96506.55</v>
      </c>
      <c r="T165" s="46">
        <v>17670.23</v>
      </c>
      <c r="U165" s="46">
        <v>46553.729999999996</v>
      </c>
      <c r="V165" s="46">
        <v>31010.09</v>
      </c>
      <c r="W165" s="46">
        <v>2750</v>
      </c>
      <c r="X165" s="46">
        <v>48285.760000000002</v>
      </c>
      <c r="Y165" s="46">
        <v>82638.260000000009</v>
      </c>
      <c r="AB165" s="46">
        <v>28304.5</v>
      </c>
      <c r="AH165" s="46">
        <v>6880.21</v>
      </c>
      <c r="AI165" s="46">
        <v>323385.35000000003</v>
      </c>
      <c r="AJ165" s="46">
        <v>10941.23</v>
      </c>
      <c r="AK165" s="46">
        <v>154649.89000000001</v>
      </c>
      <c r="AL165" s="46">
        <v>453.6</v>
      </c>
      <c r="AN165" s="46">
        <v>78438.67</v>
      </c>
      <c r="AO165" s="46">
        <v>32225.309999999998</v>
      </c>
      <c r="AQ165" s="46">
        <v>6471.23</v>
      </c>
    </row>
    <row r="166" spans="2:47" x14ac:dyDescent="0.3">
      <c r="B166" s="48" t="s">
        <v>457</v>
      </c>
      <c r="C166" s="48" t="s">
        <v>456</v>
      </c>
      <c r="D166" s="49">
        <v>3691578.01</v>
      </c>
      <c r="E166" s="46">
        <v>16564.400000000001</v>
      </c>
      <c r="F166" s="46">
        <v>83497.98000000001</v>
      </c>
      <c r="G166" s="46">
        <v>133997.4</v>
      </c>
      <c r="J166" s="46">
        <v>2445.42</v>
      </c>
      <c r="K166" s="46">
        <v>15037.75</v>
      </c>
      <c r="L166" s="46">
        <v>233442.61000000002</v>
      </c>
      <c r="M166" s="46">
        <v>71125.040000000008</v>
      </c>
      <c r="N166" s="46">
        <v>13227.59</v>
      </c>
      <c r="O166" s="46">
        <v>163869.87</v>
      </c>
      <c r="P166" s="46">
        <v>1973257.9900000002</v>
      </c>
      <c r="Q166" s="46">
        <v>101450.85</v>
      </c>
      <c r="S166" s="46">
        <v>41367.770000000004</v>
      </c>
      <c r="U166" s="46">
        <v>5802.69</v>
      </c>
      <c r="V166" s="46">
        <v>1157.26</v>
      </c>
      <c r="W166" s="46">
        <v>53877.789999999994</v>
      </c>
      <c r="X166" s="46">
        <v>55901.120000000003</v>
      </c>
      <c r="Y166" s="46">
        <v>51850.06</v>
      </c>
      <c r="AA166" s="46">
        <v>2133.4</v>
      </c>
      <c r="AB166" s="46">
        <v>232767.22999999998</v>
      </c>
      <c r="AC166" s="46">
        <v>89421.07</v>
      </c>
      <c r="AD166" s="46">
        <v>14314.37</v>
      </c>
      <c r="AF166" s="46">
        <v>-36736.07</v>
      </c>
      <c r="AH166" s="46">
        <v>38405.919999999998</v>
      </c>
      <c r="AI166" s="46">
        <v>92525.78</v>
      </c>
      <c r="AJ166" s="46">
        <v>65201.7</v>
      </c>
      <c r="AK166" s="46">
        <v>88150.62999999999</v>
      </c>
      <c r="AL166" s="46">
        <v>2586.2399999999998</v>
      </c>
      <c r="AM166" s="46">
        <v>46406.69</v>
      </c>
      <c r="AN166" s="46">
        <v>36217</v>
      </c>
      <c r="AQ166" s="46">
        <v>2310.46</v>
      </c>
    </row>
    <row r="167" spans="2:47" x14ac:dyDescent="0.3">
      <c r="B167" s="48" t="s">
        <v>455</v>
      </c>
      <c r="C167" s="48" t="s">
        <v>454</v>
      </c>
      <c r="D167" s="49">
        <v>9929858.709999999</v>
      </c>
      <c r="E167" s="46">
        <v>49235.79</v>
      </c>
      <c r="F167" s="46">
        <v>356165.74</v>
      </c>
      <c r="G167" s="46">
        <v>199825.29</v>
      </c>
      <c r="H167" s="46">
        <v>12670.75</v>
      </c>
      <c r="J167" s="46">
        <v>8885.14</v>
      </c>
      <c r="K167" s="46">
        <v>58872.959999999999</v>
      </c>
      <c r="L167" s="46">
        <v>492812.51999999996</v>
      </c>
      <c r="M167" s="46">
        <v>211939.87999999998</v>
      </c>
      <c r="N167" s="46">
        <v>7607.1900000000005</v>
      </c>
      <c r="O167" s="46">
        <v>377047.2</v>
      </c>
      <c r="P167" s="46">
        <v>5553436.7299999995</v>
      </c>
      <c r="Q167" s="46">
        <v>435960.86</v>
      </c>
      <c r="S167" s="46">
        <v>79421.61</v>
      </c>
      <c r="T167" s="46">
        <v>53098.53</v>
      </c>
      <c r="U167" s="46">
        <v>84917.97</v>
      </c>
      <c r="V167" s="46">
        <v>39869.000000000007</v>
      </c>
      <c r="X167" s="46">
        <v>158168.93</v>
      </c>
      <c r="Y167" s="46">
        <v>167789.4</v>
      </c>
      <c r="AA167" s="46">
        <v>26882.38</v>
      </c>
      <c r="AB167" s="46">
        <v>371600.2</v>
      </c>
      <c r="AC167" s="46">
        <v>173437.53</v>
      </c>
      <c r="AF167" s="46">
        <v>-123640.86</v>
      </c>
      <c r="AG167" s="46">
        <v>26562.730000000003</v>
      </c>
      <c r="AH167" s="46">
        <v>40804.019999999997</v>
      </c>
      <c r="AI167" s="46">
        <v>248750.38</v>
      </c>
      <c r="AJ167" s="46">
        <v>342460.13</v>
      </c>
      <c r="AK167" s="46">
        <v>258129.51</v>
      </c>
      <c r="AM167" s="46">
        <v>132790.89000000001</v>
      </c>
      <c r="AN167" s="46">
        <v>29403.199999999997</v>
      </c>
      <c r="AO167" s="46">
        <v>18589.27</v>
      </c>
      <c r="AQ167" s="46">
        <v>36363.839999999997</v>
      </c>
    </row>
    <row r="168" spans="2:47" x14ac:dyDescent="0.3">
      <c r="B168" s="48" t="s">
        <v>453</v>
      </c>
      <c r="C168" s="48" t="s">
        <v>452</v>
      </c>
      <c r="D168" s="49">
        <v>3679984.2400000007</v>
      </c>
      <c r="E168" s="46">
        <v>22108.3</v>
      </c>
      <c r="F168" s="46">
        <v>194814.93000000002</v>
      </c>
      <c r="G168" s="46">
        <v>127837.05999999998</v>
      </c>
      <c r="H168" s="46">
        <v>480</v>
      </c>
      <c r="K168" s="46">
        <v>160</v>
      </c>
      <c r="L168" s="46">
        <v>287715.73</v>
      </c>
      <c r="M168" s="46">
        <v>9434.08</v>
      </c>
      <c r="O168" s="46">
        <v>4758.76</v>
      </c>
      <c r="P168" s="46">
        <v>1942928.66</v>
      </c>
      <c r="Q168" s="46">
        <v>14296.93</v>
      </c>
      <c r="R168" s="46">
        <v>144442.66</v>
      </c>
      <c r="S168" s="46">
        <v>52895.09</v>
      </c>
      <c r="T168" s="46">
        <v>44038.92</v>
      </c>
      <c r="U168" s="46">
        <v>13808.43</v>
      </c>
      <c r="V168" s="46">
        <v>22292.82</v>
      </c>
      <c r="X168" s="46">
        <v>6555.41</v>
      </c>
      <c r="Y168" s="46">
        <v>82367.42</v>
      </c>
      <c r="AA168" s="46">
        <v>8275.5499999999993</v>
      </c>
      <c r="AB168" s="46">
        <v>97549.959999999992</v>
      </c>
      <c r="AC168" s="46">
        <v>9269.16</v>
      </c>
      <c r="AD168" s="46">
        <v>3468.52</v>
      </c>
      <c r="AH168" s="46">
        <v>12976.119999999999</v>
      </c>
      <c r="AI168" s="46">
        <v>163899.53</v>
      </c>
      <c r="AJ168" s="46">
        <v>222998.86000000002</v>
      </c>
      <c r="AK168" s="46">
        <v>69478.98</v>
      </c>
      <c r="AL168" s="46">
        <v>12832.83</v>
      </c>
      <c r="AM168" s="46">
        <v>43383.25</v>
      </c>
      <c r="AN168" s="46">
        <v>64916.28</v>
      </c>
    </row>
    <row r="169" spans="2:47" x14ac:dyDescent="0.3">
      <c r="B169" s="48" t="s">
        <v>451</v>
      </c>
      <c r="C169" s="48" t="s">
        <v>450</v>
      </c>
      <c r="D169" s="49">
        <v>3829895.0499999993</v>
      </c>
      <c r="E169" s="46">
        <v>17773.699999999997</v>
      </c>
      <c r="F169" s="46">
        <v>131884.13</v>
      </c>
      <c r="G169" s="46">
        <v>157627.49</v>
      </c>
      <c r="H169" s="46">
        <v>93960.56</v>
      </c>
      <c r="L169" s="46">
        <v>278515.40000000002</v>
      </c>
      <c r="N169" s="46">
        <v>30159.29</v>
      </c>
      <c r="O169" s="46">
        <v>2688.39</v>
      </c>
      <c r="P169" s="46">
        <v>2151836.1199999996</v>
      </c>
      <c r="Q169" s="46">
        <v>33964.25</v>
      </c>
      <c r="R169" s="46">
        <v>230062.28</v>
      </c>
      <c r="S169" s="46">
        <v>16069.689999999999</v>
      </c>
      <c r="T169" s="46">
        <v>9459.4500000000007</v>
      </c>
      <c r="V169" s="46">
        <v>27367.17</v>
      </c>
      <c r="X169" s="46">
        <v>60655.31</v>
      </c>
      <c r="Y169" s="46">
        <v>69487.55</v>
      </c>
      <c r="AA169" s="46">
        <v>684.78</v>
      </c>
      <c r="AB169" s="46">
        <v>150553.59</v>
      </c>
      <c r="AD169" s="46">
        <v>6739.29</v>
      </c>
      <c r="AF169" s="46">
        <v>-4362.96</v>
      </c>
      <c r="AH169" s="46">
        <v>17482.75</v>
      </c>
      <c r="AI169" s="46">
        <v>156245.02000000002</v>
      </c>
      <c r="AJ169" s="46">
        <v>24576.080000000002</v>
      </c>
      <c r="AK169" s="46">
        <v>80436.600000000006</v>
      </c>
      <c r="AL169" s="46">
        <v>3280.04</v>
      </c>
      <c r="AM169" s="46">
        <v>47463.8</v>
      </c>
      <c r="AN169" s="46">
        <v>35285.279999999999</v>
      </c>
    </row>
    <row r="170" spans="2:47" x14ac:dyDescent="0.3">
      <c r="B170" s="48" t="s">
        <v>449</v>
      </c>
      <c r="C170" s="48" t="s">
        <v>448</v>
      </c>
      <c r="D170" s="49">
        <v>72880173.450000018</v>
      </c>
      <c r="E170" s="46">
        <v>109692.04</v>
      </c>
      <c r="F170" s="46">
        <v>502130.95999999996</v>
      </c>
      <c r="G170" s="46">
        <v>633268.86</v>
      </c>
      <c r="H170" s="46">
        <v>515708.86</v>
      </c>
      <c r="I170" s="46">
        <v>189483.52000000002</v>
      </c>
      <c r="J170" s="46">
        <v>1920966.0899999996</v>
      </c>
      <c r="K170" s="46">
        <v>400551.91000000003</v>
      </c>
      <c r="L170" s="46">
        <v>4121198.3100000005</v>
      </c>
      <c r="M170" s="46">
        <v>2043717.3499999999</v>
      </c>
      <c r="N170" s="46">
        <v>1743478.93</v>
      </c>
      <c r="O170" s="46">
        <v>2693640.63</v>
      </c>
      <c r="P170" s="46">
        <v>40751776.210000008</v>
      </c>
      <c r="Q170" s="46">
        <v>1249365.4799999997</v>
      </c>
      <c r="S170" s="46">
        <v>1202979.5700000003</v>
      </c>
      <c r="T170" s="46">
        <v>1388756.94</v>
      </c>
      <c r="V170" s="46">
        <v>195827.55000000002</v>
      </c>
      <c r="W170" s="46">
        <v>181797.68</v>
      </c>
      <c r="X170" s="46">
        <v>928808.71</v>
      </c>
      <c r="Y170" s="46">
        <v>723771.89</v>
      </c>
      <c r="Z170" s="46">
        <v>-6772.64</v>
      </c>
      <c r="AA170" s="46">
        <v>173480.63</v>
      </c>
      <c r="AB170" s="46">
        <v>2367084.8499999996</v>
      </c>
      <c r="AC170" s="46">
        <v>384231.29</v>
      </c>
      <c r="AD170" s="46">
        <v>94537.74</v>
      </c>
      <c r="AF170" s="46">
        <v>-74187.039999999994</v>
      </c>
      <c r="AG170" s="46">
        <v>272381.49</v>
      </c>
      <c r="AH170" s="46">
        <v>298203.5</v>
      </c>
      <c r="AI170" s="46">
        <v>2591962.9500000002</v>
      </c>
      <c r="AJ170" s="46">
        <v>1326046.06</v>
      </c>
      <c r="AK170" s="46">
        <v>1476870.27</v>
      </c>
      <c r="AL170" s="46">
        <v>8317.9</v>
      </c>
      <c r="AM170" s="46">
        <v>610485.9</v>
      </c>
      <c r="AN170" s="46">
        <v>1118272.32</v>
      </c>
      <c r="AQ170" s="46">
        <v>-57859.78</v>
      </c>
      <c r="AU170" s="46">
        <v>800196.52</v>
      </c>
    </row>
    <row r="171" spans="2:47" x14ac:dyDescent="0.3">
      <c r="B171" s="48" t="s">
        <v>447</v>
      </c>
      <c r="C171" s="48" t="s">
        <v>446</v>
      </c>
      <c r="D171" s="49">
        <v>17596866.869999997</v>
      </c>
      <c r="E171" s="46">
        <v>12838.550000000001</v>
      </c>
      <c r="F171" s="46">
        <v>191617.78999999998</v>
      </c>
      <c r="G171" s="46">
        <v>150219.85999999999</v>
      </c>
      <c r="H171" s="46">
        <v>1150.6099999999999</v>
      </c>
      <c r="I171" s="46">
        <v>705.72</v>
      </c>
      <c r="J171" s="46">
        <v>21700.74</v>
      </c>
      <c r="K171" s="46">
        <v>18846.41</v>
      </c>
      <c r="L171" s="46">
        <v>355607.5</v>
      </c>
      <c r="M171" s="46">
        <v>101815.55</v>
      </c>
      <c r="N171" s="46">
        <v>20093.019999999997</v>
      </c>
      <c r="O171" s="46">
        <v>296160.71999999997</v>
      </c>
      <c r="P171" s="46">
        <v>14850973.850000001</v>
      </c>
      <c r="Q171" s="46">
        <v>114958.47</v>
      </c>
      <c r="S171" s="46">
        <v>50234.630000000005</v>
      </c>
      <c r="T171" s="46">
        <v>83264.89</v>
      </c>
      <c r="U171" s="46">
        <v>14606.74</v>
      </c>
      <c r="V171" s="46">
        <v>21671.75</v>
      </c>
      <c r="X171" s="46">
        <v>76152.710000000006</v>
      </c>
      <c r="Y171" s="46">
        <v>144033.76</v>
      </c>
      <c r="AA171" s="46">
        <v>102012.34</v>
      </c>
      <c r="AB171" s="46">
        <v>236714.94</v>
      </c>
      <c r="AC171" s="46">
        <v>66128.88</v>
      </c>
      <c r="AD171" s="46">
        <v>8349.58</v>
      </c>
      <c r="AF171" s="46">
        <v>-17286.13</v>
      </c>
      <c r="AH171" s="46">
        <v>8685.32</v>
      </c>
      <c r="AI171" s="46">
        <v>176802</v>
      </c>
      <c r="AJ171" s="46">
        <v>238417.10000000003</v>
      </c>
      <c r="AK171" s="46">
        <v>96315.15</v>
      </c>
      <c r="AL171" s="46">
        <v>3537.37</v>
      </c>
      <c r="AM171" s="46">
        <v>58664.01</v>
      </c>
      <c r="AN171" s="46">
        <v>38957.019999999997</v>
      </c>
      <c r="AQ171" s="46">
        <v>3705.25</v>
      </c>
      <c r="AR171" s="46">
        <v>2563.4299999999998</v>
      </c>
      <c r="AS171" s="46">
        <v>9747.34</v>
      </c>
      <c r="AT171" s="46">
        <v>36900</v>
      </c>
    </row>
    <row r="172" spans="2:47" x14ac:dyDescent="0.3">
      <c r="B172" s="48" t="s">
        <v>445</v>
      </c>
      <c r="C172" s="48" t="s">
        <v>444</v>
      </c>
      <c r="D172" s="49">
        <v>12409039.789999995</v>
      </c>
      <c r="E172" s="46">
        <v>109292.01000000001</v>
      </c>
      <c r="F172" s="46">
        <v>470898.61</v>
      </c>
      <c r="G172" s="46">
        <v>279465.52</v>
      </c>
      <c r="H172" s="46">
        <v>40630.310000000005</v>
      </c>
      <c r="I172" s="46">
        <v>795</v>
      </c>
      <c r="J172" s="46">
        <v>427892.85999999993</v>
      </c>
      <c r="K172" s="46">
        <v>21573.37</v>
      </c>
      <c r="L172" s="46">
        <v>546823.67999999993</v>
      </c>
      <c r="M172" s="46">
        <v>249727.66999999998</v>
      </c>
      <c r="N172" s="46">
        <v>259667.57</v>
      </c>
      <c r="O172" s="46">
        <v>423382.1399999999</v>
      </c>
      <c r="P172" s="46">
        <v>6197581.0299999993</v>
      </c>
      <c r="Q172" s="46">
        <v>25985.27</v>
      </c>
      <c r="R172" s="46">
        <v>393881.45</v>
      </c>
      <c r="S172" s="46">
        <v>257198.38999999998</v>
      </c>
      <c r="T172" s="46">
        <v>166880.71000000002</v>
      </c>
      <c r="U172" s="46">
        <v>237085.74</v>
      </c>
      <c r="V172" s="46">
        <v>79879.06</v>
      </c>
      <c r="W172" s="46">
        <v>7865.9600000000009</v>
      </c>
      <c r="X172" s="46">
        <v>174125.35</v>
      </c>
      <c r="Y172" s="46">
        <v>177663.16</v>
      </c>
      <c r="AA172" s="46">
        <v>13482.84</v>
      </c>
      <c r="AB172" s="46">
        <v>500116.69</v>
      </c>
      <c r="AC172" s="46">
        <v>57718.22</v>
      </c>
      <c r="AD172" s="46">
        <v>25977.87</v>
      </c>
      <c r="AF172" s="46">
        <v>-1287.96</v>
      </c>
      <c r="AG172" s="46">
        <v>37310.760000000009</v>
      </c>
      <c r="AH172" s="46">
        <v>91583.63</v>
      </c>
      <c r="AI172" s="46">
        <v>236089.44</v>
      </c>
      <c r="AJ172" s="46">
        <v>205030</v>
      </c>
      <c r="AK172" s="46">
        <v>239636.4</v>
      </c>
      <c r="AL172" s="46">
        <v>8516.89</v>
      </c>
      <c r="AM172" s="46">
        <v>135047.67999999999</v>
      </c>
      <c r="AN172" s="46">
        <v>279359.88</v>
      </c>
      <c r="AO172" s="46">
        <v>29945.469999999998</v>
      </c>
      <c r="AP172" s="46">
        <v>1627.5</v>
      </c>
      <c r="AQ172" s="46">
        <v>547.28</v>
      </c>
      <c r="AR172" s="46">
        <v>42.34</v>
      </c>
    </row>
    <row r="173" spans="2:47" x14ac:dyDescent="0.3">
      <c r="B173" s="48" t="s">
        <v>443</v>
      </c>
      <c r="C173" s="48" t="s">
        <v>442</v>
      </c>
      <c r="D173" s="49">
        <v>36437769.150000013</v>
      </c>
      <c r="E173" s="46">
        <v>119525.75</v>
      </c>
      <c r="F173" s="46">
        <v>450790.36</v>
      </c>
      <c r="G173" s="46">
        <v>620239.10000000009</v>
      </c>
      <c r="H173" s="46">
        <v>269970.62</v>
      </c>
      <c r="I173" s="46">
        <v>31584.199999999997</v>
      </c>
      <c r="J173" s="46">
        <v>798007.97000000009</v>
      </c>
      <c r="K173" s="46">
        <v>199150.43</v>
      </c>
      <c r="L173" s="46">
        <v>2259527.6199999996</v>
      </c>
      <c r="M173" s="46">
        <v>1177015.4300000002</v>
      </c>
      <c r="N173" s="46">
        <v>217317.18</v>
      </c>
      <c r="O173" s="46">
        <v>1360130.1900000002</v>
      </c>
      <c r="P173" s="46">
        <v>19936483.659999996</v>
      </c>
      <c r="Q173" s="46">
        <v>385560.98</v>
      </c>
      <c r="R173" s="46">
        <v>38160.01</v>
      </c>
      <c r="S173" s="46">
        <v>151625.07000000004</v>
      </c>
      <c r="T173" s="46">
        <v>697160.80999999994</v>
      </c>
      <c r="U173" s="46">
        <v>450233.34</v>
      </c>
      <c r="V173" s="46">
        <v>165877.89000000001</v>
      </c>
      <c r="W173" s="46">
        <v>129081.58</v>
      </c>
      <c r="X173" s="46">
        <v>613859.27</v>
      </c>
      <c r="Y173" s="46">
        <v>629950.97</v>
      </c>
      <c r="Z173" s="46">
        <v>-1545</v>
      </c>
      <c r="AA173" s="46">
        <v>233324.95</v>
      </c>
      <c r="AB173" s="46">
        <v>1552571.4500000002</v>
      </c>
      <c r="AC173" s="46">
        <v>383388.86</v>
      </c>
      <c r="AD173" s="46">
        <v>63030.43</v>
      </c>
      <c r="AF173" s="46">
        <v>-155363.21</v>
      </c>
      <c r="AG173" s="46">
        <v>126098.57999999999</v>
      </c>
      <c r="AH173" s="46">
        <v>186141.44</v>
      </c>
      <c r="AI173" s="46">
        <v>948534.32</v>
      </c>
      <c r="AJ173" s="46">
        <v>619764.01</v>
      </c>
      <c r="AK173" s="46">
        <v>582111.09</v>
      </c>
      <c r="AL173" s="46">
        <v>823.52</v>
      </c>
      <c r="AM173" s="46">
        <v>288477.81</v>
      </c>
      <c r="AN173" s="46">
        <v>874116.74</v>
      </c>
      <c r="AP173" s="46">
        <v>35041.730000000003</v>
      </c>
      <c r="AR173" s="46">
        <v>358.37</v>
      </c>
      <c r="AS173" s="46">
        <v>48277.03</v>
      </c>
      <c r="AT173" s="46">
        <v>-48635.4</v>
      </c>
    </row>
    <row r="174" spans="2:47" x14ac:dyDescent="0.3">
      <c r="B174" s="48" t="s">
        <v>441</v>
      </c>
      <c r="C174" s="48" t="s">
        <v>440</v>
      </c>
      <c r="D174" s="49">
        <v>7480644.8499999978</v>
      </c>
      <c r="E174" s="46">
        <v>133458.96000000002</v>
      </c>
      <c r="F174" s="46">
        <v>349889.85</v>
      </c>
      <c r="G174" s="46">
        <v>310143.62</v>
      </c>
      <c r="H174" s="46">
        <v>6490.18</v>
      </c>
      <c r="J174" s="46">
        <v>151586.13</v>
      </c>
      <c r="K174" s="46">
        <v>135136.75</v>
      </c>
      <c r="L174" s="46">
        <v>356261.82999999996</v>
      </c>
      <c r="M174" s="46">
        <v>192846.2</v>
      </c>
      <c r="N174" s="46">
        <v>510.91999999999996</v>
      </c>
      <c r="O174" s="46">
        <v>282946.38</v>
      </c>
      <c r="P174" s="46">
        <v>3337140.03</v>
      </c>
      <c r="Q174" s="46">
        <v>41997.31</v>
      </c>
      <c r="R174" s="46">
        <v>286192.66000000003</v>
      </c>
      <c r="S174" s="46">
        <v>102279.34</v>
      </c>
      <c r="T174" s="46">
        <v>157785.96</v>
      </c>
      <c r="U174" s="46">
        <v>28609.760000000002</v>
      </c>
      <c r="V174" s="46">
        <v>25587.019999999997</v>
      </c>
      <c r="W174" s="46">
        <v>55301.06</v>
      </c>
      <c r="X174" s="46">
        <v>111655</v>
      </c>
      <c r="Y174" s="46">
        <v>154952.91</v>
      </c>
      <c r="AA174" s="46">
        <v>133992.56</v>
      </c>
      <c r="AB174" s="46">
        <v>347600.24</v>
      </c>
      <c r="AC174" s="46">
        <v>51638.67</v>
      </c>
      <c r="AD174" s="46">
        <v>23426.03</v>
      </c>
      <c r="AF174" s="46">
        <v>-6001.41</v>
      </c>
      <c r="AH174" s="46">
        <v>25255.609999999997</v>
      </c>
      <c r="AI174" s="46">
        <v>270204.89</v>
      </c>
      <c r="AJ174" s="46">
        <v>125103.30999999998</v>
      </c>
      <c r="AK174" s="46">
        <v>118958.99</v>
      </c>
      <c r="AL174" s="46">
        <v>21.7</v>
      </c>
      <c r="AM174" s="46">
        <v>70623.86</v>
      </c>
      <c r="AN174" s="46">
        <v>99048.53</v>
      </c>
    </row>
    <row r="175" spans="2:47" x14ac:dyDescent="0.3">
      <c r="B175" s="48" t="s">
        <v>439</v>
      </c>
      <c r="C175" s="48" t="s">
        <v>438</v>
      </c>
      <c r="D175" s="49">
        <v>4310209.1799999978</v>
      </c>
      <c r="E175" s="46">
        <v>34157.480000000003</v>
      </c>
      <c r="F175" s="46">
        <v>174590.71</v>
      </c>
      <c r="G175" s="46">
        <v>121646.32999999999</v>
      </c>
      <c r="H175" s="46">
        <v>118971.53000000001</v>
      </c>
      <c r="I175" s="46">
        <v>988.12</v>
      </c>
      <c r="J175" s="46">
        <v>4652.12</v>
      </c>
      <c r="K175" s="46">
        <v>4096.05</v>
      </c>
      <c r="L175" s="46">
        <v>88067.599999999991</v>
      </c>
      <c r="M175" s="46">
        <v>98857.81</v>
      </c>
      <c r="N175" s="46">
        <v>1559.99</v>
      </c>
      <c r="O175" s="46">
        <v>286830.67</v>
      </c>
      <c r="P175" s="46">
        <v>1289144.3400000003</v>
      </c>
      <c r="Q175" s="46">
        <v>47509</v>
      </c>
      <c r="R175" s="46">
        <v>857773.24</v>
      </c>
      <c r="S175" s="46">
        <v>63494.539999999994</v>
      </c>
      <c r="T175" s="46">
        <v>44913.71</v>
      </c>
      <c r="U175" s="46">
        <v>36703.14</v>
      </c>
      <c r="V175" s="46">
        <v>17414.349999999999</v>
      </c>
      <c r="X175" s="46">
        <v>53107.62</v>
      </c>
      <c r="Y175" s="46">
        <v>113542.72</v>
      </c>
      <c r="AA175" s="46">
        <v>107.5</v>
      </c>
      <c r="AB175" s="46">
        <v>122479.45999999999</v>
      </c>
      <c r="AC175" s="46">
        <v>52049.3</v>
      </c>
      <c r="AF175" s="46">
        <v>-22282.07</v>
      </c>
      <c r="AH175" s="46">
        <v>98410.240000000005</v>
      </c>
      <c r="AI175" s="46">
        <v>21664.09</v>
      </c>
      <c r="AJ175" s="46">
        <v>325109.55</v>
      </c>
      <c r="AK175" s="46">
        <v>103513.54</v>
      </c>
      <c r="AL175" s="46">
        <v>10328.27</v>
      </c>
      <c r="AN175" s="46">
        <v>104079.82</v>
      </c>
      <c r="AQ175" s="46">
        <v>34019.769999999997</v>
      </c>
      <c r="AR175" s="46">
        <v>200.02</v>
      </c>
      <c r="AS175" s="46">
        <v>2508.62</v>
      </c>
    </row>
    <row r="176" spans="2:47" x14ac:dyDescent="0.3">
      <c r="B176" s="48" t="s">
        <v>437</v>
      </c>
      <c r="C176" s="48" t="s">
        <v>436</v>
      </c>
      <c r="D176" s="49">
        <v>89802161.700000063</v>
      </c>
      <c r="E176" s="46">
        <v>67764.83</v>
      </c>
      <c r="F176" s="46">
        <v>496848.22</v>
      </c>
      <c r="G176" s="46">
        <v>1894496.85</v>
      </c>
      <c r="H176" s="46">
        <v>347074.5</v>
      </c>
      <c r="I176" s="46">
        <v>31986.639999999999</v>
      </c>
      <c r="J176" s="46">
        <v>957708.33000000007</v>
      </c>
      <c r="K176" s="46">
        <v>201819.09999999998</v>
      </c>
      <c r="L176" s="46">
        <v>1724521.4200000002</v>
      </c>
      <c r="M176" s="46">
        <v>1322735.82</v>
      </c>
      <c r="N176" s="46">
        <v>157452.16000000003</v>
      </c>
      <c r="O176" s="46">
        <v>498841.96</v>
      </c>
      <c r="P176" s="46">
        <v>67387749.519999996</v>
      </c>
      <c r="Q176" s="46">
        <v>765765.9</v>
      </c>
      <c r="S176" s="46">
        <v>1084821.8600000003</v>
      </c>
      <c r="T176" s="46">
        <v>675250.8</v>
      </c>
      <c r="U176" s="46">
        <v>104950.31999999999</v>
      </c>
      <c r="V176" s="46">
        <v>488435.66</v>
      </c>
      <c r="X176" s="46">
        <v>45840.28</v>
      </c>
      <c r="Y176" s="46">
        <v>772857.90000000014</v>
      </c>
      <c r="AA176" s="46">
        <v>194271.86</v>
      </c>
      <c r="AB176" s="46">
        <v>727057.92999999993</v>
      </c>
      <c r="AC176" s="46">
        <v>73859.73</v>
      </c>
      <c r="AF176" s="46">
        <v>-64498.58</v>
      </c>
      <c r="AG176" s="46">
        <v>303686.97000000003</v>
      </c>
      <c r="AH176" s="46">
        <v>303956.70999999996</v>
      </c>
      <c r="AI176" s="46">
        <v>1095591.5799999998</v>
      </c>
      <c r="AJ176" s="46">
        <v>6594530.7699999996</v>
      </c>
      <c r="AK176" s="46">
        <v>763313.78999999992</v>
      </c>
      <c r="AL176" s="46">
        <v>16566.48</v>
      </c>
      <c r="AM176" s="46">
        <v>335494.45</v>
      </c>
      <c r="AN176" s="46">
        <v>250163.46</v>
      </c>
      <c r="AO176" s="46">
        <v>4249.87</v>
      </c>
      <c r="AQ176" s="46">
        <v>148081.95000000001</v>
      </c>
      <c r="AR176" s="46">
        <v>658.67</v>
      </c>
      <c r="AS176" s="46">
        <v>28253.99</v>
      </c>
    </row>
    <row r="177" spans="2:47" x14ac:dyDescent="0.3">
      <c r="B177" s="48" t="s">
        <v>435</v>
      </c>
      <c r="C177" s="48" t="s">
        <v>434</v>
      </c>
      <c r="D177" s="49">
        <v>17945813.109999996</v>
      </c>
      <c r="E177" s="46">
        <v>54022.95</v>
      </c>
      <c r="F177" s="46">
        <v>358482.69999999995</v>
      </c>
      <c r="G177" s="46">
        <v>377657.31</v>
      </c>
      <c r="H177" s="46">
        <v>15555.699999999999</v>
      </c>
      <c r="I177" s="46">
        <v>4859.3100000000004</v>
      </c>
      <c r="J177" s="46">
        <v>551293.87</v>
      </c>
      <c r="K177" s="46">
        <v>285052.46999999997</v>
      </c>
      <c r="L177" s="46">
        <v>1020210.0399999999</v>
      </c>
      <c r="M177" s="46">
        <v>435345.73</v>
      </c>
      <c r="N177" s="46">
        <v>16073.25</v>
      </c>
      <c r="O177" s="46">
        <v>198208.03</v>
      </c>
      <c r="P177" s="46">
        <v>9549957.5099999905</v>
      </c>
      <c r="Q177" s="46">
        <v>899063.1</v>
      </c>
      <c r="S177" s="46">
        <v>165125.84000000003</v>
      </c>
      <c r="T177" s="46">
        <v>506593.11</v>
      </c>
      <c r="U177" s="46">
        <v>151472.76</v>
      </c>
      <c r="V177" s="46">
        <v>91819.010000000009</v>
      </c>
      <c r="W177" s="46">
        <v>10429.59</v>
      </c>
      <c r="X177" s="46">
        <v>74478.070000000007</v>
      </c>
      <c r="Y177" s="46">
        <v>450194.38</v>
      </c>
      <c r="AA177" s="46">
        <v>102860.34999999999</v>
      </c>
      <c r="AB177" s="46">
        <v>527746.44999999995</v>
      </c>
      <c r="AC177" s="46">
        <v>169380.83000000002</v>
      </c>
      <c r="AD177" s="46">
        <v>14955.78</v>
      </c>
      <c r="AF177" s="46">
        <v>-146544.66</v>
      </c>
      <c r="AH177" s="46">
        <v>140497.45000000001</v>
      </c>
      <c r="AI177" s="46">
        <v>586827.32999999996</v>
      </c>
      <c r="AJ177" s="46">
        <v>394686.84</v>
      </c>
      <c r="AK177" s="46">
        <v>508312.08</v>
      </c>
      <c r="AL177" s="46">
        <v>8062</v>
      </c>
      <c r="AM177" s="46">
        <v>154718.84</v>
      </c>
      <c r="AN177" s="46">
        <v>184693.18000000002</v>
      </c>
      <c r="AQ177" s="46">
        <v>83721.91</v>
      </c>
      <c r="AR177" s="46">
        <v>1172.72</v>
      </c>
      <c r="AS177" s="46">
        <v>21713.48</v>
      </c>
      <c r="AT177" s="46">
        <v>-22886.2</v>
      </c>
    </row>
    <row r="178" spans="2:47" x14ac:dyDescent="0.3">
      <c r="B178" s="48" t="s">
        <v>433</v>
      </c>
      <c r="C178" s="48" t="s">
        <v>432</v>
      </c>
      <c r="D178" s="49">
        <v>16830486.66</v>
      </c>
      <c r="E178" s="46">
        <v>19658.29</v>
      </c>
      <c r="F178" s="46">
        <v>348371.08</v>
      </c>
      <c r="G178" s="46">
        <v>297681.28999999998</v>
      </c>
      <c r="H178" s="46">
        <v>19305.209999999995</v>
      </c>
      <c r="I178" s="46">
        <v>8038.87</v>
      </c>
      <c r="J178" s="46">
        <v>457059.86000000004</v>
      </c>
      <c r="K178" s="46">
        <v>96770.040000000008</v>
      </c>
      <c r="L178" s="46">
        <v>603864.04</v>
      </c>
      <c r="M178" s="46">
        <v>460228.68999999994</v>
      </c>
      <c r="N178" s="46">
        <v>3330.03</v>
      </c>
      <c r="O178" s="46">
        <v>562248.93000000005</v>
      </c>
      <c r="P178" s="46">
        <v>8793463.0800000001</v>
      </c>
      <c r="Q178" s="46">
        <v>457633.93000000005</v>
      </c>
      <c r="S178" s="46">
        <v>243632.66</v>
      </c>
      <c r="T178" s="46">
        <v>144558.42000000004</v>
      </c>
      <c r="U178" s="46">
        <v>183925.66000000003</v>
      </c>
      <c r="V178" s="46">
        <v>94550.88</v>
      </c>
      <c r="X178" s="46">
        <v>48808.63</v>
      </c>
      <c r="Y178" s="46">
        <v>536752.52</v>
      </c>
      <c r="AA178" s="46">
        <v>23684.489999999998</v>
      </c>
      <c r="AB178" s="46">
        <v>243412.78999999998</v>
      </c>
      <c r="AC178" s="46">
        <v>89911.55</v>
      </c>
      <c r="AD178" s="46">
        <v>14971.57</v>
      </c>
      <c r="AF178" s="46">
        <v>-139285.19</v>
      </c>
      <c r="AG178" s="46">
        <v>66027.02</v>
      </c>
      <c r="AH178" s="46">
        <v>114217.24</v>
      </c>
      <c r="AI178" s="46">
        <v>379041.51</v>
      </c>
      <c r="AJ178" s="46">
        <v>1820173.0000000002</v>
      </c>
      <c r="AK178" s="46">
        <v>289259.94</v>
      </c>
      <c r="AL178" s="46">
        <v>2174.8999999999996</v>
      </c>
      <c r="AM178" s="46">
        <v>140213.71</v>
      </c>
      <c r="AN178" s="46">
        <v>399641.28</v>
      </c>
      <c r="AQ178" s="46">
        <v>7160.73</v>
      </c>
      <c r="AR178" s="46">
        <v>1516.63</v>
      </c>
      <c r="AS178" s="46">
        <v>22693.81</v>
      </c>
      <c r="AT178" s="46">
        <v>-24210.43</v>
      </c>
    </row>
    <row r="179" spans="2:47" x14ac:dyDescent="0.3">
      <c r="B179" s="48" t="s">
        <v>431</v>
      </c>
      <c r="C179" s="48" t="s">
        <v>430</v>
      </c>
      <c r="D179" s="49">
        <v>5880384.4399999958</v>
      </c>
      <c r="E179" s="46">
        <v>75093.34</v>
      </c>
      <c r="F179" s="46">
        <v>259194.2</v>
      </c>
      <c r="G179" s="46">
        <v>280520.99</v>
      </c>
      <c r="H179" s="46">
        <v>7216.6100000000006</v>
      </c>
      <c r="J179" s="46">
        <v>11047.52</v>
      </c>
      <c r="K179" s="46">
        <v>4591.45</v>
      </c>
      <c r="L179" s="46">
        <v>265073.99999999994</v>
      </c>
      <c r="M179" s="46">
        <v>39555.599999999999</v>
      </c>
      <c r="N179" s="46">
        <v>5995.9299999999994</v>
      </c>
      <c r="O179" s="46">
        <v>190902.08000000002</v>
      </c>
      <c r="P179" s="46">
        <v>3094212.4299999992</v>
      </c>
      <c r="Q179" s="46">
        <v>240424.9</v>
      </c>
      <c r="S179" s="46">
        <v>19776.599999999995</v>
      </c>
      <c r="T179" s="46">
        <v>12821.9</v>
      </c>
      <c r="V179" s="46">
        <v>34721</v>
      </c>
      <c r="X179" s="46">
        <v>124262.90000000001</v>
      </c>
      <c r="Y179" s="46">
        <v>115490.37000000001</v>
      </c>
      <c r="AA179" s="46">
        <v>70623.5</v>
      </c>
      <c r="AB179" s="46">
        <v>172596.57</v>
      </c>
      <c r="AC179" s="46">
        <v>18464.900000000001</v>
      </c>
      <c r="AF179" s="46">
        <v>-45511.76</v>
      </c>
      <c r="AH179" s="46">
        <v>90446.28</v>
      </c>
      <c r="AI179" s="46">
        <v>267513.78000000003</v>
      </c>
      <c r="AJ179" s="46">
        <v>201499.64</v>
      </c>
      <c r="AK179" s="46">
        <v>150225.64000000001</v>
      </c>
      <c r="AM179" s="46">
        <v>5875</v>
      </c>
      <c r="AN179" s="46">
        <v>149357.46999999997</v>
      </c>
      <c r="AO179" s="46">
        <v>309.33999999999997</v>
      </c>
      <c r="AQ179" s="46">
        <v>9456.02</v>
      </c>
      <c r="AR179" s="46">
        <v>318.87</v>
      </c>
      <c r="AS179" s="46">
        <v>8307.3700000000008</v>
      </c>
    </row>
    <row r="180" spans="2:47" x14ac:dyDescent="0.3">
      <c r="B180" s="48" t="s">
        <v>429</v>
      </c>
      <c r="C180" s="48" t="s">
        <v>428</v>
      </c>
      <c r="D180" s="49">
        <v>12630998.529999999</v>
      </c>
      <c r="E180" s="46">
        <v>34821.9</v>
      </c>
      <c r="F180" s="46">
        <v>316442.55</v>
      </c>
      <c r="G180" s="46">
        <v>291106.39</v>
      </c>
      <c r="H180" s="46">
        <v>20984.52</v>
      </c>
      <c r="I180" s="46">
        <v>31963.06</v>
      </c>
      <c r="J180" s="46">
        <v>118892.56</v>
      </c>
      <c r="K180" s="46">
        <v>19286.18</v>
      </c>
      <c r="L180" s="46">
        <v>747362.61999999988</v>
      </c>
      <c r="M180" s="46">
        <v>179557.33000000002</v>
      </c>
      <c r="N180" s="46">
        <v>67427.959999999992</v>
      </c>
      <c r="O180" s="46">
        <v>119342.6</v>
      </c>
      <c r="P180" s="46">
        <v>7136816.4700000007</v>
      </c>
      <c r="Q180" s="46">
        <v>541613.23</v>
      </c>
      <c r="S180" s="46">
        <v>148191.26</v>
      </c>
      <c r="T180" s="46">
        <v>8789</v>
      </c>
      <c r="U180" s="46">
        <v>91903.82</v>
      </c>
      <c r="V180" s="46">
        <v>78628.350000000006</v>
      </c>
      <c r="W180" s="46">
        <v>7052.78</v>
      </c>
      <c r="X180" s="46">
        <v>155888.43</v>
      </c>
      <c r="Y180" s="46">
        <v>246173.25</v>
      </c>
      <c r="AA180" s="46">
        <v>40571.57</v>
      </c>
      <c r="AB180" s="46">
        <v>616023.53</v>
      </c>
      <c r="AC180" s="46">
        <v>148611.59999999998</v>
      </c>
      <c r="AD180" s="46">
        <v>44612.49</v>
      </c>
      <c r="AF180" s="46">
        <v>-164942.63</v>
      </c>
      <c r="AG180" s="46">
        <v>24244.82</v>
      </c>
      <c r="AH180" s="46">
        <v>64863.59</v>
      </c>
      <c r="AI180" s="46">
        <v>696120.14</v>
      </c>
      <c r="AJ180" s="46">
        <v>77535.760000000009</v>
      </c>
      <c r="AK180" s="46">
        <v>243898.37</v>
      </c>
      <c r="AM180" s="46">
        <v>196685.8</v>
      </c>
      <c r="AN180" s="46">
        <v>146813.77000000002</v>
      </c>
      <c r="AQ180" s="46">
        <v>72518.929999999993</v>
      </c>
      <c r="AR180" s="46">
        <v>1606.77</v>
      </c>
      <c r="AS180" s="46">
        <v>53875.09</v>
      </c>
      <c r="AU180" s="46">
        <v>5714.67</v>
      </c>
    </row>
    <row r="181" spans="2:47" x14ac:dyDescent="0.3">
      <c r="B181" s="48" t="s">
        <v>427</v>
      </c>
      <c r="C181" s="48" t="s">
        <v>426</v>
      </c>
      <c r="D181" s="49">
        <v>19123058.309999999</v>
      </c>
      <c r="E181" s="46">
        <v>136327.95000000001</v>
      </c>
      <c r="F181" s="46">
        <v>355250.13</v>
      </c>
      <c r="G181" s="46">
        <v>486473.77</v>
      </c>
      <c r="H181" s="46">
        <v>7751.32</v>
      </c>
      <c r="I181" s="46">
        <v>16927.98</v>
      </c>
      <c r="J181" s="46">
        <v>413433.29000000004</v>
      </c>
      <c r="K181" s="46">
        <v>178074.59000000003</v>
      </c>
      <c r="L181" s="46">
        <v>1064162.49</v>
      </c>
      <c r="M181" s="46">
        <v>378234.27</v>
      </c>
      <c r="N181" s="46">
        <v>29</v>
      </c>
      <c r="O181" s="46">
        <v>169006.59</v>
      </c>
      <c r="P181" s="46">
        <v>10947219.009999998</v>
      </c>
      <c r="Q181" s="46">
        <v>549704.78</v>
      </c>
      <c r="S181" s="46">
        <v>153198.61000000002</v>
      </c>
      <c r="T181" s="46">
        <v>361572.61</v>
      </c>
      <c r="U181" s="46">
        <v>14788.01</v>
      </c>
      <c r="V181" s="46">
        <v>115176.43999999999</v>
      </c>
      <c r="W181" s="46">
        <v>70358.64</v>
      </c>
      <c r="X181" s="46">
        <v>35269.56</v>
      </c>
      <c r="Y181" s="46">
        <v>549098.59</v>
      </c>
      <c r="AA181" s="46">
        <v>125906.38</v>
      </c>
      <c r="AB181" s="46">
        <v>875578.21000000008</v>
      </c>
      <c r="AC181" s="46">
        <v>104987.56</v>
      </c>
      <c r="AD181" s="46">
        <v>24714.3</v>
      </c>
      <c r="AF181" s="46">
        <v>-163077.65</v>
      </c>
      <c r="AG181" s="46">
        <v>103475.95999999999</v>
      </c>
      <c r="AH181" s="46">
        <v>46808.81</v>
      </c>
      <c r="AI181" s="46">
        <v>501646.2</v>
      </c>
      <c r="AJ181" s="46">
        <v>454037.52</v>
      </c>
      <c r="AK181" s="46">
        <v>360416.72</v>
      </c>
      <c r="AM181" s="46">
        <v>159979.9</v>
      </c>
      <c r="AN181" s="46">
        <v>424009</v>
      </c>
      <c r="AQ181" s="46">
        <v>85767.930000000008</v>
      </c>
      <c r="AR181" s="46">
        <v>1086.48</v>
      </c>
      <c r="AS181" s="46">
        <v>15663.36</v>
      </c>
    </row>
    <row r="182" spans="2:47" x14ac:dyDescent="0.3">
      <c r="B182" s="48" t="s">
        <v>425</v>
      </c>
      <c r="C182" s="48" t="s">
        <v>424</v>
      </c>
      <c r="D182" s="49">
        <v>10516698.339999998</v>
      </c>
      <c r="E182" s="46">
        <v>88709.1</v>
      </c>
      <c r="F182" s="46">
        <v>289624.27999999997</v>
      </c>
      <c r="G182" s="46">
        <v>230270.5</v>
      </c>
      <c r="H182" s="46">
        <v>16927.89</v>
      </c>
      <c r="J182" s="46">
        <v>279401.03000000003</v>
      </c>
      <c r="K182" s="46">
        <v>72457.399999999994</v>
      </c>
      <c r="L182" s="46">
        <v>620831.48</v>
      </c>
      <c r="M182" s="46">
        <v>213610.11000000002</v>
      </c>
      <c r="N182" s="46">
        <v>24582.02</v>
      </c>
      <c r="O182" s="46">
        <v>250213.81999999998</v>
      </c>
      <c r="P182" s="46">
        <v>5127852.7</v>
      </c>
      <c r="Q182" s="46">
        <v>288074.94</v>
      </c>
      <c r="S182" s="46">
        <v>104756.82000000002</v>
      </c>
      <c r="T182" s="46">
        <v>68829.399999999994</v>
      </c>
      <c r="U182" s="46">
        <v>163997.54</v>
      </c>
      <c r="V182" s="46">
        <v>89157.17</v>
      </c>
      <c r="X182" s="46">
        <v>169200.94</v>
      </c>
      <c r="Y182" s="46">
        <v>214940.83000000002</v>
      </c>
      <c r="AA182" s="46">
        <v>35995.61</v>
      </c>
      <c r="AB182" s="46">
        <v>234034.16999999998</v>
      </c>
      <c r="AC182" s="46">
        <v>16374.880000000001</v>
      </c>
      <c r="AD182" s="46">
        <v>12431.99</v>
      </c>
      <c r="AF182" s="46">
        <v>-47944.67</v>
      </c>
      <c r="AH182" s="46">
        <v>32852.089999999997</v>
      </c>
      <c r="AI182" s="46">
        <v>327659.81</v>
      </c>
      <c r="AJ182" s="46">
        <v>1186159.7599999998</v>
      </c>
      <c r="AK182" s="46">
        <v>225179.26</v>
      </c>
      <c r="AL182" s="46">
        <v>4667.37</v>
      </c>
      <c r="AM182" s="46">
        <v>103443.42</v>
      </c>
      <c r="AN182" s="46">
        <v>57390.64</v>
      </c>
      <c r="AQ182" s="46">
        <v>15016.039999999999</v>
      </c>
    </row>
    <row r="183" spans="2:47" x14ac:dyDescent="0.3">
      <c r="B183" s="48" t="s">
        <v>423</v>
      </c>
      <c r="C183" s="48" t="s">
        <v>422</v>
      </c>
      <c r="D183" s="49">
        <v>19021613.51000002</v>
      </c>
      <c r="E183" s="46">
        <v>151980.92000000001</v>
      </c>
      <c r="F183" s="46">
        <v>256334.62999999998</v>
      </c>
      <c r="G183" s="46">
        <v>435224.85000000003</v>
      </c>
      <c r="H183" s="46">
        <v>128587.29999999999</v>
      </c>
      <c r="I183" s="46">
        <v>7911.11</v>
      </c>
      <c r="J183" s="46">
        <v>227698.01</v>
      </c>
      <c r="K183" s="46">
        <v>94091.560000000012</v>
      </c>
      <c r="L183" s="46">
        <v>1359673.2</v>
      </c>
      <c r="M183" s="46">
        <v>382876.47000000009</v>
      </c>
      <c r="N183" s="46">
        <v>192203.63</v>
      </c>
      <c r="O183" s="46">
        <v>345532.25000000006</v>
      </c>
      <c r="P183" s="46">
        <v>8047848.7000000002</v>
      </c>
      <c r="Q183" s="46">
        <v>409236.66000000003</v>
      </c>
      <c r="R183" s="46">
        <v>2570025.86</v>
      </c>
      <c r="S183" s="46">
        <v>144472.74000000002</v>
      </c>
      <c r="T183" s="46">
        <v>129592.93999999999</v>
      </c>
      <c r="U183" s="46">
        <v>37792.14</v>
      </c>
      <c r="V183" s="46">
        <v>107008.72</v>
      </c>
      <c r="W183" s="46">
        <v>62177.509999999995</v>
      </c>
      <c r="X183" s="46">
        <v>328617.38</v>
      </c>
      <c r="Y183" s="46">
        <v>256083.55</v>
      </c>
      <c r="Z183" s="46">
        <v>-466.65</v>
      </c>
      <c r="AA183" s="46">
        <v>133828.69</v>
      </c>
      <c r="AB183" s="46">
        <v>928518.09999999986</v>
      </c>
      <c r="AC183" s="46">
        <v>84165.17</v>
      </c>
      <c r="AD183" s="46">
        <v>1216</v>
      </c>
      <c r="AE183" s="46">
        <v>2716.98</v>
      </c>
      <c r="AF183" s="46">
        <v>-155594.76999999999</v>
      </c>
      <c r="AG183" s="46">
        <v>74273.08</v>
      </c>
      <c r="AH183" s="46">
        <v>28247.599999999999</v>
      </c>
      <c r="AI183" s="46">
        <v>553854.41</v>
      </c>
      <c r="AJ183" s="46">
        <v>524613.84</v>
      </c>
      <c r="AK183" s="46">
        <v>455980.41000000003</v>
      </c>
      <c r="AL183" s="46">
        <v>1346.96</v>
      </c>
      <c r="AM183" s="46">
        <v>169489</v>
      </c>
      <c r="AN183" s="46">
        <v>491488.98</v>
      </c>
      <c r="AQ183" s="46">
        <v>20111.900000000001</v>
      </c>
      <c r="AR183" s="46">
        <v>1801.84</v>
      </c>
      <c r="AS183" s="46">
        <v>25043.84</v>
      </c>
      <c r="AT183" s="46">
        <v>-12938.62</v>
      </c>
      <c r="AU183" s="46">
        <v>18946.620000000003</v>
      </c>
    </row>
    <row r="184" spans="2:47" x14ac:dyDescent="0.3">
      <c r="B184" s="48" t="s">
        <v>421</v>
      </c>
      <c r="C184" s="48" t="s">
        <v>420</v>
      </c>
      <c r="D184" s="49">
        <v>10011269.290000003</v>
      </c>
      <c r="E184" s="46">
        <v>76665.63</v>
      </c>
      <c r="F184" s="46">
        <v>584548.06000000006</v>
      </c>
      <c r="G184" s="46">
        <v>143043.16999999998</v>
      </c>
      <c r="J184" s="46">
        <v>230582.32</v>
      </c>
      <c r="K184" s="46">
        <v>29471.789999999997</v>
      </c>
      <c r="L184" s="46">
        <v>489274.44000000006</v>
      </c>
      <c r="M184" s="46">
        <v>229552.8</v>
      </c>
      <c r="N184" s="46">
        <v>3010.63</v>
      </c>
      <c r="O184" s="46">
        <v>199883.22</v>
      </c>
      <c r="P184" s="46">
        <v>5417753.2300000014</v>
      </c>
      <c r="Q184" s="46">
        <v>302109.36</v>
      </c>
      <c r="R184" s="46">
        <v>78538.34</v>
      </c>
      <c r="S184" s="46">
        <v>58157.89</v>
      </c>
      <c r="T184" s="46">
        <v>101996.78</v>
      </c>
      <c r="U184" s="46">
        <v>130642.18999999999</v>
      </c>
      <c r="V184" s="46">
        <v>23743.360000000001</v>
      </c>
      <c r="W184" s="46">
        <v>5982.38</v>
      </c>
      <c r="X184" s="46">
        <v>146125.87</v>
      </c>
      <c r="Y184" s="46">
        <v>318668.40000000002</v>
      </c>
      <c r="AA184" s="46">
        <v>145053.70000000001</v>
      </c>
      <c r="AB184" s="46">
        <v>344131.09</v>
      </c>
      <c r="AC184" s="46">
        <v>58470.58</v>
      </c>
      <c r="AD184" s="46">
        <v>17706.009999999998</v>
      </c>
      <c r="AF184" s="46">
        <v>-49180.92</v>
      </c>
      <c r="AG184" s="46">
        <v>22732.35</v>
      </c>
      <c r="AH184" s="46">
        <v>46080.02</v>
      </c>
      <c r="AI184" s="46">
        <v>273955.73</v>
      </c>
      <c r="AJ184" s="46">
        <v>185736.41</v>
      </c>
      <c r="AK184" s="46">
        <v>148931.07999999999</v>
      </c>
      <c r="AM184" s="46">
        <v>111434.91</v>
      </c>
      <c r="AN184" s="46">
        <v>122908.97</v>
      </c>
      <c r="AO184" s="46">
        <v>12062.46</v>
      </c>
      <c r="AQ184" s="46">
        <v>1497.04</v>
      </c>
    </row>
    <row r="185" spans="2:47" x14ac:dyDescent="0.3">
      <c r="B185" s="48" t="s">
        <v>419</v>
      </c>
      <c r="C185" s="48" t="s">
        <v>418</v>
      </c>
      <c r="D185" s="49">
        <v>11958133.419999998</v>
      </c>
      <c r="E185" s="46">
        <v>65148.700000000004</v>
      </c>
      <c r="F185" s="46">
        <v>248412.76</v>
      </c>
      <c r="G185" s="46">
        <v>282201.24000000005</v>
      </c>
      <c r="H185" s="46">
        <v>53266.749999999993</v>
      </c>
      <c r="I185" s="46">
        <v>16836.080000000002</v>
      </c>
      <c r="J185" s="46">
        <v>605261.12999999989</v>
      </c>
      <c r="K185" s="46">
        <v>88228.75</v>
      </c>
      <c r="L185" s="46">
        <v>535744.24000000011</v>
      </c>
      <c r="M185" s="46">
        <v>157725.20000000001</v>
      </c>
      <c r="N185" s="46">
        <v>45824.94</v>
      </c>
      <c r="O185" s="46">
        <v>275727.81999999995</v>
      </c>
      <c r="P185" s="46">
        <v>6601748.0300000012</v>
      </c>
      <c r="Q185" s="46">
        <v>309917.25</v>
      </c>
      <c r="R185" s="46">
        <v>24764.85</v>
      </c>
      <c r="S185" s="46">
        <v>91898.359999999986</v>
      </c>
      <c r="T185" s="46">
        <v>453031.66</v>
      </c>
      <c r="U185" s="46">
        <v>68063.91</v>
      </c>
      <c r="V185" s="46">
        <v>71508.299999999988</v>
      </c>
      <c r="W185" s="46">
        <v>7349.83</v>
      </c>
      <c r="X185" s="46">
        <v>157506.92000000001</v>
      </c>
      <c r="Y185" s="46">
        <v>196257.26</v>
      </c>
      <c r="AA185" s="46">
        <v>60251.490000000005</v>
      </c>
      <c r="AB185" s="46">
        <v>256072.34</v>
      </c>
      <c r="AC185" s="46">
        <v>186504.05000000002</v>
      </c>
      <c r="AD185" s="46">
        <v>15635.57</v>
      </c>
      <c r="AF185" s="46">
        <v>-66018.19</v>
      </c>
      <c r="AH185" s="46">
        <v>101814.19</v>
      </c>
      <c r="AI185" s="46">
        <v>241936.79</v>
      </c>
      <c r="AJ185" s="46">
        <v>555955.88</v>
      </c>
      <c r="AK185" s="46">
        <v>188792.9</v>
      </c>
      <c r="AM185" s="46">
        <v>6412.4</v>
      </c>
      <c r="AN185" s="46">
        <v>26138.97</v>
      </c>
      <c r="AQ185" s="46">
        <v>10459.780000000001</v>
      </c>
      <c r="AS185" s="46">
        <v>12896.4</v>
      </c>
      <c r="AU185" s="46">
        <v>4856.87</v>
      </c>
    </row>
    <row r="186" spans="2:47" x14ac:dyDescent="0.3">
      <c r="B186" s="48" t="s">
        <v>417</v>
      </c>
      <c r="C186" s="48" t="s">
        <v>416</v>
      </c>
      <c r="D186" s="49">
        <v>7147903.820000005</v>
      </c>
      <c r="E186" s="46">
        <v>41454.239999999998</v>
      </c>
      <c r="F186" s="46">
        <v>289465.94</v>
      </c>
      <c r="G186" s="46">
        <v>22670.69</v>
      </c>
      <c r="H186" s="46">
        <v>1781.86</v>
      </c>
      <c r="J186" s="46">
        <v>32805.880000000005</v>
      </c>
      <c r="K186" s="46">
        <v>95204.99</v>
      </c>
      <c r="L186" s="46">
        <v>496693.14000000007</v>
      </c>
      <c r="M186" s="46">
        <v>75389.67</v>
      </c>
      <c r="O186" s="46">
        <v>51959.75</v>
      </c>
      <c r="P186" s="46">
        <v>4554836.330000001</v>
      </c>
      <c r="Q186" s="46">
        <v>278545.36</v>
      </c>
      <c r="R186" s="46">
        <v>56496.45</v>
      </c>
      <c r="S186" s="46">
        <v>26585.010000000002</v>
      </c>
      <c r="T186" s="46">
        <v>76496.87000000001</v>
      </c>
      <c r="U186" s="46">
        <v>4675.67</v>
      </c>
      <c r="V186" s="46">
        <v>42158.979999999996</v>
      </c>
      <c r="X186" s="46">
        <v>71142.720000000001</v>
      </c>
      <c r="Y186" s="46">
        <v>115673.21</v>
      </c>
      <c r="AA186" s="46">
        <v>585</v>
      </c>
      <c r="AB186" s="46">
        <v>245950.07999999999</v>
      </c>
      <c r="AC186" s="46">
        <v>130067.1</v>
      </c>
      <c r="AF186" s="46">
        <v>-54017.62</v>
      </c>
      <c r="AG186" s="46">
        <v>98098.739999999991</v>
      </c>
      <c r="AH186" s="46">
        <v>17946.38</v>
      </c>
      <c r="AI186" s="46">
        <v>134320.23000000001</v>
      </c>
      <c r="AJ186" s="46">
        <v>63326.29</v>
      </c>
      <c r="AK186" s="46">
        <v>107366.26000000001</v>
      </c>
      <c r="AM186" s="46">
        <v>56822</v>
      </c>
      <c r="AN186" s="46">
        <v>13085.66</v>
      </c>
      <c r="AS186" s="46">
        <v>7682.76</v>
      </c>
      <c r="AT186" s="46">
        <v>-7682.76</v>
      </c>
      <c r="AU186" s="46">
        <v>316.94</v>
      </c>
    </row>
    <row r="187" spans="2:47" x14ac:dyDescent="0.3">
      <c r="B187" s="48" t="s">
        <v>415</v>
      </c>
      <c r="C187" s="48" t="s">
        <v>414</v>
      </c>
      <c r="D187" s="49">
        <v>6903436.1100000003</v>
      </c>
      <c r="E187" s="46">
        <v>57165.710000000006</v>
      </c>
      <c r="F187" s="46">
        <v>325887.70000000007</v>
      </c>
      <c r="G187" s="46">
        <v>139947.85999999999</v>
      </c>
      <c r="J187" s="46">
        <v>55956.740000000005</v>
      </c>
      <c r="L187" s="46">
        <v>345723.35000000003</v>
      </c>
      <c r="O187" s="46">
        <v>9559.73</v>
      </c>
      <c r="P187" s="46">
        <v>4202138.3499999996</v>
      </c>
      <c r="Q187" s="46">
        <v>279042.94999999995</v>
      </c>
      <c r="S187" s="46">
        <v>8409.67</v>
      </c>
      <c r="T187" s="46">
        <v>2587.91</v>
      </c>
      <c r="U187" s="46">
        <v>39.79</v>
      </c>
      <c r="V187" s="46">
        <v>20738.53</v>
      </c>
      <c r="X187" s="46">
        <v>135787.72</v>
      </c>
      <c r="Y187" s="46">
        <v>155872.5</v>
      </c>
      <c r="AA187" s="46">
        <v>120574.85000000002</v>
      </c>
      <c r="AB187" s="46">
        <v>381019.4</v>
      </c>
      <c r="AC187" s="46">
        <v>58705.08</v>
      </c>
      <c r="AD187" s="46">
        <v>1944.59</v>
      </c>
      <c r="AF187" s="46">
        <v>-92870.05</v>
      </c>
      <c r="AH187" s="46">
        <v>6460.0999999999995</v>
      </c>
      <c r="AI187" s="46">
        <v>197630.55000000002</v>
      </c>
      <c r="AJ187" s="46">
        <v>167263.77999999997</v>
      </c>
      <c r="AK187" s="46">
        <v>140484.60999999999</v>
      </c>
      <c r="AM187" s="46">
        <v>74875.820000000007</v>
      </c>
      <c r="AN187" s="46">
        <v>92597.39</v>
      </c>
      <c r="AQ187" s="46">
        <v>15891.48</v>
      </c>
    </row>
    <row r="188" spans="2:47" x14ac:dyDescent="0.3">
      <c r="B188" s="48" t="s">
        <v>413</v>
      </c>
      <c r="C188" s="48" t="s">
        <v>412</v>
      </c>
      <c r="D188" s="49">
        <v>2266010.31</v>
      </c>
      <c r="E188" s="46">
        <v>11670.45</v>
      </c>
      <c r="F188" s="46">
        <v>88134.36</v>
      </c>
      <c r="G188" s="46">
        <v>163748.53000000003</v>
      </c>
      <c r="H188" s="46">
        <v>5396.47</v>
      </c>
      <c r="I188" s="46">
        <v>496.4</v>
      </c>
      <c r="J188" s="46">
        <v>15914.18</v>
      </c>
      <c r="K188" s="46">
        <v>1300.46</v>
      </c>
      <c r="L188" s="46">
        <v>45149.91</v>
      </c>
      <c r="N188" s="46">
        <v>320</v>
      </c>
      <c r="O188" s="46">
        <v>61794.8</v>
      </c>
      <c r="P188" s="46">
        <v>1192822.6299999999</v>
      </c>
      <c r="Q188" s="46">
        <v>86009.489999999991</v>
      </c>
      <c r="S188" s="46">
        <v>2573.39</v>
      </c>
      <c r="T188" s="46">
        <v>9344.85</v>
      </c>
      <c r="U188" s="46">
        <v>8931.57</v>
      </c>
      <c r="V188" s="46">
        <v>1388.73</v>
      </c>
      <c r="X188" s="46">
        <v>61846.720000000001</v>
      </c>
      <c r="Y188" s="46">
        <v>71908.099999999991</v>
      </c>
      <c r="AA188" s="46">
        <v>52678.720000000001</v>
      </c>
      <c r="AB188" s="46">
        <v>116704.07</v>
      </c>
      <c r="AC188" s="46">
        <v>13624.61</v>
      </c>
      <c r="AD188" s="46">
        <v>4661.18</v>
      </c>
      <c r="AF188" s="46">
        <v>-14437.34</v>
      </c>
      <c r="AH188" s="46">
        <v>611.48</v>
      </c>
      <c r="AI188" s="46">
        <v>86676.340000000011</v>
      </c>
      <c r="AJ188" s="46">
        <v>68159.75</v>
      </c>
      <c r="AK188" s="46">
        <v>53962.009999999995</v>
      </c>
      <c r="AL188" s="46">
        <v>314.97000000000003</v>
      </c>
      <c r="AM188" s="46">
        <v>33697.360000000001</v>
      </c>
      <c r="AN188" s="46">
        <v>20242.09</v>
      </c>
      <c r="AQ188" s="46">
        <v>364.03</v>
      </c>
    </row>
    <row r="189" spans="2:47" x14ac:dyDescent="0.3">
      <c r="B189" s="48" t="s">
        <v>411</v>
      </c>
      <c r="C189" s="48" t="s">
        <v>410</v>
      </c>
      <c r="D189" s="49">
        <v>17996393.129999995</v>
      </c>
      <c r="E189" s="46">
        <v>51062.95</v>
      </c>
      <c r="F189" s="46">
        <v>246577.48</v>
      </c>
      <c r="G189" s="46">
        <v>237810.62</v>
      </c>
      <c r="J189" s="46">
        <v>255143.97999999998</v>
      </c>
      <c r="K189" s="46">
        <v>55143.210000000006</v>
      </c>
      <c r="L189" s="46">
        <v>932093.71</v>
      </c>
      <c r="M189" s="46">
        <v>505749.42</v>
      </c>
      <c r="N189" s="46">
        <v>13777.84</v>
      </c>
      <c r="O189" s="46">
        <v>665376.80000000005</v>
      </c>
      <c r="P189" s="46">
        <v>10182258.659999998</v>
      </c>
      <c r="Q189" s="46">
        <v>457535.23</v>
      </c>
      <c r="S189" s="46">
        <v>76101.55</v>
      </c>
      <c r="U189" s="46">
        <v>15000</v>
      </c>
      <c r="V189" s="46">
        <v>106609.1</v>
      </c>
      <c r="W189" s="46">
        <v>76475.09</v>
      </c>
      <c r="X189" s="46">
        <v>275781.73</v>
      </c>
      <c r="Y189" s="46">
        <v>404501.49</v>
      </c>
      <c r="AB189" s="46">
        <v>740403.16</v>
      </c>
      <c r="AG189" s="46">
        <v>98598.35</v>
      </c>
      <c r="AH189" s="46">
        <v>33465.449999999997</v>
      </c>
      <c r="AI189" s="46">
        <v>489545.65</v>
      </c>
      <c r="AJ189" s="46">
        <v>718071.67</v>
      </c>
      <c r="AK189" s="46">
        <v>446612.45999999996</v>
      </c>
      <c r="AL189" s="46">
        <v>106064.28</v>
      </c>
      <c r="AM189" s="46">
        <v>179954.06</v>
      </c>
      <c r="AN189" s="46">
        <v>532983.40999999992</v>
      </c>
      <c r="AO189" s="46">
        <v>1927.94</v>
      </c>
      <c r="AR189" s="46">
        <v>4399.4799999999996</v>
      </c>
      <c r="AS189" s="46">
        <v>18165.36</v>
      </c>
      <c r="AT189" s="46">
        <v>69203</v>
      </c>
    </row>
    <row r="190" spans="2:47" x14ac:dyDescent="0.3">
      <c r="B190" s="48" t="s">
        <v>409</v>
      </c>
      <c r="C190" s="48" t="s">
        <v>408</v>
      </c>
      <c r="D190" s="49">
        <v>5948555.6999999993</v>
      </c>
      <c r="E190" s="46">
        <v>23780.960000000003</v>
      </c>
      <c r="F190" s="46">
        <v>241447.43</v>
      </c>
      <c r="G190" s="46">
        <v>132339.37</v>
      </c>
      <c r="H190" s="46">
        <v>23731.06</v>
      </c>
      <c r="J190" s="46">
        <v>267179.71000000002</v>
      </c>
      <c r="K190" s="46">
        <v>6493.05</v>
      </c>
      <c r="L190" s="46">
        <v>270689.41000000003</v>
      </c>
      <c r="M190" s="46">
        <v>57526.26</v>
      </c>
      <c r="N190" s="46">
        <v>168480.57</v>
      </c>
      <c r="O190" s="46">
        <v>164683.75000000003</v>
      </c>
      <c r="P190" s="46">
        <v>3060453.9800000009</v>
      </c>
      <c r="Q190" s="46">
        <v>133242.22999999998</v>
      </c>
      <c r="S190" s="46">
        <v>9734.43</v>
      </c>
      <c r="T190" s="46">
        <v>134293.81</v>
      </c>
      <c r="U190" s="46">
        <v>41223.119999999995</v>
      </c>
      <c r="V190" s="46">
        <v>18145.96</v>
      </c>
      <c r="W190" s="46">
        <v>58620.21</v>
      </c>
      <c r="X190" s="46">
        <v>53685.05</v>
      </c>
      <c r="Y190" s="46">
        <v>74212.23</v>
      </c>
      <c r="AA190" s="46">
        <v>54872.11</v>
      </c>
      <c r="AB190" s="46">
        <v>167732.38</v>
      </c>
      <c r="AC190" s="46">
        <v>91182.890000000014</v>
      </c>
      <c r="AD190" s="46">
        <v>11949.44</v>
      </c>
      <c r="AF190" s="46">
        <v>-39781.629999999997</v>
      </c>
      <c r="AG190" s="46">
        <v>103363.25</v>
      </c>
      <c r="AH190" s="46">
        <v>5969.39</v>
      </c>
      <c r="AI190" s="46">
        <v>166292.78000000003</v>
      </c>
      <c r="AJ190" s="46">
        <v>62514.080000000002</v>
      </c>
      <c r="AK190" s="46">
        <v>109501.88</v>
      </c>
      <c r="AL190" s="46">
        <v>10014.099999999999</v>
      </c>
      <c r="AM190" s="46">
        <v>52949.4</v>
      </c>
      <c r="AN190" s="46">
        <v>197895.2</v>
      </c>
      <c r="AQ190" s="46">
        <v>14137.84</v>
      </c>
    </row>
    <row r="191" spans="2:47" x14ac:dyDescent="0.3">
      <c r="B191" s="48" t="s">
        <v>407</v>
      </c>
      <c r="C191" s="48" t="s">
        <v>406</v>
      </c>
      <c r="D191" s="49">
        <v>5174616.7600000016</v>
      </c>
      <c r="E191" s="46">
        <v>10575.380000000001</v>
      </c>
      <c r="F191" s="46">
        <v>102147.36</v>
      </c>
      <c r="G191" s="46">
        <v>205969.29</v>
      </c>
      <c r="H191" s="46">
        <v>1512.11</v>
      </c>
      <c r="J191" s="46">
        <v>50291.83</v>
      </c>
      <c r="L191" s="46">
        <v>219250.48</v>
      </c>
      <c r="M191" s="46">
        <v>53774.37</v>
      </c>
      <c r="N191" s="46">
        <v>8336.5299999999988</v>
      </c>
      <c r="O191" s="46">
        <v>254647.81999999998</v>
      </c>
      <c r="P191" s="46">
        <v>2548948.46</v>
      </c>
      <c r="Q191" s="46">
        <v>149766.85999999999</v>
      </c>
      <c r="T191" s="46">
        <v>73497.17</v>
      </c>
      <c r="V191" s="46">
        <v>8646.5300000000007</v>
      </c>
      <c r="W191" s="46">
        <v>21029.35</v>
      </c>
      <c r="X191" s="46">
        <v>74011.09</v>
      </c>
      <c r="Y191" s="46">
        <v>127819.27000000002</v>
      </c>
      <c r="AA191" s="46">
        <v>103483.52</v>
      </c>
      <c r="AB191" s="46">
        <v>209245.59999999998</v>
      </c>
      <c r="AC191" s="46">
        <v>68735.39</v>
      </c>
      <c r="AD191" s="46">
        <v>14554.97</v>
      </c>
      <c r="AF191" s="46">
        <v>-28998.18</v>
      </c>
      <c r="AG191" s="46">
        <v>11283.07</v>
      </c>
      <c r="AH191" s="46">
        <v>31585.129999999997</v>
      </c>
      <c r="AI191" s="46">
        <v>305441.89</v>
      </c>
      <c r="AJ191" s="46">
        <v>196190.3</v>
      </c>
      <c r="AK191" s="46">
        <v>200925.90000000002</v>
      </c>
      <c r="AL191" s="46">
        <v>1739.8400000000001</v>
      </c>
      <c r="AM191" s="46">
        <v>94240.81</v>
      </c>
      <c r="AN191" s="46">
        <v>18719.75</v>
      </c>
      <c r="AQ191" s="46">
        <v>29789.59</v>
      </c>
      <c r="AU191" s="46">
        <v>7455.2800000000007</v>
      </c>
    </row>
    <row r="192" spans="2:47" x14ac:dyDescent="0.3">
      <c r="B192" s="48" t="s">
        <v>405</v>
      </c>
      <c r="C192" s="48" t="s">
        <v>404</v>
      </c>
      <c r="D192" s="49">
        <v>52746926.170000009</v>
      </c>
      <c r="E192" s="46">
        <v>78613.03</v>
      </c>
      <c r="F192" s="46">
        <v>406301.64000000007</v>
      </c>
      <c r="G192" s="46">
        <v>824704.58</v>
      </c>
      <c r="H192" s="46">
        <v>373812.80000000005</v>
      </c>
      <c r="I192" s="46">
        <v>149209.76</v>
      </c>
      <c r="J192" s="46">
        <v>1021842.6200000001</v>
      </c>
      <c r="K192" s="46">
        <v>195336.09</v>
      </c>
      <c r="L192" s="46">
        <v>3086287.58</v>
      </c>
      <c r="M192" s="46">
        <v>1135476.25</v>
      </c>
      <c r="N192" s="46">
        <v>334742.42</v>
      </c>
      <c r="O192" s="46">
        <v>2505844.48</v>
      </c>
      <c r="P192" s="46">
        <v>27937538.920000013</v>
      </c>
      <c r="Q192" s="46">
        <v>813069.92999999993</v>
      </c>
      <c r="R192" s="46">
        <v>267020.65000000002</v>
      </c>
      <c r="S192" s="46">
        <v>732033.83000000019</v>
      </c>
      <c r="T192" s="46">
        <v>1588855.67</v>
      </c>
      <c r="U192" s="46">
        <v>791298.15000000014</v>
      </c>
      <c r="V192" s="46">
        <v>281002.56</v>
      </c>
      <c r="X192" s="46">
        <v>85220.49</v>
      </c>
      <c r="Y192" s="46">
        <v>2204284.9400000004</v>
      </c>
      <c r="AB192" s="46">
        <v>2705441.86</v>
      </c>
      <c r="AF192" s="46">
        <v>-92320.26</v>
      </c>
      <c r="AG192" s="46">
        <v>6185.89</v>
      </c>
      <c r="AH192" s="46">
        <v>491205.47</v>
      </c>
      <c r="AI192" s="46">
        <v>1833724.4499999997</v>
      </c>
      <c r="AJ192" s="46">
        <v>933249.52999999991</v>
      </c>
      <c r="AK192" s="46">
        <v>768344.95</v>
      </c>
      <c r="AM192" s="46">
        <v>453493</v>
      </c>
      <c r="AN192" s="46">
        <v>799916.96</v>
      </c>
      <c r="AQ192" s="46">
        <v>33314.370000000003</v>
      </c>
      <c r="AR192" s="46">
        <v>1103.3699999999999</v>
      </c>
      <c r="AS192" s="46">
        <v>770.19</v>
      </c>
    </row>
    <row r="193" spans="2:47" x14ac:dyDescent="0.3">
      <c r="B193" s="48" t="s">
        <v>403</v>
      </c>
      <c r="C193" s="48" t="s">
        <v>142</v>
      </c>
      <c r="D193" s="49">
        <v>353719740.60000038</v>
      </c>
      <c r="E193" s="46">
        <v>542947.63</v>
      </c>
      <c r="F193" s="46">
        <v>724945.79</v>
      </c>
      <c r="G193" s="46">
        <v>2869393.79</v>
      </c>
      <c r="H193" s="46">
        <v>2593483.3800000004</v>
      </c>
      <c r="I193" s="46">
        <v>724394.57</v>
      </c>
      <c r="J193" s="46">
        <v>9470418.9199999999</v>
      </c>
      <c r="K193" s="46">
        <v>5470008.7699999996</v>
      </c>
      <c r="L193" s="46">
        <v>19868606.780000005</v>
      </c>
      <c r="M193" s="46">
        <v>10380506.299999999</v>
      </c>
      <c r="N193" s="46">
        <v>8244958.3500000006</v>
      </c>
      <c r="O193" s="46">
        <v>16425797.240000004</v>
      </c>
      <c r="P193" s="46">
        <v>195763296.64000005</v>
      </c>
      <c r="Q193" s="46">
        <v>4256776.7699999986</v>
      </c>
      <c r="S193" s="46">
        <v>9106977.4199999981</v>
      </c>
      <c r="T193" s="46">
        <v>3177303.37</v>
      </c>
      <c r="U193" s="46">
        <v>1407394.8499999999</v>
      </c>
      <c r="V193" s="46">
        <v>2156530.4500000002</v>
      </c>
      <c r="W193" s="46">
        <v>932740.02</v>
      </c>
      <c r="X193" s="46">
        <v>2989958.16</v>
      </c>
      <c r="Y193" s="46">
        <v>4548096.6099999994</v>
      </c>
      <c r="Z193" s="46">
        <v>-15207.57</v>
      </c>
      <c r="AA193" s="46">
        <v>1659677.9200000002</v>
      </c>
      <c r="AB193" s="46">
        <v>9825510.9000000004</v>
      </c>
      <c r="AC193" s="46">
        <v>1550007.5999999999</v>
      </c>
      <c r="AD193" s="46">
        <v>355893</v>
      </c>
      <c r="AF193" s="46">
        <v>-634729.78</v>
      </c>
      <c r="AG193" s="46">
        <v>1357500.4300000002</v>
      </c>
      <c r="AH193" s="46">
        <v>1679991.05</v>
      </c>
      <c r="AI193" s="46">
        <v>10640525.450000001</v>
      </c>
      <c r="AJ193" s="46">
        <v>5346045.0199999996</v>
      </c>
      <c r="AK193" s="46">
        <v>6249689.1900000004</v>
      </c>
      <c r="AL193" s="46">
        <v>828034.7699999999</v>
      </c>
      <c r="AM193" s="46">
        <v>3117684.6</v>
      </c>
      <c r="AN193" s="46">
        <v>7347919.8899999997</v>
      </c>
      <c r="AO193" s="46">
        <v>120904.93999999997</v>
      </c>
      <c r="AP193" s="46">
        <v>1099480.31</v>
      </c>
      <c r="AQ193" s="46">
        <v>321942.13</v>
      </c>
      <c r="AS193" s="46">
        <v>330214.31</v>
      </c>
      <c r="AU193" s="46">
        <v>884120.62999999989</v>
      </c>
    </row>
    <row r="194" spans="2:47" x14ac:dyDescent="0.3">
      <c r="B194" s="48" t="s">
        <v>402</v>
      </c>
      <c r="C194" s="48" t="s">
        <v>401</v>
      </c>
      <c r="D194" s="49">
        <v>517919914.93999952</v>
      </c>
      <c r="E194" s="46">
        <v>2028050.33</v>
      </c>
      <c r="F194" s="46">
        <v>1141447.04</v>
      </c>
      <c r="G194" s="46">
        <v>4874138.8699999992</v>
      </c>
      <c r="H194" s="46">
        <v>6290400.7599999988</v>
      </c>
      <c r="I194" s="46">
        <v>1636131.5999999999</v>
      </c>
      <c r="J194" s="46">
        <v>12611576.909999998</v>
      </c>
      <c r="K194" s="46">
        <v>6822904.8500000006</v>
      </c>
      <c r="L194" s="46">
        <v>38202760.81000001</v>
      </c>
      <c r="M194" s="46">
        <v>18321936.590000004</v>
      </c>
      <c r="N194" s="46">
        <v>4368082.8199999994</v>
      </c>
      <c r="O194" s="46">
        <v>25788449.27</v>
      </c>
      <c r="P194" s="46">
        <v>275301185.22999996</v>
      </c>
      <c r="Q194" s="46">
        <v>7214779.5499999998</v>
      </c>
      <c r="R194" s="46">
        <v>39313.480000000003</v>
      </c>
      <c r="S194" s="46">
        <v>10944330.880000001</v>
      </c>
      <c r="T194" s="46">
        <v>851716.70000000007</v>
      </c>
      <c r="U194" s="46">
        <v>2537167.0499999998</v>
      </c>
      <c r="V194" s="46">
        <v>4419614.3600000003</v>
      </c>
      <c r="W194" s="46">
        <v>1088794.23</v>
      </c>
      <c r="X194" s="46">
        <v>6372729.1699999999</v>
      </c>
      <c r="Y194" s="46">
        <v>10612384.66</v>
      </c>
      <c r="Z194" s="46">
        <v>-74406.880000000005</v>
      </c>
      <c r="AA194" s="46">
        <v>988014.52</v>
      </c>
      <c r="AB194" s="46">
        <v>15564571.5</v>
      </c>
      <c r="AC194" s="46">
        <v>119607.07</v>
      </c>
      <c r="AF194" s="46">
        <v>-1097905.96</v>
      </c>
      <c r="AG194" s="46">
        <v>903075.96</v>
      </c>
      <c r="AH194" s="46">
        <v>2768380.63</v>
      </c>
      <c r="AI194" s="46">
        <v>18598879.640000001</v>
      </c>
      <c r="AJ194" s="46">
        <v>12741781.550000001</v>
      </c>
      <c r="AK194" s="46">
        <v>9081631.8399999999</v>
      </c>
      <c r="AL194" s="46">
        <v>1153430.3</v>
      </c>
      <c r="AM194" s="46">
        <v>4115977.6399999997</v>
      </c>
      <c r="AN194" s="46">
        <v>8524385.7800000012</v>
      </c>
      <c r="AO194" s="46">
        <v>1179467.01</v>
      </c>
      <c r="AP194" s="46">
        <v>960438.5</v>
      </c>
      <c r="AR194" s="46">
        <v>13620.07</v>
      </c>
      <c r="AS194" s="46">
        <v>244913.57</v>
      </c>
      <c r="AU194" s="46">
        <v>666157.04</v>
      </c>
    </row>
    <row r="195" spans="2:47" x14ac:dyDescent="0.3">
      <c r="B195" s="48" t="s">
        <v>400</v>
      </c>
      <c r="C195" s="48" t="s">
        <v>399</v>
      </c>
      <c r="D195" s="49">
        <v>3201992.6299999994</v>
      </c>
      <c r="E195" s="46">
        <v>258.75</v>
      </c>
      <c r="F195" s="46">
        <v>183354.04</v>
      </c>
      <c r="G195" s="46">
        <v>168930.91999999998</v>
      </c>
      <c r="K195" s="46">
        <v>2781.03</v>
      </c>
      <c r="M195" s="46">
        <v>14900</v>
      </c>
      <c r="O195" s="46">
        <v>21024.9</v>
      </c>
      <c r="P195" s="46">
        <v>1906357.95</v>
      </c>
      <c r="Q195" s="46">
        <v>24476.67</v>
      </c>
      <c r="R195" s="46">
        <v>115853.59999999999</v>
      </c>
      <c r="V195" s="46">
        <v>8645.23</v>
      </c>
      <c r="X195" s="46">
        <v>40401</v>
      </c>
      <c r="Y195" s="46">
        <v>25118.739999999998</v>
      </c>
      <c r="AB195" s="46">
        <v>93931.78</v>
      </c>
      <c r="AC195" s="46">
        <v>4319.21</v>
      </c>
      <c r="AD195" s="46">
        <v>10342</v>
      </c>
      <c r="AF195" s="46">
        <v>-12589.29</v>
      </c>
      <c r="AH195" s="46">
        <v>54509.82</v>
      </c>
      <c r="AI195" s="46">
        <v>312897.26</v>
      </c>
      <c r="AJ195" s="46">
        <v>62962.44</v>
      </c>
      <c r="AK195" s="46">
        <v>77460.05</v>
      </c>
      <c r="AM195" s="46">
        <v>64265.75</v>
      </c>
      <c r="AN195" s="46">
        <v>21790.78</v>
      </c>
    </row>
    <row r="196" spans="2:47" x14ac:dyDescent="0.3">
      <c r="B196" s="48" t="s">
        <v>398</v>
      </c>
      <c r="C196" s="48" t="s">
        <v>397</v>
      </c>
      <c r="D196" s="49">
        <v>87867326.319999933</v>
      </c>
      <c r="E196" s="46">
        <v>176765.97999999998</v>
      </c>
      <c r="F196" s="46">
        <v>456674.07</v>
      </c>
      <c r="G196" s="46">
        <v>864655.57000000007</v>
      </c>
      <c r="H196" s="46">
        <v>599807.96000000008</v>
      </c>
      <c r="I196" s="46">
        <v>90959.67</v>
      </c>
      <c r="J196" s="46">
        <v>2446932.65</v>
      </c>
      <c r="K196" s="46">
        <v>338245.36</v>
      </c>
      <c r="L196" s="46">
        <v>5325794.209999999</v>
      </c>
      <c r="M196" s="46">
        <v>2969416.4499999997</v>
      </c>
      <c r="N196" s="46">
        <v>1419341.27</v>
      </c>
      <c r="O196" s="46">
        <v>3867094.6400000006</v>
      </c>
      <c r="P196" s="46">
        <v>50368209.389999993</v>
      </c>
      <c r="Q196" s="46">
        <v>1731000.11</v>
      </c>
      <c r="R196" s="46">
        <v>210339.61</v>
      </c>
      <c r="S196" s="46">
        <v>591164.15</v>
      </c>
      <c r="T196" s="46">
        <v>519044.03999999992</v>
      </c>
      <c r="U196" s="46">
        <v>656877.06000000006</v>
      </c>
      <c r="V196" s="46">
        <v>536976.65</v>
      </c>
      <c r="W196" s="46">
        <v>238624.59999999998</v>
      </c>
      <c r="X196" s="46">
        <v>938163.53</v>
      </c>
      <c r="Y196" s="46">
        <v>1478655.58</v>
      </c>
      <c r="Z196" s="46">
        <v>-33381.51</v>
      </c>
      <c r="AA196" s="46">
        <v>542626.34</v>
      </c>
      <c r="AB196" s="46">
        <v>1880896.1099999999</v>
      </c>
      <c r="AC196" s="46">
        <v>288607.89</v>
      </c>
      <c r="AD196" s="46">
        <v>87535</v>
      </c>
      <c r="AF196" s="46">
        <v>-364014.53</v>
      </c>
      <c r="AG196" s="46">
        <v>311547.89999999997</v>
      </c>
      <c r="AH196" s="46">
        <v>504810.35</v>
      </c>
      <c r="AI196" s="46">
        <v>2260963.7599999998</v>
      </c>
      <c r="AJ196" s="46">
        <v>1261775.5</v>
      </c>
      <c r="AK196" s="46">
        <v>1675176.1199999999</v>
      </c>
      <c r="AL196" s="46">
        <v>261619.97000000003</v>
      </c>
      <c r="AM196" s="46">
        <v>809605</v>
      </c>
      <c r="AN196" s="46">
        <v>1976135.84</v>
      </c>
      <c r="AO196" s="46">
        <v>86310.47</v>
      </c>
      <c r="AP196" s="46">
        <v>115998.48000000001</v>
      </c>
      <c r="AQ196" s="46">
        <v>88394.36</v>
      </c>
      <c r="AU196" s="46">
        <v>287976.72000000003</v>
      </c>
    </row>
    <row r="197" spans="2:47" x14ac:dyDescent="0.3">
      <c r="B197" s="48" t="s">
        <v>396</v>
      </c>
      <c r="C197" s="48" t="s">
        <v>395</v>
      </c>
      <c r="D197" s="49">
        <v>145261587.90000001</v>
      </c>
      <c r="E197" s="46">
        <v>436477.14</v>
      </c>
      <c r="F197" s="46">
        <v>874899.79999999981</v>
      </c>
      <c r="G197" s="46">
        <v>1777034.4200000002</v>
      </c>
      <c r="H197" s="46">
        <v>1597187.8699999999</v>
      </c>
      <c r="I197" s="46">
        <v>371929.02</v>
      </c>
      <c r="J197" s="46">
        <v>4430504.629999999</v>
      </c>
      <c r="K197" s="46">
        <v>885536.21000000008</v>
      </c>
      <c r="L197" s="46">
        <v>9575738.5600000005</v>
      </c>
      <c r="M197" s="46">
        <v>5635459.1500000013</v>
      </c>
      <c r="N197" s="46">
        <v>751708.90000000014</v>
      </c>
      <c r="O197" s="46">
        <v>6065007.6499999994</v>
      </c>
      <c r="P197" s="46">
        <v>82541978.680000022</v>
      </c>
      <c r="Q197" s="46">
        <v>2405104.0999999996</v>
      </c>
      <c r="R197" s="46">
        <v>242481.78</v>
      </c>
      <c r="S197" s="46">
        <v>1653823.3299999998</v>
      </c>
      <c r="T197" s="46">
        <v>474702.76999999996</v>
      </c>
      <c r="U197" s="46">
        <v>1180412.4300000002</v>
      </c>
      <c r="V197" s="46">
        <v>1321066.6399999999</v>
      </c>
      <c r="W197" s="46">
        <v>329488.78000000003</v>
      </c>
      <c r="X197" s="46">
        <v>1573162.88</v>
      </c>
      <c r="Y197" s="46">
        <v>1624312.34</v>
      </c>
      <c r="Z197" s="46">
        <v>-150918.87</v>
      </c>
      <c r="AA197" s="46">
        <v>417225.68999999994</v>
      </c>
      <c r="AB197" s="46">
        <v>3664722</v>
      </c>
      <c r="AC197" s="46">
        <v>842207.84000000008</v>
      </c>
      <c r="AD197" s="46">
        <v>222558.24</v>
      </c>
      <c r="AF197" s="46">
        <v>-185031.12</v>
      </c>
      <c r="AG197" s="46">
        <v>348079.57</v>
      </c>
      <c r="AH197" s="46">
        <v>700749.9</v>
      </c>
      <c r="AI197" s="46">
        <v>3105518.3499999996</v>
      </c>
      <c r="AJ197" s="46">
        <v>1989192.08</v>
      </c>
      <c r="AK197" s="46">
        <v>3223048.6999999997</v>
      </c>
      <c r="AL197" s="46">
        <v>16844.27</v>
      </c>
      <c r="AM197" s="46">
        <v>1392260.72</v>
      </c>
      <c r="AN197" s="46">
        <v>1802288.6099999999</v>
      </c>
      <c r="AP197" s="46">
        <v>220829.85</v>
      </c>
      <c r="AQ197" s="46">
        <v>329.99999999999363</v>
      </c>
      <c r="AR197" s="46">
        <v>10325.65</v>
      </c>
      <c r="AS197" s="46">
        <v>59909.87</v>
      </c>
      <c r="AU197" s="46">
        <v>1833429.47</v>
      </c>
    </row>
    <row r="198" spans="2:47" x14ac:dyDescent="0.3">
      <c r="B198" s="48" t="s">
        <v>394</v>
      </c>
      <c r="C198" s="48" t="s">
        <v>393</v>
      </c>
      <c r="D198" s="49">
        <v>25670705.100000001</v>
      </c>
      <c r="E198" s="46">
        <v>164699.69</v>
      </c>
      <c r="F198" s="46">
        <v>346926.05</v>
      </c>
      <c r="G198" s="46">
        <v>550024.14999999991</v>
      </c>
      <c r="H198" s="46">
        <v>102443.13999999998</v>
      </c>
      <c r="I198" s="46">
        <v>33383.82</v>
      </c>
      <c r="J198" s="46">
        <v>297725.54000000004</v>
      </c>
      <c r="K198" s="46">
        <v>202546.6</v>
      </c>
      <c r="L198" s="46">
        <v>1253312.5100000002</v>
      </c>
      <c r="M198" s="46">
        <v>394296.39</v>
      </c>
      <c r="N198" s="46">
        <v>241158.08000000002</v>
      </c>
      <c r="O198" s="46">
        <v>1400893.94</v>
      </c>
      <c r="P198" s="46">
        <v>13532039.459999999</v>
      </c>
      <c r="Q198" s="46">
        <v>248520.77</v>
      </c>
      <c r="R198" s="46">
        <v>1459876.02</v>
      </c>
      <c r="S198" s="46">
        <v>587628.08999999985</v>
      </c>
      <c r="T198" s="46">
        <v>348955.33</v>
      </c>
      <c r="U198" s="46">
        <v>129478.48000000001</v>
      </c>
      <c r="V198" s="46">
        <v>157425.61000000002</v>
      </c>
      <c r="W198" s="46">
        <v>5326.25</v>
      </c>
      <c r="X198" s="46">
        <v>24720.69</v>
      </c>
      <c r="Y198" s="46">
        <v>408876.16000000003</v>
      </c>
      <c r="AA198" s="46">
        <v>209900.98</v>
      </c>
      <c r="AB198" s="46">
        <v>826626.06</v>
      </c>
      <c r="AC198" s="46">
        <v>268853.75</v>
      </c>
      <c r="AD198" s="46">
        <v>46256</v>
      </c>
      <c r="AF198" s="46">
        <v>-1390.89</v>
      </c>
      <c r="AH198" s="46">
        <v>162761.68</v>
      </c>
      <c r="AI198" s="46">
        <v>481829.77</v>
      </c>
      <c r="AJ198" s="46">
        <v>322989.09999999998</v>
      </c>
      <c r="AK198" s="46">
        <v>597534.38</v>
      </c>
      <c r="AL198" s="46">
        <v>41480.71</v>
      </c>
      <c r="AM198" s="46">
        <v>216691</v>
      </c>
      <c r="AN198" s="46">
        <v>560622.74</v>
      </c>
      <c r="AQ198" s="46">
        <v>34673.449999999997</v>
      </c>
      <c r="AR198" s="46">
        <v>439.87</v>
      </c>
      <c r="AS198" s="46">
        <v>11179.73</v>
      </c>
    </row>
    <row r="199" spans="2:47" x14ac:dyDescent="0.3">
      <c r="B199" s="48" t="s">
        <v>392</v>
      </c>
      <c r="C199" s="48" t="s">
        <v>391</v>
      </c>
      <c r="D199" s="49">
        <v>41371692.930000037</v>
      </c>
      <c r="E199" s="46">
        <v>786712.88000000012</v>
      </c>
      <c r="F199" s="46">
        <v>493304.76</v>
      </c>
      <c r="G199" s="46">
        <v>555886.66</v>
      </c>
      <c r="H199" s="46">
        <v>512083.87</v>
      </c>
      <c r="I199" s="46">
        <v>134272.92000000001</v>
      </c>
      <c r="J199" s="46">
        <v>1084766.02</v>
      </c>
      <c r="K199" s="46">
        <v>423551.81000000006</v>
      </c>
      <c r="L199" s="46">
        <v>2120035.9299999997</v>
      </c>
      <c r="M199" s="46">
        <v>894732.7699999999</v>
      </c>
      <c r="N199" s="46">
        <v>678220.65</v>
      </c>
      <c r="O199" s="46">
        <v>2913631.48</v>
      </c>
      <c r="P199" s="46">
        <v>21405766.849999998</v>
      </c>
      <c r="Q199" s="46">
        <v>869365.81</v>
      </c>
      <c r="R199" s="46">
        <v>43017.73</v>
      </c>
      <c r="S199" s="46">
        <v>380480.88999999996</v>
      </c>
      <c r="T199" s="46">
        <v>538417.16999999993</v>
      </c>
      <c r="U199" s="46">
        <v>203188.17</v>
      </c>
      <c r="V199" s="46">
        <v>317101.81000000006</v>
      </c>
      <c r="W199" s="46">
        <v>125593.59999999999</v>
      </c>
      <c r="X199" s="46">
        <v>310200.3</v>
      </c>
      <c r="Y199" s="46">
        <v>518970.43</v>
      </c>
      <c r="AA199" s="46">
        <v>205210.28</v>
      </c>
      <c r="AB199" s="46">
        <v>1508054.4</v>
      </c>
      <c r="AC199" s="46">
        <v>226752.15</v>
      </c>
      <c r="AD199" s="46">
        <v>56000</v>
      </c>
      <c r="AE199" s="46">
        <v>844.6400000000001</v>
      </c>
      <c r="AF199" s="46">
        <v>-219483.18</v>
      </c>
      <c r="AG199" s="46">
        <v>137396.95000000001</v>
      </c>
      <c r="AH199" s="46">
        <v>206004.42</v>
      </c>
      <c r="AI199" s="46">
        <v>1263619.26</v>
      </c>
      <c r="AJ199" s="46">
        <v>553470.96000000008</v>
      </c>
      <c r="AK199" s="46">
        <v>852364.75</v>
      </c>
      <c r="AL199" s="46">
        <v>20035.45</v>
      </c>
      <c r="AM199" s="46">
        <v>406364</v>
      </c>
      <c r="AN199" s="46">
        <v>841598.84000000008</v>
      </c>
      <c r="AQ199" s="46">
        <v>4157.4999999999964</v>
      </c>
    </row>
    <row r="200" spans="2:47" x14ac:dyDescent="0.3">
      <c r="B200" s="48" t="s">
        <v>390</v>
      </c>
      <c r="C200" s="48" t="s">
        <v>389</v>
      </c>
      <c r="D200" s="49">
        <v>222704810.09000006</v>
      </c>
      <c r="E200" s="46">
        <v>182699.09</v>
      </c>
      <c r="F200" s="46">
        <v>1568870.28</v>
      </c>
      <c r="G200" s="46">
        <v>2803561.48</v>
      </c>
      <c r="H200" s="46">
        <v>2444299.04</v>
      </c>
      <c r="I200" s="46">
        <v>631874.19000000006</v>
      </c>
      <c r="J200" s="46">
        <v>5491907.7399999993</v>
      </c>
      <c r="K200" s="46">
        <v>2513699.0799999996</v>
      </c>
      <c r="L200" s="46">
        <v>11565802.869999997</v>
      </c>
      <c r="M200" s="46">
        <v>6870426.2399999993</v>
      </c>
      <c r="N200" s="46">
        <v>4543290.5500000007</v>
      </c>
      <c r="O200" s="46">
        <v>12652025.450000003</v>
      </c>
      <c r="P200" s="46">
        <v>112632744.45000002</v>
      </c>
      <c r="Q200" s="46">
        <v>2457466.44</v>
      </c>
      <c r="R200" s="46">
        <v>314583.62</v>
      </c>
      <c r="S200" s="46">
        <v>7686561.3100000015</v>
      </c>
      <c r="T200" s="46">
        <v>4507938.2899999991</v>
      </c>
      <c r="U200" s="46">
        <v>2099533.98</v>
      </c>
      <c r="V200" s="46">
        <v>1206593.4099999999</v>
      </c>
      <c r="W200" s="46">
        <v>236353.29</v>
      </c>
      <c r="X200" s="46">
        <v>400414.01</v>
      </c>
      <c r="Y200" s="46">
        <v>7264330.6900000004</v>
      </c>
      <c r="Z200" s="46">
        <v>-67363.25</v>
      </c>
      <c r="AA200" s="46">
        <v>1174350.06</v>
      </c>
      <c r="AB200" s="46">
        <v>5889735.540000001</v>
      </c>
      <c r="AC200" s="46">
        <v>1092131.76</v>
      </c>
      <c r="AD200" s="46">
        <v>2414.59</v>
      </c>
      <c r="AF200" s="46">
        <v>-924316.39</v>
      </c>
      <c r="AG200" s="46">
        <v>829640.61</v>
      </c>
      <c r="AH200" s="46">
        <v>1140376.3500000001</v>
      </c>
      <c r="AI200" s="46">
        <v>7703328.120000002</v>
      </c>
      <c r="AJ200" s="46">
        <v>3026145.7300000009</v>
      </c>
      <c r="AK200" s="46">
        <v>3884135.71</v>
      </c>
      <c r="AL200" s="46">
        <v>246021.74</v>
      </c>
      <c r="AM200" s="46">
        <v>2516454</v>
      </c>
      <c r="AN200" s="46">
        <v>4420615.33</v>
      </c>
      <c r="AO200" s="46">
        <v>250244.19000000003</v>
      </c>
      <c r="AP200" s="46">
        <v>98550.53</v>
      </c>
      <c r="AQ200" s="46">
        <v>351035.41000000009</v>
      </c>
      <c r="AR200" s="46">
        <v>24288.04</v>
      </c>
      <c r="AS200" s="46">
        <v>193762.73</v>
      </c>
      <c r="AT200" s="46">
        <v>377924.43</v>
      </c>
      <c r="AU200" s="46">
        <v>400359.36</v>
      </c>
    </row>
    <row r="201" spans="2:47" x14ac:dyDescent="0.3">
      <c r="B201" s="48" t="s">
        <v>388</v>
      </c>
      <c r="C201" s="48" t="s">
        <v>387</v>
      </c>
      <c r="D201" s="49">
        <v>149811577.98000005</v>
      </c>
      <c r="E201" s="46">
        <v>186646.58</v>
      </c>
      <c r="F201" s="46">
        <v>576512.56999999995</v>
      </c>
      <c r="G201" s="46">
        <v>1789969.3000000003</v>
      </c>
      <c r="H201" s="46">
        <v>1173970.2</v>
      </c>
      <c r="I201" s="46">
        <v>503705.86</v>
      </c>
      <c r="J201" s="46">
        <v>3818285.63</v>
      </c>
      <c r="K201" s="46">
        <v>2611133.5500000003</v>
      </c>
      <c r="L201" s="46">
        <v>10278170.65</v>
      </c>
      <c r="M201" s="46">
        <v>4375761.1100000003</v>
      </c>
      <c r="N201" s="46">
        <v>1666941.32</v>
      </c>
      <c r="O201" s="46">
        <v>7520901.669999999</v>
      </c>
      <c r="P201" s="46">
        <v>79297618.270000011</v>
      </c>
      <c r="Q201" s="46">
        <v>2782074.3899999997</v>
      </c>
      <c r="R201" s="46">
        <v>10000</v>
      </c>
      <c r="S201" s="46">
        <v>2988085.3200000003</v>
      </c>
      <c r="T201" s="46">
        <v>536227.76</v>
      </c>
      <c r="U201" s="46">
        <v>1688186.4599999997</v>
      </c>
      <c r="V201" s="46">
        <v>1108539.18</v>
      </c>
      <c r="W201" s="46">
        <v>1805.5300000000002</v>
      </c>
      <c r="Y201" s="46">
        <v>3456200.98</v>
      </c>
      <c r="Z201" s="46">
        <v>-30901.97</v>
      </c>
      <c r="AA201" s="46">
        <v>468953.69000000006</v>
      </c>
      <c r="AB201" s="46">
        <v>5418864.6600000001</v>
      </c>
      <c r="AC201" s="46">
        <v>1131093.0900000001</v>
      </c>
      <c r="AD201" s="46">
        <v>246373</v>
      </c>
      <c r="AF201" s="46">
        <v>-91884.84</v>
      </c>
      <c r="AG201" s="46">
        <v>307242.78000000003</v>
      </c>
      <c r="AH201" s="46">
        <v>692288.48</v>
      </c>
      <c r="AI201" s="46">
        <v>4678665.46</v>
      </c>
      <c r="AJ201" s="46">
        <v>2703773.8600000003</v>
      </c>
      <c r="AK201" s="46">
        <v>2498808.4999999995</v>
      </c>
      <c r="AL201" s="46">
        <v>193984.2</v>
      </c>
      <c r="AM201" s="46">
        <v>1439375</v>
      </c>
      <c r="AN201" s="46">
        <v>3186363.2500000005</v>
      </c>
      <c r="AP201" s="46">
        <v>139002.91999999998</v>
      </c>
      <c r="AQ201" s="46">
        <v>39669.08</v>
      </c>
      <c r="AU201" s="46">
        <v>419170.49</v>
      </c>
    </row>
    <row r="202" spans="2:47" x14ac:dyDescent="0.3">
      <c r="B202" s="48" t="s">
        <v>386</v>
      </c>
      <c r="C202" s="48" t="s">
        <v>385</v>
      </c>
      <c r="D202" s="49">
        <v>131348277.41000007</v>
      </c>
      <c r="E202" s="46">
        <v>274718.56999999995</v>
      </c>
      <c r="F202" s="46">
        <v>793609.41</v>
      </c>
      <c r="G202" s="46">
        <v>1062047.99</v>
      </c>
      <c r="H202" s="46">
        <v>1123536.3700000001</v>
      </c>
      <c r="I202" s="46">
        <v>271498.2</v>
      </c>
      <c r="J202" s="46">
        <v>3396426.0000000005</v>
      </c>
      <c r="K202" s="46">
        <v>1415598.2700000003</v>
      </c>
      <c r="L202" s="46">
        <v>9524535.0999999996</v>
      </c>
      <c r="M202" s="46">
        <v>4082837.28</v>
      </c>
      <c r="N202" s="46">
        <v>1022563.5099999998</v>
      </c>
      <c r="O202" s="46">
        <v>6102078.6900000013</v>
      </c>
      <c r="P202" s="46">
        <v>70760662.930000007</v>
      </c>
      <c r="Q202" s="46">
        <v>1692828.8700000003</v>
      </c>
      <c r="S202" s="46">
        <v>4120166.98</v>
      </c>
      <c r="T202" s="46">
        <v>283802.72000000003</v>
      </c>
      <c r="U202" s="46">
        <v>976701.46</v>
      </c>
      <c r="V202" s="46">
        <v>881404.86</v>
      </c>
      <c r="W202" s="46">
        <v>269183.93</v>
      </c>
      <c r="X202" s="46">
        <v>1962628.93</v>
      </c>
      <c r="Y202" s="46">
        <v>2391427.2500000005</v>
      </c>
      <c r="Z202" s="46">
        <v>-1400</v>
      </c>
      <c r="AA202" s="46">
        <v>581868.63</v>
      </c>
      <c r="AB202" s="46">
        <v>4359902.0199999996</v>
      </c>
      <c r="AC202" s="46">
        <v>715174.07000000007</v>
      </c>
      <c r="AD202" s="46">
        <v>149027.01</v>
      </c>
      <c r="AF202" s="46">
        <v>-521561.7</v>
      </c>
      <c r="AG202" s="46">
        <v>880446.7300000001</v>
      </c>
      <c r="AH202" s="46">
        <v>354962.78</v>
      </c>
      <c r="AI202" s="46">
        <v>3391550.68</v>
      </c>
      <c r="AJ202" s="46">
        <v>1553848.1900000002</v>
      </c>
      <c r="AK202" s="46">
        <v>1650135.98</v>
      </c>
      <c r="AL202" s="46">
        <v>2333581.19</v>
      </c>
      <c r="AM202" s="46">
        <v>1041398.48</v>
      </c>
      <c r="AN202" s="46">
        <v>2413498.0099999998</v>
      </c>
      <c r="AQ202" s="46">
        <v>37588.020000000004</v>
      </c>
    </row>
    <row r="203" spans="2:47" x14ac:dyDescent="0.3">
      <c r="B203" s="48" t="s">
        <v>384</v>
      </c>
      <c r="C203" s="48" t="s">
        <v>383</v>
      </c>
      <c r="D203" s="49">
        <v>319649824.8300001</v>
      </c>
      <c r="E203" s="46">
        <v>1012718.4800000001</v>
      </c>
      <c r="F203" s="46">
        <v>511188.2</v>
      </c>
      <c r="G203" s="46">
        <v>3082320.3899999997</v>
      </c>
      <c r="H203" s="46">
        <v>2647869.5299999998</v>
      </c>
      <c r="I203" s="46">
        <v>780975.33999999985</v>
      </c>
      <c r="J203" s="46">
        <v>8936910.6799999997</v>
      </c>
      <c r="K203" s="46">
        <v>3832854.7200000007</v>
      </c>
      <c r="L203" s="46">
        <v>22189727.509999994</v>
      </c>
      <c r="M203" s="46">
        <v>9139953.4199999981</v>
      </c>
      <c r="N203" s="46">
        <v>4688694.1100000003</v>
      </c>
      <c r="O203" s="46">
        <v>12620168.720000001</v>
      </c>
      <c r="P203" s="46">
        <v>169565006.11999997</v>
      </c>
      <c r="Q203" s="46">
        <v>4088508.2199999997</v>
      </c>
      <c r="R203" s="46">
        <v>1246644.03</v>
      </c>
      <c r="S203" s="46">
        <v>8001526.3000000026</v>
      </c>
      <c r="T203" s="46">
        <v>1829522.01</v>
      </c>
      <c r="U203" s="46">
        <v>4359361.4999999991</v>
      </c>
      <c r="V203" s="46">
        <v>1363804.9699999997</v>
      </c>
      <c r="W203" s="46">
        <v>618795.78</v>
      </c>
      <c r="X203" s="46">
        <v>3518690.29</v>
      </c>
      <c r="Y203" s="46">
        <v>5551290.6200000001</v>
      </c>
      <c r="AA203" s="46">
        <v>1972880.5100000002</v>
      </c>
      <c r="AB203" s="46">
        <v>12795177.100000001</v>
      </c>
      <c r="AC203" s="46">
        <v>1540313.2000000002</v>
      </c>
      <c r="AD203" s="46">
        <v>342150.34</v>
      </c>
      <c r="AF203" s="46">
        <v>-354980.87</v>
      </c>
      <c r="AG203" s="46">
        <v>958308.6399999999</v>
      </c>
      <c r="AH203" s="46">
        <v>1596407.5899999999</v>
      </c>
      <c r="AI203" s="46">
        <v>7644208.3999999994</v>
      </c>
      <c r="AJ203" s="46">
        <v>7641558.8899999997</v>
      </c>
      <c r="AK203" s="46">
        <v>3634419.5400000005</v>
      </c>
      <c r="AL203" s="46">
        <v>597278.23999999987</v>
      </c>
      <c r="AM203" s="46">
        <v>3846650.25</v>
      </c>
      <c r="AN203" s="46">
        <v>5555207.2200000007</v>
      </c>
      <c r="AO203" s="46">
        <v>148010.67999999993</v>
      </c>
      <c r="AP203" s="46">
        <v>598785.19999999995</v>
      </c>
      <c r="AQ203" s="46">
        <v>64913.049999999974</v>
      </c>
      <c r="AR203" s="46">
        <v>411805.87</v>
      </c>
      <c r="AS203" s="46">
        <v>396800.3</v>
      </c>
      <c r="AU203" s="46">
        <v>673399.74</v>
      </c>
    </row>
    <row r="204" spans="2:47" x14ac:dyDescent="0.3">
      <c r="B204" s="48" t="s">
        <v>382</v>
      </c>
      <c r="C204" s="48" t="s">
        <v>381</v>
      </c>
      <c r="D204" s="49">
        <v>28294684.169999983</v>
      </c>
      <c r="E204" s="46">
        <v>101346.89</v>
      </c>
      <c r="F204" s="46">
        <v>383027.94999999995</v>
      </c>
      <c r="G204" s="46">
        <v>579093.4</v>
      </c>
      <c r="H204" s="46">
        <v>167475.37</v>
      </c>
      <c r="I204" s="46">
        <v>96140.34</v>
      </c>
      <c r="J204" s="46">
        <v>722995.2300000001</v>
      </c>
      <c r="K204" s="46">
        <v>10740.5</v>
      </c>
      <c r="L204" s="46">
        <v>1732329.74</v>
      </c>
      <c r="M204" s="46">
        <v>993834.92999999993</v>
      </c>
      <c r="N204" s="46">
        <v>127767.36</v>
      </c>
      <c r="O204" s="46">
        <v>946130.51</v>
      </c>
      <c r="P204" s="46">
        <v>15288431.870000003</v>
      </c>
      <c r="Q204" s="46">
        <v>836033.15999999992</v>
      </c>
      <c r="S204" s="46">
        <v>179936.50999999998</v>
      </c>
      <c r="T204" s="46">
        <v>116912.77000000002</v>
      </c>
      <c r="U204" s="46">
        <v>221311.60000000003</v>
      </c>
      <c r="V204" s="46">
        <v>173640.12999999998</v>
      </c>
      <c r="W204" s="46">
        <v>109521.14000000001</v>
      </c>
      <c r="X204" s="46">
        <v>387562.88</v>
      </c>
      <c r="Y204" s="46">
        <v>425256.2</v>
      </c>
      <c r="AA204" s="46">
        <v>239004.71</v>
      </c>
      <c r="AB204" s="46">
        <v>895322.70000000007</v>
      </c>
      <c r="AC204" s="46">
        <v>178664.82</v>
      </c>
      <c r="AD204" s="46">
        <v>97164</v>
      </c>
      <c r="AF204" s="46">
        <v>-37495.25</v>
      </c>
      <c r="AG204" s="46">
        <v>181275.5</v>
      </c>
      <c r="AH204" s="46">
        <v>348055.97000000003</v>
      </c>
      <c r="AI204" s="46">
        <v>646049.63</v>
      </c>
      <c r="AJ204" s="46">
        <v>498896.71000000008</v>
      </c>
      <c r="AK204" s="46">
        <v>787925.67</v>
      </c>
      <c r="AL204" s="46">
        <v>16766.18</v>
      </c>
      <c r="AM204" s="46">
        <v>276119</v>
      </c>
      <c r="AN204" s="46">
        <v>456807.36</v>
      </c>
      <c r="AQ204" s="46">
        <v>7065.9800000000032</v>
      </c>
      <c r="AU204" s="46">
        <v>103572.70999999999</v>
      </c>
    </row>
    <row r="205" spans="2:47" x14ac:dyDescent="0.3">
      <c r="B205" s="48" t="s">
        <v>380</v>
      </c>
      <c r="C205" s="48" t="s">
        <v>379</v>
      </c>
      <c r="D205" s="49">
        <v>61423989.430000007</v>
      </c>
      <c r="E205" s="46">
        <v>134648.61000000002</v>
      </c>
      <c r="F205" s="46">
        <v>789930.72</v>
      </c>
      <c r="G205" s="46">
        <v>739730.13</v>
      </c>
      <c r="H205" s="46">
        <v>662958.06999999995</v>
      </c>
      <c r="I205" s="46">
        <v>93153.58</v>
      </c>
      <c r="J205" s="46">
        <v>1643579.68</v>
      </c>
      <c r="K205" s="46">
        <v>275356.68</v>
      </c>
      <c r="L205" s="46">
        <v>3917368.8200000003</v>
      </c>
      <c r="M205" s="46">
        <v>1913245.22</v>
      </c>
      <c r="N205" s="46">
        <v>946049.95</v>
      </c>
      <c r="O205" s="46">
        <v>2631015.8499999996</v>
      </c>
      <c r="P205" s="46">
        <v>32061858.270000007</v>
      </c>
      <c r="Q205" s="46">
        <v>913384.03999999992</v>
      </c>
      <c r="R205" s="46">
        <v>109038.07999999999</v>
      </c>
      <c r="S205" s="46">
        <v>1464009.8499999999</v>
      </c>
      <c r="T205" s="46">
        <v>557144.55000000005</v>
      </c>
      <c r="U205" s="46">
        <v>561860.32000000007</v>
      </c>
      <c r="V205" s="46">
        <v>624335.44000000006</v>
      </c>
      <c r="W205" s="46">
        <v>199618.11999999997</v>
      </c>
      <c r="X205" s="46">
        <v>869659.62</v>
      </c>
      <c r="Y205" s="46">
        <v>1156849.02</v>
      </c>
      <c r="Z205" s="46">
        <v>-35542.6</v>
      </c>
      <c r="AA205" s="46">
        <v>357878.81</v>
      </c>
      <c r="AB205" s="46">
        <v>2120842.08</v>
      </c>
      <c r="AC205" s="46">
        <v>345790.29000000004</v>
      </c>
      <c r="AD205" s="46">
        <v>95603.99</v>
      </c>
      <c r="AF205" s="46">
        <v>-98061.39</v>
      </c>
      <c r="AG205" s="46">
        <v>197415.77</v>
      </c>
      <c r="AH205" s="46">
        <v>125306.50999999998</v>
      </c>
      <c r="AI205" s="46">
        <v>1595830.94</v>
      </c>
      <c r="AJ205" s="46">
        <v>814646</v>
      </c>
      <c r="AK205" s="46">
        <v>1326668.5900000001</v>
      </c>
      <c r="AL205" s="46">
        <v>11795.5</v>
      </c>
      <c r="AM205" s="46">
        <v>530549.01</v>
      </c>
      <c r="AN205" s="46">
        <v>893460.65</v>
      </c>
      <c r="AO205" s="46">
        <v>48289.349999999991</v>
      </c>
      <c r="AQ205" s="46">
        <v>62433.19999999999</v>
      </c>
      <c r="AU205" s="46">
        <v>766288.1100000001</v>
      </c>
    </row>
    <row r="206" spans="2:47" x14ac:dyDescent="0.3">
      <c r="B206" s="48" t="s">
        <v>378</v>
      </c>
      <c r="C206" s="48" t="s">
        <v>377</v>
      </c>
      <c r="D206" s="49">
        <v>63853947.48999998</v>
      </c>
      <c r="E206" s="46">
        <v>85231.039999999994</v>
      </c>
      <c r="F206" s="46">
        <v>490718.51</v>
      </c>
      <c r="G206" s="46">
        <v>1048505.1900000001</v>
      </c>
      <c r="H206" s="46">
        <v>635790.31000000006</v>
      </c>
      <c r="I206" s="46">
        <v>40168.449999999997</v>
      </c>
      <c r="J206" s="46">
        <v>2198714.92</v>
      </c>
      <c r="K206" s="46">
        <v>946179.29</v>
      </c>
      <c r="L206" s="46">
        <v>3866808.6799999997</v>
      </c>
      <c r="M206" s="46">
        <v>1751153.91</v>
      </c>
      <c r="N206" s="46">
        <v>643834.79000000015</v>
      </c>
      <c r="O206" s="46">
        <v>2719560.6000000006</v>
      </c>
      <c r="P206" s="46">
        <v>35036762.570000008</v>
      </c>
      <c r="Q206" s="46">
        <v>1263957.9300000004</v>
      </c>
      <c r="R206" s="46">
        <v>217916.74000000002</v>
      </c>
      <c r="S206" s="46">
        <v>360048.55</v>
      </c>
      <c r="T206" s="46">
        <v>573130.17999999993</v>
      </c>
      <c r="U206" s="46">
        <v>496165.06</v>
      </c>
      <c r="V206" s="46">
        <v>620521.56000000006</v>
      </c>
      <c r="W206" s="46">
        <v>116534.49999999999</v>
      </c>
      <c r="X206" s="46">
        <v>892061.53</v>
      </c>
      <c r="Y206" s="46">
        <v>934126.98</v>
      </c>
      <c r="Z206" s="46">
        <v>-15277.4</v>
      </c>
      <c r="AA206" s="46">
        <v>382432.93999999994</v>
      </c>
      <c r="AB206" s="46">
        <v>1746840.55</v>
      </c>
      <c r="AC206" s="46">
        <v>462970.49</v>
      </c>
      <c r="AD206" s="46">
        <v>106931.91</v>
      </c>
      <c r="AF206" s="46">
        <v>-12146.88</v>
      </c>
      <c r="AG206" s="46">
        <v>275958.58</v>
      </c>
      <c r="AH206" s="46">
        <v>404131.56</v>
      </c>
      <c r="AI206" s="46">
        <v>1899838.8199999998</v>
      </c>
      <c r="AJ206" s="46">
        <v>890376.81</v>
      </c>
      <c r="AK206" s="46">
        <v>1215903.97</v>
      </c>
      <c r="AL206" s="46">
        <v>45014.020000000004</v>
      </c>
      <c r="AM206" s="46">
        <v>508647.38</v>
      </c>
      <c r="AN206" s="46">
        <v>957594.99</v>
      </c>
      <c r="AO206" s="46">
        <v>3389.2</v>
      </c>
      <c r="AP206" s="46">
        <v>4051.61</v>
      </c>
      <c r="AQ206" s="46">
        <v>857.79</v>
      </c>
      <c r="AR206" s="46">
        <v>719.62</v>
      </c>
      <c r="AS206" s="46">
        <v>16649.47</v>
      </c>
      <c r="AU206" s="46">
        <v>21170.77</v>
      </c>
    </row>
    <row r="207" spans="2:47" x14ac:dyDescent="0.3">
      <c r="B207" s="48" t="s">
        <v>376</v>
      </c>
      <c r="C207" s="48" t="s">
        <v>375</v>
      </c>
      <c r="D207" s="49">
        <v>9148050.1100000013</v>
      </c>
      <c r="F207" s="46">
        <v>336459.05999999994</v>
      </c>
      <c r="G207" s="46">
        <v>32923.949999999997</v>
      </c>
      <c r="H207" s="46">
        <v>28655.489999999998</v>
      </c>
      <c r="I207" s="46">
        <v>25849.75</v>
      </c>
      <c r="J207" s="46">
        <v>444455.23</v>
      </c>
      <c r="L207" s="46">
        <v>561281</v>
      </c>
      <c r="N207" s="46">
        <v>287530.21000000002</v>
      </c>
      <c r="O207" s="46">
        <v>272512.95</v>
      </c>
      <c r="P207" s="46">
        <v>6364593</v>
      </c>
      <c r="Q207" s="46">
        <v>146558.85999999999</v>
      </c>
      <c r="S207" s="46">
        <v>45431.48</v>
      </c>
      <c r="T207" s="46">
        <v>26340</v>
      </c>
      <c r="U207" s="46">
        <v>5780</v>
      </c>
      <c r="V207" s="46">
        <v>55838.080000000002</v>
      </c>
      <c r="X207" s="46">
        <v>7139.3099999999995</v>
      </c>
      <c r="Y207" s="46">
        <v>31593</v>
      </c>
      <c r="AB207" s="46">
        <v>440058.32000000007</v>
      </c>
      <c r="AI207" s="46">
        <v>3220.49</v>
      </c>
      <c r="AN207" s="46">
        <v>31829.93</v>
      </c>
    </row>
    <row r="208" spans="2:47" x14ac:dyDescent="0.3">
      <c r="B208" s="48" t="s">
        <v>374</v>
      </c>
      <c r="C208" s="48" t="s">
        <v>373</v>
      </c>
      <c r="D208" s="49">
        <v>4318985.05</v>
      </c>
      <c r="E208" s="46">
        <v>6904.13</v>
      </c>
      <c r="G208" s="46">
        <v>247974.25</v>
      </c>
      <c r="H208" s="46">
        <v>216.5</v>
      </c>
      <c r="I208" s="46">
        <v>92.18</v>
      </c>
      <c r="J208" s="46">
        <v>375779.75</v>
      </c>
      <c r="L208" s="46">
        <v>582270.38</v>
      </c>
      <c r="O208" s="46">
        <v>97263.079999999987</v>
      </c>
      <c r="P208" s="46">
        <v>1727750.4899999998</v>
      </c>
      <c r="S208" s="46">
        <v>62733.97</v>
      </c>
      <c r="T208" s="46">
        <v>122130.31</v>
      </c>
      <c r="U208" s="46">
        <v>118721.52</v>
      </c>
      <c r="V208" s="46">
        <v>28972.25</v>
      </c>
      <c r="W208" s="46">
        <v>12373.02</v>
      </c>
      <c r="X208" s="46">
        <v>238143.03</v>
      </c>
      <c r="Y208" s="46">
        <v>11501.14</v>
      </c>
      <c r="AB208" s="46">
        <v>188817.63</v>
      </c>
      <c r="AH208" s="46">
        <v>82133.16</v>
      </c>
      <c r="AI208" s="46">
        <v>303681.97000000003</v>
      </c>
      <c r="AK208" s="46">
        <v>62572.3</v>
      </c>
      <c r="AL208" s="46">
        <v>9667.32</v>
      </c>
      <c r="AM208" s="46">
        <v>12816.23</v>
      </c>
      <c r="AN208" s="46">
        <v>25527.219999999998</v>
      </c>
      <c r="AO208" s="46">
        <v>943.22</v>
      </c>
    </row>
    <row r="209" spans="2:47" x14ac:dyDescent="0.3">
      <c r="B209" s="48" t="s">
        <v>372</v>
      </c>
      <c r="C209" s="48" t="s">
        <v>371</v>
      </c>
      <c r="D209" s="49">
        <v>3789338.22</v>
      </c>
      <c r="E209" s="46">
        <v>5950</v>
      </c>
      <c r="G209" s="46">
        <v>502418.34</v>
      </c>
      <c r="H209" s="46">
        <v>223.75</v>
      </c>
      <c r="I209" s="46">
        <v>12123.38</v>
      </c>
      <c r="J209" s="46">
        <v>110330.21000000002</v>
      </c>
      <c r="L209" s="46">
        <v>683245.71</v>
      </c>
      <c r="N209" s="46">
        <v>131204.24000000002</v>
      </c>
      <c r="P209" s="46">
        <v>1521762.5099999998</v>
      </c>
      <c r="Q209" s="46">
        <v>23891.87</v>
      </c>
      <c r="S209" s="46">
        <v>78639.27</v>
      </c>
      <c r="T209" s="46">
        <v>68657.97</v>
      </c>
      <c r="V209" s="46">
        <v>21048.25</v>
      </c>
      <c r="W209" s="46">
        <v>24313.739999999998</v>
      </c>
      <c r="X209" s="46">
        <v>53200.36</v>
      </c>
      <c r="Y209" s="46">
        <v>3306.87</v>
      </c>
      <c r="AA209" s="46">
        <v>11010.08</v>
      </c>
      <c r="AB209" s="46">
        <v>17613.099999999999</v>
      </c>
      <c r="AI209" s="46">
        <v>271530.51999999996</v>
      </c>
      <c r="AJ209" s="46">
        <v>105163.14</v>
      </c>
      <c r="AK209" s="46">
        <v>117909.70999999999</v>
      </c>
      <c r="AM209" s="46">
        <v>19523.72</v>
      </c>
      <c r="AO209" s="46">
        <v>6271.48</v>
      </c>
    </row>
    <row r="210" spans="2:47" x14ac:dyDescent="0.3">
      <c r="B210" s="48" t="s">
        <v>370</v>
      </c>
      <c r="C210" s="48" t="s">
        <v>369</v>
      </c>
      <c r="D210" s="49">
        <v>469738.37</v>
      </c>
      <c r="E210" s="46">
        <v>2837.43</v>
      </c>
      <c r="F210" s="46">
        <v>35334.54</v>
      </c>
      <c r="G210" s="46">
        <v>99913.919999999998</v>
      </c>
      <c r="K210" s="46">
        <v>559.03</v>
      </c>
      <c r="P210" s="46">
        <v>270173.2</v>
      </c>
      <c r="R210" s="46">
        <v>6948.5</v>
      </c>
      <c r="S210" s="46">
        <v>1049</v>
      </c>
      <c r="T210" s="46">
        <v>18661.04</v>
      </c>
      <c r="V210" s="46">
        <v>483.36</v>
      </c>
      <c r="AI210" s="46">
        <v>10049.200000000001</v>
      </c>
      <c r="AJ210" s="46">
        <v>6015.7199999999993</v>
      </c>
      <c r="AK210" s="46">
        <v>10388.43</v>
      </c>
      <c r="AL210" s="46">
        <v>6000</v>
      </c>
      <c r="AM210" s="46">
        <v>1325</v>
      </c>
    </row>
    <row r="211" spans="2:47" x14ac:dyDescent="0.3">
      <c r="B211" s="48" t="s">
        <v>368</v>
      </c>
      <c r="C211" s="48" t="s">
        <v>367</v>
      </c>
      <c r="D211" s="49">
        <v>12365064.650000004</v>
      </c>
      <c r="E211" s="46">
        <v>6346.65</v>
      </c>
      <c r="F211" s="46">
        <v>516709.72000000003</v>
      </c>
      <c r="G211" s="46">
        <v>300561.2</v>
      </c>
      <c r="H211" s="46">
        <v>209002.98</v>
      </c>
      <c r="J211" s="46">
        <v>83460.489999999991</v>
      </c>
      <c r="K211" s="46">
        <v>103519.95999999999</v>
      </c>
      <c r="L211" s="46">
        <v>805246.32</v>
      </c>
      <c r="M211" s="46">
        <v>412098.6</v>
      </c>
      <c r="O211" s="46">
        <v>460006.36999999994</v>
      </c>
      <c r="P211" s="46">
        <v>6858754.5199999996</v>
      </c>
      <c r="Q211" s="46">
        <v>321146.92</v>
      </c>
      <c r="S211" s="46">
        <v>34916.28</v>
      </c>
      <c r="T211" s="46">
        <v>128185.92</v>
      </c>
      <c r="X211" s="46">
        <v>118239.62</v>
      </c>
      <c r="Y211" s="46">
        <v>250050.66000000003</v>
      </c>
      <c r="AB211" s="46">
        <v>184512.49</v>
      </c>
      <c r="AC211" s="46">
        <v>1115.3</v>
      </c>
      <c r="AD211" s="46">
        <v>17884</v>
      </c>
      <c r="AF211" s="46">
        <v>-29265</v>
      </c>
      <c r="AH211" s="46">
        <v>176414</v>
      </c>
      <c r="AI211" s="46">
        <v>358370.99</v>
      </c>
      <c r="AJ211" s="46">
        <v>159489.72</v>
      </c>
      <c r="AK211" s="46">
        <v>326150.86000000004</v>
      </c>
      <c r="AM211" s="46">
        <v>118601</v>
      </c>
      <c r="AN211" s="46">
        <v>423290.75999999995</v>
      </c>
      <c r="AR211" s="46">
        <v>1494.66</v>
      </c>
      <c r="AS211" s="46">
        <v>18759.66</v>
      </c>
    </row>
    <row r="212" spans="2:47" x14ac:dyDescent="0.3">
      <c r="B212" s="48" t="s">
        <v>366</v>
      </c>
      <c r="C212" s="48" t="s">
        <v>365</v>
      </c>
      <c r="D212" s="49">
        <v>6269729.1200000001</v>
      </c>
      <c r="E212" s="46">
        <v>57724.649999999994</v>
      </c>
      <c r="F212" s="46">
        <v>184865.89</v>
      </c>
      <c r="G212" s="46">
        <v>148736.41</v>
      </c>
      <c r="H212" s="46">
        <v>76898.070000000007</v>
      </c>
      <c r="I212" s="46">
        <v>6420</v>
      </c>
      <c r="J212" s="46">
        <v>144296.79999999999</v>
      </c>
      <c r="K212" s="46">
        <v>42170.91</v>
      </c>
      <c r="L212" s="46">
        <v>364001.32000000007</v>
      </c>
      <c r="M212" s="46">
        <v>120895.3</v>
      </c>
      <c r="N212" s="46">
        <v>21155.61</v>
      </c>
      <c r="O212" s="46">
        <v>254937.87</v>
      </c>
      <c r="P212" s="46">
        <v>3036503.49</v>
      </c>
      <c r="Q212" s="46">
        <v>97535.73000000001</v>
      </c>
      <c r="S212" s="46">
        <v>34700.67</v>
      </c>
      <c r="T212" s="46">
        <v>249049.81</v>
      </c>
      <c r="U212" s="46">
        <v>34149.32</v>
      </c>
      <c r="V212" s="46">
        <v>38336.51</v>
      </c>
      <c r="X212" s="46">
        <v>35852.65</v>
      </c>
      <c r="Y212" s="46">
        <v>135066.4</v>
      </c>
      <c r="AB212" s="46">
        <v>257645.65999999997</v>
      </c>
      <c r="AC212" s="46">
        <v>6346.15</v>
      </c>
      <c r="AD212" s="46">
        <v>12393</v>
      </c>
      <c r="AE212" s="46">
        <v>6993.07</v>
      </c>
      <c r="AF212" s="46">
        <v>-32501.64</v>
      </c>
      <c r="AH212" s="46">
        <v>124680.43000000001</v>
      </c>
      <c r="AI212" s="46">
        <v>179343.8</v>
      </c>
      <c r="AJ212" s="46">
        <v>173936.65</v>
      </c>
      <c r="AK212" s="46">
        <v>234392.67</v>
      </c>
      <c r="AM212" s="46">
        <v>48053</v>
      </c>
      <c r="AN212" s="46">
        <v>175148.92</v>
      </c>
    </row>
    <row r="213" spans="2:47" x14ac:dyDescent="0.3">
      <c r="B213" s="48" t="s">
        <v>364</v>
      </c>
      <c r="C213" s="48" t="s">
        <v>363</v>
      </c>
      <c r="D213" s="49">
        <v>13680897.849999998</v>
      </c>
      <c r="E213" s="46">
        <v>75917.09</v>
      </c>
      <c r="F213" s="46">
        <v>380520.76</v>
      </c>
      <c r="G213" s="46">
        <v>227764.9</v>
      </c>
      <c r="H213" s="46">
        <v>118721.15</v>
      </c>
      <c r="J213" s="46">
        <v>201291.27</v>
      </c>
      <c r="K213" s="46">
        <v>195658.35</v>
      </c>
      <c r="L213" s="46">
        <v>953719.41999999993</v>
      </c>
      <c r="M213" s="46">
        <v>581730.65</v>
      </c>
      <c r="N213" s="46">
        <v>20493.060000000001</v>
      </c>
      <c r="O213" s="46">
        <v>612360.94000000006</v>
      </c>
      <c r="P213" s="46">
        <v>7261234.5899999999</v>
      </c>
      <c r="Q213" s="46">
        <v>385566.67999999993</v>
      </c>
      <c r="S213" s="46">
        <v>203712.82</v>
      </c>
      <c r="U213" s="46">
        <v>54762.93</v>
      </c>
      <c r="V213" s="46">
        <v>47463.11</v>
      </c>
      <c r="W213" s="46">
        <v>36767.06</v>
      </c>
      <c r="X213" s="46">
        <v>166163.85</v>
      </c>
      <c r="Y213" s="46">
        <v>254806.28000000003</v>
      </c>
      <c r="AA213" s="46">
        <v>55305.919999999998</v>
      </c>
      <c r="AB213" s="46">
        <v>263036.71000000002</v>
      </c>
      <c r="AC213" s="46">
        <v>39916.090000000004</v>
      </c>
      <c r="AD213" s="46">
        <v>20781</v>
      </c>
      <c r="AF213" s="46">
        <v>-40049.769999999997</v>
      </c>
      <c r="AH213" s="46">
        <v>3175.83</v>
      </c>
      <c r="AI213" s="46">
        <v>275302.21000000002</v>
      </c>
      <c r="AJ213" s="46">
        <v>311479.55</v>
      </c>
      <c r="AK213" s="46">
        <v>421225.86</v>
      </c>
      <c r="AM213" s="46">
        <v>131624</v>
      </c>
      <c r="AN213" s="46">
        <v>415546.78</v>
      </c>
      <c r="AQ213" s="46">
        <v>219.56999999999971</v>
      </c>
      <c r="AU213" s="46">
        <v>4679.1899999999996</v>
      </c>
    </row>
    <row r="214" spans="2:47" x14ac:dyDescent="0.3">
      <c r="B214" s="48" t="s">
        <v>362</v>
      </c>
      <c r="C214" s="48" t="s">
        <v>361</v>
      </c>
      <c r="D214" s="49">
        <v>10756082.440000003</v>
      </c>
      <c r="E214" s="46">
        <v>161521.66999999998</v>
      </c>
      <c r="F214" s="46">
        <v>318892.46000000002</v>
      </c>
      <c r="G214" s="46">
        <v>374389.68999999994</v>
      </c>
      <c r="H214" s="46">
        <v>11565.359999999999</v>
      </c>
      <c r="I214" s="46">
        <v>17249.829999999998</v>
      </c>
      <c r="J214" s="46">
        <v>260207.19</v>
      </c>
      <c r="K214" s="46">
        <v>74462.62</v>
      </c>
      <c r="L214" s="46">
        <v>452335.34</v>
      </c>
      <c r="M214" s="46">
        <v>202473.16000000003</v>
      </c>
      <c r="N214" s="46">
        <v>147420.21000000002</v>
      </c>
      <c r="O214" s="46">
        <v>399755.78</v>
      </c>
      <c r="P214" s="46">
        <v>5153421.79</v>
      </c>
      <c r="Q214" s="46">
        <v>187111</v>
      </c>
      <c r="R214" s="46">
        <v>156145.86000000002</v>
      </c>
      <c r="S214" s="46">
        <v>155644.16999999995</v>
      </c>
      <c r="T214" s="46">
        <v>36675.979999999996</v>
      </c>
      <c r="U214" s="46">
        <v>238279.56999999998</v>
      </c>
      <c r="V214" s="46">
        <v>58344.55000000001</v>
      </c>
      <c r="W214" s="46">
        <v>54398.390000000007</v>
      </c>
      <c r="X214" s="46">
        <v>132372.4</v>
      </c>
      <c r="Y214" s="46">
        <v>316789.51</v>
      </c>
      <c r="AA214" s="46">
        <v>114454.88000000002</v>
      </c>
      <c r="AB214" s="46">
        <v>427913.26</v>
      </c>
      <c r="AC214" s="46">
        <v>138537.91999999998</v>
      </c>
      <c r="AD214" s="46">
        <v>42091.040000000001</v>
      </c>
      <c r="AF214" s="46">
        <v>-83695.75</v>
      </c>
      <c r="AG214" s="46">
        <v>41791.479999999996</v>
      </c>
      <c r="AH214" s="46">
        <v>68927.16</v>
      </c>
      <c r="AI214" s="46">
        <v>331403.54000000004</v>
      </c>
      <c r="AJ214" s="46">
        <v>116384.18</v>
      </c>
      <c r="AK214" s="46">
        <v>310688.64000000001</v>
      </c>
      <c r="AL214" s="46">
        <v>4194.09</v>
      </c>
      <c r="AM214" s="46">
        <v>86677.96</v>
      </c>
      <c r="AN214" s="46">
        <v>186420.44</v>
      </c>
      <c r="AQ214" s="46">
        <v>-2786.9999999999991</v>
      </c>
      <c r="AR214" s="46">
        <v>1182.6400000000001</v>
      </c>
      <c r="AS214" s="46">
        <v>4730.5600000000004</v>
      </c>
      <c r="AT214" s="46">
        <v>-5913.2</v>
      </c>
      <c r="AU214" s="46">
        <v>63624.069999999992</v>
      </c>
    </row>
    <row r="215" spans="2:47" x14ac:dyDescent="0.3">
      <c r="B215" s="48" t="s">
        <v>360</v>
      </c>
      <c r="C215" s="48" t="s">
        <v>359</v>
      </c>
      <c r="D215" s="49">
        <v>63828806.600000009</v>
      </c>
      <c r="E215" s="46">
        <v>270234.81</v>
      </c>
      <c r="F215" s="46">
        <v>531858.32000000007</v>
      </c>
      <c r="G215" s="46">
        <v>788095.9800000001</v>
      </c>
      <c r="H215" s="46">
        <v>500054.57</v>
      </c>
      <c r="I215" s="46">
        <v>23181.59</v>
      </c>
      <c r="J215" s="46">
        <v>2171320.0299999993</v>
      </c>
      <c r="K215" s="46">
        <v>459552.32</v>
      </c>
      <c r="L215" s="46">
        <v>3014677.89</v>
      </c>
      <c r="M215" s="46">
        <v>2418146.0500000003</v>
      </c>
      <c r="N215" s="46">
        <v>102525.33</v>
      </c>
      <c r="O215" s="46">
        <v>3047968.9800000014</v>
      </c>
      <c r="P215" s="46">
        <v>35879811.939999998</v>
      </c>
      <c r="Q215" s="46">
        <v>1175324.17</v>
      </c>
      <c r="R215" s="46">
        <v>19600</v>
      </c>
      <c r="S215" s="46">
        <v>2065499.31</v>
      </c>
      <c r="T215" s="46">
        <v>199239.40999999997</v>
      </c>
      <c r="U215" s="46">
        <v>436458.99</v>
      </c>
      <c r="V215" s="46">
        <v>404316.04</v>
      </c>
      <c r="W215" s="46">
        <v>195941.53</v>
      </c>
      <c r="X215" s="46">
        <v>452337.99</v>
      </c>
      <c r="Y215" s="46">
        <v>1151551.81</v>
      </c>
      <c r="AA215" s="46">
        <v>302088.67</v>
      </c>
      <c r="AB215" s="46">
        <v>1753373.4800000002</v>
      </c>
      <c r="AC215" s="46">
        <v>441567.15</v>
      </c>
      <c r="AD215" s="46">
        <v>119074</v>
      </c>
      <c r="AF215" s="46">
        <v>-114723.12</v>
      </c>
      <c r="AG215" s="46">
        <v>255188.34000000003</v>
      </c>
      <c r="AH215" s="46">
        <v>282742.14</v>
      </c>
      <c r="AI215" s="46">
        <v>1775421.47</v>
      </c>
      <c r="AJ215" s="46">
        <v>1036565.5299999999</v>
      </c>
      <c r="AK215" s="46">
        <v>988655.63</v>
      </c>
      <c r="AL215" s="46">
        <v>69283.090000000011</v>
      </c>
      <c r="AM215" s="46">
        <v>475280</v>
      </c>
      <c r="AN215" s="46">
        <v>968867.79999999993</v>
      </c>
      <c r="AQ215" s="46">
        <v>70045.89</v>
      </c>
      <c r="AR215" s="46">
        <v>9234.41</v>
      </c>
      <c r="AS215" s="46">
        <v>51031.01</v>
      </c>
      <c r="AT215" s="46">
        <v>37414.050000000003</v>
      </c>
    </row>
    <row r="216" spans="2:47" x14ac:dyDescent="0.3">
      <c r="B216" s="48" t="s">
        <v>358</v>
      </c>
      <c r="C216" s="48" t="s">
        <v>357</v>
      </c>
      <c r="D216" s="49">
        <v>78343059.219999999</v>
      </c>
      <c r="E216" s="46">
        <v>184794.21000000002</v>
      </c>
      <c r="F216" s="46">
        <v>739292.55</v>
      </c>
      <c r="G216" s="46">
        <v>816700.16999999993</v>
      </c>
      <c r="H216" s="46">
        <v>1023264.3300000001</v>
      </c>
      <c r="I216" s="46">
        <v>133056.14000000001</v>
      </c>
      <c r="J216" s="46">
        <v>2492197.1300000008</v>
      </c>
      <c r="K216" s="46">
        <v>564320.09</v>
      </c>
      <c r="L216" s="46">
        <v>5038621.17</v>
      </c>
      <c r="M216" s="46">
        <v>2490899.9500000002</v>
      </c>
      <c r="N216" s="46">
        <v>1071498.9599999997</v>
      </c>
      <c r="O216" s="46">
        <v>3822283.91</v>
      </c>
      <c r="P216" s="46">
        <v>43560765.269999973</v>
      </c>
      <c r="Q216" s="46">
        <v>1134712.4299999997</v>
      </c>
      <c r="S216" s="46">
        <v>1051111.6600000004</v>
      </c>
      <c r="T216" s="46">
        <v>880455.14</v>
      </c>
      <c r="U216" s="46">
        <v>24837.31</v>
      </c>
      <c r="V216" s="46">
        <v>512997.69</v>
      </c>
      <c r="W216" s="46">
        <v>246329.30999999997</v>
      </c>
      <c r="X216" s="46">
        <v>906724.87</v>
      </c>
      <c r="Y216" s="46">
        <v>1341713.6100000001</v>
      </c>
      <c r="Z216" s="46">
        <v>-1985.72</v>
      </c>
      <c r="AA216" s="46">
        <v>590272.73</v>
      </c>
      <c r="AB216" s="46">
        <v>2525838.38</v>
      </c>
      <c r="AC216" s="46">
        <v>541021.05000000005</v>
      </c>
      <c r="AD216" s="46">
        <v>119439.36</v>
      </c>
      <c r="AF216" s="46">
        <v>-131046</v>
      </c>
      <c r="AG216" s="46">
        <v>283713.78000000003</v>
      </c>
      <c r="AH216" s="46">
        <v>361889.7</v>
      </c>
      <c r="AI216" s="46">
        <v>2531920.7000000002</v>
      </c>
      <c r="AJ216" s="46">
        <v>868739.83000000007</v>
      </c>
      <c r="AK216" s="46">
        <v>1339351.51</v>
      </c>
      <c r="AL216" s="46">
        <v>5545.1</v>
      </c>
      <c r="AM216" s="46">
        <v>627256.64</v>
      </c>
      <c r="AN216" s="46">
        <v>345261.41000000003</v>
      </c>
      <c r="AO216" s="46">
        <v>-30</v>
      </c>
      <c r="AP216" s="46">
        <v>82620.009999999995</v>
      </c>
      <c r="AQ216" s="46">
        <v>46393.27</v>
      </c>
      <c r="AR216" s="46">
        <v>4034.94</v>
      </c>
      <c r="AS216" s="46">
        <v>30982.43</v>
      </c>
      <c r="AT216" s="46">
        <v>61929.409999999996</v>
      </c>
      <c r="AU216" s="46">
        <v>73334.790000000008</v>
      </c>
    </row>
    <row r="217" spans="2:47" x14ac:dyDescent="0.3">
      <c r="B217" s="48" t="s">
        <v>356</v>
      </c>
      <c r="C217" s="48" t="s">
        <v>355</v>
      </c>
      <c r="D217" s="49">
        <v>47003918.989999987</v>
      </c>
      <c r="E217" s="46">
        <v>132032.95000000001</v>
      </c>
      <c r="F217" s="46">
        <v>524250.22000000003</v>
      </c>
      <c r="G217" s="46">
        <v>764806.09</v>
      </c>
      <c r="H217" s="46">
        <v>493986.79000000004</v>
      </c>
      <c r="I217" s="46">
        <v>88704.77</v>
      </c>
      <c r="J217" s="46">
        <v>1026106.72</v>
      </c>
      <c r="K217" s="46">
        <v>298949.67</v>
      </c>
      <c r="L217" s="46">
        <v>2909741.6099999989</v>
      </c>
      <c r="M217" s="46">
        <v>1163940.58</v>
      </c>
      <c r="N217" s="46">
        <v>348143.91</v>
      </c>
      <c r="O217" s="46">
        <v>2218157.17</v>
      </c>
      <c r="P217" s="46">
        <v>24304397.389999993</v>
      </c>
      <c r="Q217" s="46">
        <v>931963.42</v>
      </c>
      <c r="R217" s="46">
        <v>180175</v>
      </c>
      <c r="S217" s="46">
        <v>1050857.04</v>
      </c>
      <c r="T217" s="46">
        <v>1309827.1200000001</v>
      </c>
      <c r="U217" s="46">
        <v>56372.62</v>
      </c>
      <c r="V217" s="46">
        <v>326223.56</v>
      </c>
      <c r="W217" s="46">
        <v>214691.58000000002</v>
      </c>
      <c r="X217" s="46">
        <v>351418.54</v>
      </c>
      <c r="Y217" s="46">
        <v>737540.91999999981</v>
      </c>
      <c r="Z217" s="46">
        <v>-5966.95</v>
      </c>
      <c r="AA217" s="46">
        <v>345355.25000000006</v>
      </c>
      <c r="AB217" s="46">
        <v>1306307.31</v>
      </c>
      <c r="AC217" s="46">
        <v>269344.39</v>
      </c>
      <c r="AD217" s="46">
        <v>62961.84</v>
      </c>
      <c r="AF217" s="46">
        <v>-102679.11</v>
      </c>
      <c r="AG217" s="46">
        <v>185273.32</v>
      </c>
      <c r="AH217" s="46">
        <v>226900.21000000002</v>
      </c>
      <c r="AI217" s="46">
        <v>1292153.46</v>
      </c>
      <c r="AJ217" s="46">
        <v>525447.17999999993</v>
      </c>
      <c r="AK217" s="46">
        <v>1027148.03</v>
      </c>
      <c r="AL217" s="46">
        <v>4049.85</v>
      </c>
      <c r="AM217" s="46">
        <v>430336.61</v>
      </c>
      <c r="AN217" s="46">
        <v>1298027.33</v>
      </c>
      <c r="AO217" s="46">
        <v>-31953.399999999998</v>
      </c>
      <c r="AP217" s="46">
        <v>41014.35</v>
      </c>
      <c r="AQ217" s="46">
        <v>15321.34</v>
      </c>
      <c r="AR217" s="46">
        <v>2921.6</v>
      </c>
      <c r="AS217" s="46">
        <v>617511.5</v>
      </c>
      <c r="AU217" s="46">
        <v>62157.21</v>
      </c>
    </row>
    <row r="218" spans="2:47" x14ac:dyDescent="0.3">
      <c r="B218" s="48" t="s">
        <v>354</v>
      </c>
      <c r="C218" s="48" t="s">
        <v>353</v>
      </c>
      <c r="D218" s="49">
        <v>14898255.179999998</v>
      </c>
      <c r="E218" s="46">
        <v>71790.540000000008</v>
      </c>
      <c r="F218" s="46">
        <v>410449.63000000006</v>
      </c>
      <c r="G218" s="46">
        <v>329869.66000000003</v>
      </c>
      <c r="H218" s="46">
        <v>119830.90000000001</v>
      </c>
      <c r="I218" s="46">
        <v>7443.2</v>
      </c>
      <c r="J218" s="46">
        <v>440486.56</v>
      </c>
      <c r="K218" s="46">
        <v>157176.74</v>
      </c>
      <c r="L218" s="46">
        <v>902632.86999999988</v>
      </c>
      <c r="M218" s="46">
        <v>308934.40000000002</v>
      </c>
      <c r="N218" s="46">
        <v>14640.73</v>
      </c>
      <c r="O218" s="46">
        <v>297441.88</v>
      </c>
      <c r="P218" s="46">
        <v>7482635.6499999976</v>
      </c>
      <c r="Q218" s="46">
        <v>559722.69000000006</v>
      </c>
      <c r="R218" s="46">
        <v>5759.78</v>
      </c>
      <c r="S218" s="46">
        <v>159951.72</v>
      </c>
      <c r="T218" s="46">
        <v>282520.73</v>
      </c>
      <c r="U218" s="46">
        <v>114926.04000000001</v>
      </c>
      <c r="V218" s="46">
        <v>77440.569999999992</v>
      </c>
      <c r="W218" s="46">
        <v>95707.11</v>
      </c>
      <c r="X218" s="46">
        <v>133869.47</v>
      </c>
      <c r="Y218" s="46">
        <v>270427.49</v>
      </c>
      <c r="AA218" s="46">
        <v>105207.37</v>
      </c>
      <c r="AB218" s="46">
        <v>712989.06</v>
      </c>
      <c r="AC218" s="46">
        <v>99146.969999999987</v>
      </c>
      <c r="AD218" s="46">
        <v>29509</v>
      </c>
      <c r="AF218" s="46">
        <v>-192175.35</v>
      </c>
      <c r="AG218" s="46">
        <v>114178.65</v>
      </c>
      <c r="AH218" s="46">
        <v>134117.73000000001</v>
      </c>
      <c r="AI218" s="46">
        <v>434284.47</v>
      </c>
      <c r="AJ218" s="46">
        <v>289148.49000000005</v>
      </c>
      <c r="AK218" s="46">
        <v>426757.86</v>
      </c>
      <c r="AL218" s="46">
        <v>77877.179999999993</v>
      </c>
      <c r="AM218" s="46">
        <v>150028</v>
      </c>
      <c r="AN218" s="46">
        <v>247803.38999999998</v>
      </c>
      <c r="AQ218" s="46">
        <v>3709</v>
      </c>
      <c r="AT218" s="46">
        <v>22015</v>
      </c>
    </row>
    <row r="219" spans="2:47" x14ac:dyDescent="0.3">
      <c r="B219" s="48" t="s">
        <v>352</v>
      </c>
      <c r="C219" s="48" t="s">
        <v>351</v>
      </c>
      <c r="D219" s="49">
        <v>7207535.4499999974</v>
      </c>
      <c r="E219" s="46">
        <v>36643.4</v>
      </c>
      <c r="F219" s="46">
        <v>254799.82</v>
      </c>
      <c r="G219" s="46">
        <v>203950.61</v>
      </c>
      <c r="H219" s="46">
        <v>29529.9</v>
      </c>
      <c r="I219" s="46">
        <v>4246.8599999999997</v>
      </c>
      <c r="J219" s="46">
        <v>38280.240000000005</v>
      </c>
      <c r="K219" s="46">
        <v>28999.370000000003</v>
      </c>
      <c r="L219" s="46">
        <v>270990.43</v>
      </c>
      <c r="M219" s="46">
        <v>164700.32999999999</v>
      </c>
      <c r="N219" s="46">
        <v>148481.61000000002</v>
      </c>
      <c r="O219" s="46">
        <v>180420.56</v>
      </c>
      <c r="P219" s="46">
        <v>4140981.4799999995</v>
      </c>
      <c r="Q219" s="46">
        <v>46405.75</v>
      </c>
      <c r="R219" s="46">
        <v>207263.52000000002</v>
      </c>
      <c r="S219" s="46">
        <v>107300.97</v>
      </c>
      <c r="T219" s="46">
        <v>145961.03</v>
      </c>
      <c r="U219" s="46">
        <v>72549.929999999993</v>
      </c>
      <c r="V219" s="46">
        <v>50661.11</v>
      </c>
      <c r="W219" s="46">
        <v>21120.78</v>
      </c>
      <c r="X219" s="46">
        <v>72375.990000000005</v>
      </c>
      <c r="Y219" s="46">
        <v>101932.1</v>
      </c>
      <c r="AA219" s="46">
        <v>19100.82</v>
      </c>
      <c r="AB219" s="46">
        <v>213736.4</v>
      </c>
      <c r="AC219" s="46">
        <v>24144.1</v>
      </c>
      <c r="AD219" s="46">
        <v>15894</v>
      </c>
      <c r="AF219" s="46">
        <v>-5487.28</v>
      </c>
      <c r="AH219" s="46">
        <v>72099.26999999999</v>
      </c>
      <c r="AI219" s="46">
        <v>151619.01999999999</v>
      </c>
      <c r="AJ219" s="46">
        <v>115465.43</v>
      </c>
      <c r="AK219" s="46">
        <v>150611.17000000001</v>
      </c>
      <c r="AL219" s="46">
        <v>27841.989999999998</v>
      </c>
      <c r="AM219" s="46">
        <v>64076.25</v>
      </c>
      <c r="AN219" s="46">
        <v>21319.850000000002</v>
      </c>
      <c r="AR219" s="46">
        <v>2544.44</v>
      </c>
      <c r="AS219" s="46">
        <v>6974.2</v>
      </c>
    </row>
    <row r="220" spans="2:47" x14ac:dyDescent="0.3">
      <c r="B220" s="48" t="s">
        <v>350</v>
      </c>
      <c r="C220" s="48" t="s">
        <v>349</v>
      </c>
      <c r="D220" s="49">
        <v>125894252.15000015</v>
      </c>
      <c r="E220" s="46">
        <v>297172.48999999993</v>
      </c>
      <c r="F220" s="46">
        <v>573090.87</v>
      </c>
      <c r="G220" s="46">
        <v>1083097.19</v>
      </c>
      <c r="H220" s="46">
        <v>775555.58000000007</v>
      </c>
      <c r="I220" s="46">
        <v>165760.66</v>
      </c>
      <c r="J220" s="46">
        <v>3157344.2299999995</v>
      </c>
      <c r="K220" s="46">
        <v>1667594.28</v>
      </c>
      <c r="L220" s="46">
        <v>7648821.6100000013</v>
      </c>
      <c r="M220" s="46">
        <v>4192206.7199999993</v>
      </c>
      <c r="N220" s="46">
        <v>886093.42</v>
      </c>
      <c r="O220" s="46">
        <v>4500667.82</v>
      </c>
      <c r="P220" s="46">
        <v>78146988.489999995</v>
      </c>
      <c r="Q220" s="46">
        <v>972251.17000000016</v>
      </c>
      <c r="S220" s="46">
        <v>3144150.3399999994</v>
      </c>
      <c r="T220" s="46">
        <v>26831.68</v>
      </c>
      <c r="U220" s="46">
        <v>84450.02</v>
      </c>
      <c r="V220" s="46">
        <v>813576.2</v>
      </c>
      <c r="W220" s="46">
        <v>297384.75</v>
      </c>
      <c r="X220" s="46">
        <v>1523840.45</v>
      </c>
      <c r="Y220" s="46">
        <v>2195724.02</v>
      </c>
      <c r="AA220" s="46">
        <v>582672.11</v>
      </c>
      <c r="AB220" s="46">
        <v>3161879.69</v>
      </c>
      <c r="AC220" s="46">
        <v>504173.07999999996</v>
      </c>
      <c r="AD220" s="46">
        <v>127145.84</v>
      </c>
      <c r="AF220" s="46">
        <v>-190434.8</v>
      </c>
      <c r="AG220" s="46">
        <v>253662.18</v>
      </c>
      <c r="AH220" s="46">
        <v>203612.96000000002</v>
      </c>
      <c r="AI220" s="46">
        <v>3414846.3499999996</v>
      </c>
      <c r="AJ220" s="46">
        <v>1995352.07</v>
      </c>
      <c r="AK220" s="46">
        <v>1944667</v>
      </c>
      <c r="AL220" s="46">
        <v>14513.97</v>
      </c>
      <c r="AM220" s="46">
        <v>940028.24</v>
      </c>
      <c r="AN220" s="46">
        <v>397765.26999999996</v>
      </c>
      <c r="AP220" s="46">
        <v>120275.94</v>
      </c>
      <c r="AR220" s="46">
        <v>11315.3</v>
      </c>
      <c r="AS220" s="46">
        <v>127514.94</v>
      </c>
      <c r="AT220" s="46">
        <v>100943.71000000002</v>
      </c>
      <c r="AU220" s="46">
        <v>31716.31</v>
      </c>
    </row>
    <row r="221" spans="2:47" x14ac:dyDescent="0.3">
      <c r="B221" s="48" t="s">
        <v>348</v>
      </c>
      <c r="C221" s="48" t="s">
        <v>347</v>
      </c>
      <c r="D221" s="49">
        <v>1545063.7299999997</v>
      </c>
      <c r="E221" s="46">
        <v>60590.46</v>
      </c>
      <c r="F221" s="46">
        <v>64244.219999999994</v>
      </c>
      <c r="G221" s="46">
        <v>109095.01999999999</v>
      </c>
      <c r="H221" s="46">
        <v>27827.1</v>
      </c>
      <c r="I221" s="46">
        <v>508.46</v>
      </c>
      <c r="L221" s="46">
        <v>80724.84</v>
      </c>
      <c r="M221" s="46">
        <v>36000</v>
      </c>
      <c r="O221" s="46">
        <v>4776.78</v>
      </c>
      <c r="P221" s="46">
        <v>649957.65</v>
      </c>
      <c r="Q221" s="46">
        <v>379.78</v>
      </c>
      <c r="R221" s="46">
        <v>122075.25</v>
      </c>
      <c r="S221" s="46">
        <v>11614.92</v>
      </c>
      <c r="T221" s="46">
        <v>9565.6899999999987</v>
      </c>
      <c r="U221" s="46">
        <v>20717.079999999998</v>
      </c>
      <c r="V221" s="46">
        <v>7482.6100000000006</v>
      </c>
      <c r="X221" s="46">
        <v>23308.34</v>
      </c>
      <c r="Y221" s="46">
        <v>49951.670000000006</v>
      </c>
      <c r="AA221" s="46">
        <v>9527.9599999999991</v>
      </c>
      <c r="AB221" s="46">
        <v>68782.850000000006</v>
      </c>
      <c r="AC221" s="46">
        <v>1413.3200000000002</v>
      </c>
      <c r="AF221" s="46">
        <v>-572.86</v>
      </c>
      <c r="AI221" s="46">
        <v>71482.2</v>
      </c>
      <c r="AJ221" s="46">
        <v>48827.15</v>
      </c>
      <c r="AK221" s="46">
        <v>41389.11</v>
      </c>
      <c r="AM221" s="46">
        <v>11915</v>
      </c>
      <c r="AN221" s="46">
        <v>12809.9</v>
      </c>
      <c r="AQ221" s="46">
        <v>669.23</v>
      </c>
    </row>
    <row r="222" spans="2:47" x14ac:dyDescent="0.3">
      <c r="B222" s="48" t="s">
        <v>346</v>
      </c>
      <c r="C222" s="48" t="s">
        <v>345</v>
      </c>
      <c r="D222" s="49">
        <v>1154310.9200000006</v>
      </c>
      <c r="E222" s="46">
        <v>18576.27</v>
      </c>
      <c r="F222" s="46">
        <v>197324.19</v>
      </c>
      <c r="G222" s="46">
        <v>23215.37</v>
      </c>
      <c r="I222" s="46">
        <v>1000</v>
      </c>
      <c r="K222" s="46">
        <v>1815</v>
      </c>
      <c r="N222" s="46">
        <v>182.33</v>
      </c>
      <c r="O222" s="46">
        <v>189.14</v>
      </c>
      <c r="P222" s="46">
        <v>660537.02</v>
      </c>
      <c r="Q222" s="46">
        <v>1166.07</v>
      </c>
      <c r="R222" s="46">
        <v>15936.44</v>
      </c>
      <c r="S222" s="46">
        <v>17389.099999999999</v>
      </c>
      <c r="T222" s="46">
        <v>20196.07</v>
      </c>
      <c r="U222" s="46">
        <v>18997.419999999998</v>
      </c>
      <c r="V222" s="46">
        <v>9035.92</v>
      </c>
      <c r="X222" s="46">
        <v>876.39</v>
      </c>
      <c r="Y222" s="46">
        <v>754.91000000000008</v>
      </c>
      <c r="AA222" s="46">
        <v>36644.700000000004</v>
      </c>
      <c r="AB222" s="46">
        <v>39027.429999999993</v>
      </c>
      <c r="AC222" s="46">
        <v>2062.37</v>
      </c>
      <c r="AD222" s="46">
        <v>2714.58</v>
      </c>
      <c r="AF222" s="46">
        <v>-937.5</v>
      </c>
      <c r="AH222" s="46">
        <v>4374.0600000000004</v>
      </c>
      <c r="AI222" s="46">
        <v>21607.23</v>
      </c>
      <c r="AJ222" s="46">
        <v>13466.470000000001</v>
      </c>
      <c r="AK222" s="46">
        <v>22465.78</v>
      </c>
      <c r="AL222" s="46">
        <v>1972.3</v>
      </c>
      <c r="AM222" s="46">
        <v>5511.42</v>
      </c>
      <c r="AN222" s="46">
        <v>15132.2</v>
      </c>
      <c r="AS222" s="46">
        <v>3078.24</v>
      </c>
    </row>
    <row r="223" spans="2:47" x14ac:dyDescent="0.3">
      <c r="B223" s="48" t="s">
        <v>344</v>
      </c>
      <c r="C223" s="48" t="s">
        <v>343</v>
      </c>
      <c r="D223" s="49">
        <v>2233713.0199999991</v>
      </c>
      <c r="E223" s="46">
        <v>3744.94</v>
      </c>
      <c r="F223" s="46">
        <v>174085.98</v>
      </c>
      <c r="G223" s="46">
        <v>117315.97</v>
      </c>
      <c r="K223" s="46">
        <v>65.5</v>
      </c>
      <c r="L223" s="46">
        <v>72938.960000000006</v>
      </c>
      <c r="M223" s="46">
        <v>118693.32999999999</v>
      </c>
      <c r="P223" s="46">
        <v>1203537.1300000001</v>
      </c>
      <c r="R223" s="46">
        <v>14814.439999999999</v>
      </c>
      <c r="S223" s="46">
        <v>16185.150000000001</v>
      </c>
      <c r="T223" s="46">
        <v>86624.26</v>
      </c>
      <c r="U223" s="46">
        <v>15363.82</v>
      </c>
      <c r="W223" s="46">
        <v>16407.72</v>
      </c>
      <c r="X223" s="46">
        <v>26062.42</v>
      </c>
      <c r="Y223" s="46">
        <v>48938.34</v>
      </c>
      <c r="AA223" s="46">
        <v>23792.720000000001</v>
      </c>
      <c r="AB223" s="46">
        <v>86498.34</v>
      </c>
      <c r="AC223" s="46">
        <v>15675.810000000001</v>
      </c>
      <c r="AF223" s="46">
        <v>-11543.3</v>
      </c>
      <c r="AH223" s="46">
        <v>6922.9199999999992</v>
      </c>
      <c r="AI223" s="46">
        <v>35117.1</v>
      </c>
      <c r="AJ223" s="46">
        <v>82052.56</v>
      </c>
      <c r="AK223" s="46">
        <v>28797.47</v>
      </c>
      <c r="AL223" s="46">
        <v>18944.55</v>
      </c>
      <c r="AM223" s="46">
        <v>12099</v>
      </c>
      <c r="AN223" s="46">
        <v>11292.91</v>
      </c>
      <c r="AO223" s="46">
        <v>4465.74</v>
      </c>
      <c r="AS223" s="46">
        <v>4819.24</v>
      </c>
    </row>
    <row r="224" spans="2:47" x14ac:dyDescent="0.3">
      <c r="B224" s="48" t="s">
        <v>342</v>
      </c>
      <c r="C224" s="48" t="s">
        <v>341</v>
      </c>
      <c r="D224" s="49">
        <v>15129117.23</v>
      </c>
      <c r="E224" s="46">
        <v>45651</v>
      </c>
      <c r="F224" s="46">
        <v>291875.93000000005</v>
      </c>
      <c r="G224" s="46">
        <v>194038.94</v>
      </c>
      <c r="H224" s="46">
        <v>82579.86</v>
      </c>
      <c r="I224" s="46">
        <v>8201</v>
      </c>
      <c r="J224" s="46">
        <v>128128.76</v>
      </c>
      <c r="K224" s="46">
        <v>100</v>
      </c>
      <c r="L224" s="46">
        <v>822632.32</v>
      </c>
      <c r="M224" s="46">
        <v>357178.33999999997</v>
      </c>
      <c r="N224" s="46">
        <v>3066.22</v>
      </c>
      <c r="O224" s="46">
        <v>40059.549999999996</v>
      </c>
      <c r="P224" s="46">
        <v>8412104.4800000004</v>
      </c>
      <c r="Q224" s="46">
        <v>513825.32</v>
      </c>
      <c r="S224" s="46">
        <v>206062.71000000002</v>
      </c>
      <c r="T224" s="46">
        <v>238417.59</v>
      </c>
      <c r="U224" s="46">
        <v>142654.20999999996</v>
      </c>
      <c r="V224" s="46">
        <v>14694.67</v>
      </c>
      <c r="W224" s="46">
        <v>54149.899999999994</v>
      </c>
      <c r="X224" s="46">
        <v>243430.6</v>
      </c>
      <c r="Y224" s="46">
        <v>344814.59</v>
      </c>
      <c r="Z224" s="46">
        <v>-1898.29</v>
      </c>
      <c r="AA224" s="46">
        <v>149230.13999999998</v>
      </c>
      <c r="AB224" s="46">
        <v>573445.42999999993</v>
      </c>
      <c r="AC224" s="46">
        <v>108595.5</v>
      </c>
      <c r="AD224" s="46">
        <v>21718</v>
      </c>
      <c r="AF224" s="46">
        <v>-97877.36</v>
      </c>
      <c r="AG224" s="46">
        <v>41129.819999999992</v>
      </c>
      <c r="AH224" s="46">
        <v>124064.14</v>
      </c>
      <c r="AI224" s="46">
        <v>685575.88</v>
      </c>
      <c r="AJ224" s="46">
        <v>203547.16999999998</v>
      </c>
      <c r="AK224" s="46">
        <v>532319.27</v>
      </c>
      <c r="AL224" s="46">
        <v>203044.79</v>
      </c>
      <c r="AM224" s="46">
        <v>135181</v>
      </c>
      <c r="AN224" s="46">
        <v>228583.53999999998</v>
      </c>
      <c r="AP224" s="46">
        <v>16497.71</v>
      </c>
      <c r="AQ224" s="46">
        <v>21582.690000000002</v>
      </c>
      <c r="AR224" s="46">
        <v>189.61</v>
      </c>
      <c r="AS224" s="46">
        <v>6076.65</v>
      </c>
      <c r="AT224" s="46">
        <v>28841.439999999999</v>
      </c>
      <c r="AU224" s="46">
        <v>5604.11</v>
      </c>
    </row>
    <row r="225" spans="2:47" x14ac:dyDescent="0.3">
      <c r="B225" s="48" t="s">
        <v>340</v>
      </c>
      <c r="C225" s="48" t="s">
        <v>339</v>
      </c>
      <c r="D225" s="49">
        <v>364206230.76000035</v>
      </c>
      <c r="E225" s="46">
        <v>944253.37</v>
      </c>
      <c r="F225" s="46">
        <v>875145.55999999994</v>
      </c>
      <c r="G225" s="46">
        <v>3076268.6700000004</v>
      </c>
      <c r="H225" s="46">
        <v>3343903.8800000004</v>
      </c>
      <c r="I225" s="46">
        <v>917823.86</v>
      </c>
      <c r="J225" s="46">
        <v>9924449.8300000019</v>
      </c>
      <c r="K225" s="46">
        <v>3576858.51</v>
      </c>
      <c r="L225" s="46">
        <v>21308325.740000006</v>
      </c>
      <c r="M225" s="46">
        <v>11623974.029999997</v>
      </c>
      <c r="N225" s="46">
        <v>6332252.8099999996</v>
      </c>
      <c r="O225" s="46">
        <v>19348279.390000001</v>
      </c>
      <c r="P225" s="46">
        <v>206474747.31</v>
      </c>
      <c r="Q225" s="46">
        <v>4547312.4900000012</v>
      </c>
      <c r="R225" s="46">
        <v>464509.38</v>
      </c>
      <c r="S225" s="46">
        <v>6871225.1999999974</v>
      </c>
      <c r="T225" s="46">
        <v>5145040.7700000005</v>
      </c>
      <c r="U225" s="46">
        <v>3810398.88</v>
      </c>
      <c r="V225" s="46">
        <v>2038303.22</v>
      </c>
      <c r="W225" s="46">
        <v>658459.25</v>
      </c>
      <c r="X225" s="46">
        <v>3412853.42</v>
      </c>
      <c r="Y225" s="46">
        <v>5528729.5900000008</v>
      </c>
      <c r="Z225" s="46">
        <v>-13969.71</v>
      </c>
      <c r="AA225" s="46">
        <v>632282.74</v>
      </c>
      <c r="AB225" s="46">
        <v>12787239.869999999</v>
      </c>
      <c r="AC225" s="46">
        <v>604256.54</v>
      </c>
      <c r="AD225" s="46">
        <v>56206.12</v>
      </c>
      <c r="AF225" s="46">
        <v>-877664.09</v>
      </c>
      <c r="AG225" s="46">
        <v>1521715.27</v>
      </c>
      <c r="AH225" s="46">
        <v>1518997.55</v>
      </c>
      <c r="AI225" s="46">
        <v>7634593.8100000005</v>
      </c>
      <c r="AJ225" s="46">
        <v>5402705.1499999994</v>
      </c>
      <c r="AK225" s="46">
        <v>4968506.2200000007</v>
      </c>
      <c r="AL225" s="46">
        <v>724706.96</v>
      </c>
      <c r="AM225" s="46">
        <v>2665568.88</v>
      </c>
      <c r="AN225" s="46">
        <v>5625660.1600000001</v>
      </c>
      <c r="AO225" s="46">
        <v>6291.78</v>
      </c>
      <c r="AP225" s="46">
        <v>223117.31000000003</v>
      </c>
      <c r="AQ225" s="46">
        <v>449592.29000000004</v>
      </c>
      <c r="AR225" s="46">
        <v>5733.25</v>
      </c>
      <c r="AS225" s="46">
        <v>96237.35</v>
      </c>
      <c r="AT225" s="46">
        <v>-101970.6</v>
      </c>
      <c r="AU225" s="46">
        <v>53308.75</v>
      </c>
    </row>
    <row r="226" spans="2:47" x14ac:dyDescent="0.3">
      <c r="B226" s="48" t="s">
        <v>338</v>
      </c>
      <c r="C226" s="48" t="s">
        <v>337</v>
      </c>
      <c r="D226" s="49">
        <v>148744018.11999997</v>
      </c>
      <c r="E226" s="46">
        <v>494221.75</v>
      </c>
      <c r="F226" s="46">
        <v>638960.15</v>
      </c>
      <c r="G226" s="46">
        <v>1360347.8099999998</v>
      </c>
      <c r="H226" s="46">
        <v>886496.11</v>
      </c>
      <c r="I226" s="46">
        <v>435372.92</v>
      </c>
      <c r="J226" s="46">
        <v>2466083.11</v>
      </c>
      <c r="K226" s="46">
        <v>1040177.9600000001</v>
      </c>
      <c r="L226" s="46">
        <v>7439482.3899999997</v>
      </c>
      <c r="M226" s="46">
        <v>3765197.6799999997</v>
      </c>
      <c r="N226" s="46">
        <v>842321.11</v>
      </c>
      <c r="O226" s="46">
        <v>7799069.5999999996</v>
      </c>
      <c r="P226" s="46">
        <v>89548283.460000008</v>
      </c>
      <c r="Q226" s="46">
        <v>1940581.73</v>
      </c>
      <c r="R226" s="46">
        <v>61269.599999999999</v>
      </c>
      <c r="S226" s="46">
        <v>705463.31999999983</v>
      </c>
      <c r="T226" s="46">
        <v>1311952.49</v>
      </c>
      <c r="U226" s="46">
        <v>1643858.74</v>
      </c>
      <c r="V226" s="46">
        <v>1036620.72</v>
      </c>
      <c r="W226" s="46">
        <v>328558.09999999998</v>
      </c>
      <c r="X226" s="46">
        <v>1878101.07</v>
      </c>
      <c r="Y226" s="46">
        <v>2364417.8899999997</v>
      </c>
      <c r="Z226" s="46">
        <v>-5913.5</v>
      </c>
      <c r="AA226" s="46">
        <v>967396.33</v>
      </c>
      <c r="AB226" s="46">
        <v>5146117.92</v>
      </c>
      <c r="AC226" s="46">
        <v>898724.89000000013</v>
      </c>
      <c r="AD226" s="46">
        <v>174951.98</v>
      </c>
      <c r="AF226" s="46">
        <v>-158099.53</v>
      </c>
      <c r="AG226" s="46">
        <v>693775.22</v>
      </c>
      <c r="AH226" s="46">
        <v>550815.71</v>
      </c>
      <c r="AI226" s="46">
        <v>4111655.0200000005</v>
      </c>
      <c r="AJ226" s="46">
        <v>1612787.91</v>
      </c>
      <c r="AK226" s="46">
        <v>2275726.38</v>
      </c>
      <c r="AL226" s="46">
        <v>167918.69999999998</v>
      </c>
      <c r="AM226" s="46">
        <v>1253299.77</v>
      </c>
      <c r="AN226" s="46">
        <v>2401601.9300000002</v>
      </c>
      <c r="AO226" s="46">
        <v>44444.51</v>
      </c>
      <c r="AP226" s="46">
        <v>99958.8</v>
      </c>
      <c r="AQ226" s="46">
        <v>84951</v>
      </c>
      <c r="AR226" s="46">
        <v>21252.7</v>
      </c>
      <c r="AS226" s="46">
        <v>274061.33</v>
      </c>
      <c r="AT226" s="46">
        <v>27423.9</v>
      </c>
      <c r="AU226" s="46">
        <v>114329.44</v>
      </c>
    </row>
    <row r="227" spans="2:47" x14ac:dyDescent="0.3">
      <c r="B227" s="48" t="s">
        <v>336</v>
      </c>
      <c r="C227" s="48" t="s">
        <v>335</v>
      </c>
      <c r="D227" s="49">
        <v>292791136.37999976</v>
      </c>
      <c r="E227" s="46">
        <v>452636.54</v>
      </c>
      <c r="F227" s="46">
        <v>848654.97</v>
      </c>
      <c r="G227" s="46">
        <v>2507762.91</v>
      </c>
      <c r="H227" s="46">
        <v>1594897.54</v>
      </c>
      <c r="I227" s="46">
        <v>495648.79</v>
      </c>
      <c r="J227" s="46">
        <v>6792221.8699999992</v>
      </c>
      <c r="K227" s="46">
        <v>3353701.13</v>
      </c>
      <c r="L227" s="46">
        <v>14715083.34</v>
      </c>
      <c r="M227" s="46">
        <v>7709186.0999999996</v>
      </c>
      <c r="N227" s="46">
        <v>1755776.24</v>
      </c>
      <c r="O227" s="46">
        <v>15972673.119999999</v>
      </c>
      <c r="P227" s="46">
        <v>183052926.36999997</v>
      </c>
      <c r="Q227" s="46">
        <v>2729317.61</v>
      </c>
      <c r="R227" s="46">
        <v>254462.87</v>
      </c>
      <c r="S227" s="46">
        <v>3228849.5900000003</v>
      </c>
      <c r="T227" s="46">
        <v>16718.5</v>
      </c>
      <c r="U227" s="46">
        <v>273391.27</v>
      </c>
      <c r="V227" s="46">
        <v>2266130.71</v>
      </c>
      <c r="W227" s="46">
        <v>399165.36</v>
      </c>
      <c r="X227" s="46">
        <v>2791562.14</v>
      </c>
      <c r="Y227" s="46">
        <v>3966840</v>
      </c>
      <c r="AA227" s="46">
        <v>1013798.9099999999</v>
      </c>
      <c r="AB227" s="46">
        <v>7451751.7600000007</v>
      </c>
      <c r="AC227" s="46">
        <v>1035421.56</v>
      </c>
      <c r="AD227" s="46">
        <v>238789.92</v>
      </c>
      <c r="AF227" s="46">
        <v>-554140.89</v>
      </c>
      <c r="AG227" s="46">
        <v>1987482.36</v>
      </c>
      <c r="AH227" s="46">
        <v>1262766.54</v>
      </c>
      <c r="AI227" s="46">
        <v>8310683.1799999997</v>
      </c>
      <c r="AJ227" s="46">
        <v>3545224.8600000003</v>
      </c>
      <c r="AK227" s="46">
        <v>4460391.5199999996</v>
      </c>
      <c r="AL227" s="46">
        <v>232806.53000000003</v>
      </c>
      <c r="AM227" s="46">
        <v>2007389.21</v>
      </c>
      <c r="AN227" s="46">
        <v>5441274.4399999995</v>
      </c>
      <c r="AO227" s="46">
        <v>437870.24</v>
      </c>
      <c r="AQ227" s="46">
        <v>254769.09999999998</v>
      </c>
      <c r="AR227" s="46">
        <v>13787.99</v>
      </c>
      <c r="AS227" s="46">
        <v>134854.81</v>
      </c>
      <c r="AT227" s="46">
        <v>310411.43</v>
      </c>
      <c r="AU227" s="46">
        <v>28195.940000000002</v>
      </c>
    </row>
    <row r="228" spans="2:47" x14ac:dyDescent="0.3">
      <c r="B228" s="48" t="s">
        <v>334</v>
      </c>
      <c r="C228" s="48" t="s">
        <v>333</v>
      </c>
      <c r="D228" s="49">
        <v>362424117.34000033</v>
      </c>
      <c r="E228" s="46">
        <v>595076.27999999991</v>
      </c>
      <c r="F228" s="46">
        <v>746530.98999999987</v>
      </c>
      <c r="G228" s="46">
        <v>3039086.41</v>
      </c>
      <c r="H228" s="46">
        <v>2167058.33</v>
      </c>
      <c r="I228" s="46">
        <v>1269362.26</v>
      </c>
      <c r="J228" s="46">
        <v>8303676.6899999995</v>
      </c>
      <c r="K228" s="46">
        <v>2538120.6499999994</v>
      </c>
      <c r="L228" s="46">
        <v>17688750.749999993</v>
      </c>
      <c r="M228" s="46">
        <v>12531404.029999997</v>
      </c>
      <c r="N228" s="46">
        <v>4969649.6900000004</v>
      </c>
      <c r="O228" s="46">
        <v>17935048.989999998</v>
      </c>
      <c r="P228" s="46">
        <v>213497982.49000001</v>
      </c>
      <c r="Q228" s="46">
        <v>4400964.8900000006</v>
      </c>
      <c r="R228" s="46">
        <v>43875</v>
      </c>
      <c r="S228" s="46">
        <v>7401096.8199999994</v>
      </c>
      <c r="T228" s="46">
        <v>3464858.5100000007</v>
      </c>
      <c r="U228" s="46">
        <v>2515996.9400000009</v>
      </c>
      <c r="V228" s="46">
        <v>2148926.35</v>
      </c>
      <c r="W228" s="46">
        <v>801568.42</v>
      </c>
      <c r="X228" s="46">
        <v>3048371.89</v>
      </c>
      <c r="Y228" s="46">
        <v>4223186.0399999991</v>
      </c>
      <c r="Z228" s="46">
        <v>-527.82000000000005</v>
      </c>
      <c r="AA228" s="46">
        <v>2097648.0699999998</v>
      </c>
      <c r="AB228" s="46">
        <v>10487549.670000002</v>
      </c>
      <c r="AC228" s="46">
        <v>1927653.02</v>
      </c>
      <c r="AD228" s="46">
        <v>334373</v>
      </c>
      <c r="AF228" s="46">
        <v>-357718.31</v>
      </c>
      <c r="AG228" s="46">
        <v>1285354.1100000003</v>
      </c>
      <c r="AH228" s="46">
        <v>1783842.9200000002</v>
      </c>
      <c r="AI228" s="46">
        <v>10396773.32</v>
      </c>
      <c r="AJ228" s="46">
        <v>4236250.4699999988</v>
      </c>
      <c r="AK228" s="46">
        <v>6089757.75</v>
      </c>
      <c r="AL228" s="46">
        <v>455139.52</v>
      </c>
      <c r="AM228" s="46">
        <v>2655916</v>
      </c>
      <c r="AN228" s="46">
        <v>6240115.6900000013</v>
      </c>
      <c r="AO228" s="46">
        <v>65978.31</v>
      </c>
      <c r="AP228" s="46">
        <v>498041.48000000004</v>
      </c>
      <c r="AQ228" s="46">
        <v>70187.750000000015</v>
      </c>
      <c r="AR228" s="46">
        <v>64204.800000000003</v>
      </c>
      <c r="AS228" s="46">
        <v>224113.44</v>
      </c>
      <c r="AU228" s="46">
        <v>538871.73</v>
      </c>
    </row>
    <row r="229" spans="2:47" x14ac:dyDescent="0.3">
      <c r="B229" s="48" t="s">
        <v>332</v>
      </c>
      <c r="C229" s="48" t="s">
        <v>331</v>
      </c>
      <c r="D229" s="49">
        <v>90945160.840000018</v>
      </c>
      <c r="E229" s="46">
        <v>169930.26</v>
      </c>
      <c r="F229" s="46">
        <v>530974.02</v>
      </c>
      <c r="G229" s="46">
        <v>861084.17999999993</v>
      </c>
      <c r="H229" s="46">
        <v>828486.95000000007</v>
      </c>
      <c r="I229" s="46">
        <v>268584.39999999997</v>
      </c>
      <c r="J229" s="46">
        <v>2628067.9400000004</v>
      </c>
      <c r="K229" s="46">
        <v>544288.65999999992</v>
      </c>
      <c r="L229" s="46">
        <v>6038646.5800000001</v>
      </c>
      <c r="M229" s="46">
        <v>2044998.1499999997</v>
      </c>
      <c r="N229" s="46">
        <v>255261.52</v>
      </c>
      <c r="O229" s="46">
        <v>4269079.8299999991</v>
      </c>
      <c r="P229" s="46">
        <v>54230392.449999996</v>
      </c>
      <c r="Q229" s="46">
        <v>877259.78999999992</v>
      </c>
      <c r="R229" s="46">
        <v>167783</v>
      </c>
      <c r="S229" s="46">
        <v>323902.21000000002</v>
      </c>
      <c r="T229" s="46">
        <v>1569816.83</v>
      </c>
      <c r="U229" s="46">
        <v>806872.47</v>
      </c>
      <c r="V229" s="46">
        <v>569298.42000000004</v>
      </c>
      <c r="W229" s="46">
        <v>306231.78999999998</v>
      </c>
      <c r="X229" s="46">
        <v>1177220.05</v>
      </c>
      <c r="Y229" s="46">
        <v>1500721.12</v>
      </c>
      <c r="Z229" s="46">
        <v>-916.56</v>
      </c>
      <c r="AA229" s="46">
        <v>363013.66</v>
      </c>
      <c r="AB229" s="46">
        <v>3097127.2399999998</v>
      </c>
      <c r="AC229" s="46">
        <v>510049.64000000007</v>
      </c>
      <c r="AD229" s="46">
        <v>114903</v>
      </c>
      <c r="AF229" s="46">
        <v>-179309.05</v>
      </c>
      <c r="AG229" s="46">
        <v>446443.97999999992</v>
      </c>
      <c r="AH229" s="46">
        <v>649334.77</v>
      </c>
      <c r="AI229" s="46">
        <v>2290578.9900000002</v>
      </c>
      <c r="AJ229" s="46">
        <v>1173251.22</v>
      </c>
      <c r="AK229" s="46">
        <v>998904.13</v>
      </c>
      <c r="AL229" s="46">
        <v>65251.56</v>
      </c>
      <c r="AM229" s="46">
        <v>772522</v>
      </c>
      <c r="AN229" s="46">
        <v>359747.69</v>
      </c>
      <c r="AP229" s="46">
        <v>611.98</v>
      </c>
      <c r="AQ229" s="46">
        <v>-703.61000000000104</v>
      </c>
      <c r="AR229" s="46">
        <v>877.15</v>
      </c>
      <c r="AS229" s="46">
        <v>248528.28</v>
      </c>
      <c r="AT229" s="46">
        <v>28337.21</v>
      </c>
      <c r="AU229" s="46">
        <v>37706.94</v>
      </c>
    </row>
    <row r="230" spans="2:47" x14ac:dyDescent="0.3">
      <c r="B230" s="48" t="s">
        <v>330</v>
      </c>
      <c r="C230" s="48" t="s">
        <v>329</v>
      </c>
      <c r="D230" s="49">
        <v>189701491.89999983</v>
      </c>
      <c r="E230" s="46">
        <v>527651.37</v>
      </c>
      <c r="F230" s="46">
        <v>947515.85</v>
      </c>
      <c r="G230" s="46">
        <v>1881174.2400000002</v>
      </c>
      <c r="H230" s="46">
        <v>1482061.13</v>
      </c>
      <c r="I230" s="46">
        <v>319943.15999999997</v>
      </c>
      <c r="J230" s="46">
        <v>7240617.2299999995</v>
      </c>
      <c r="K230" s="46">
        <v>1670770.44</v>
      </c>
      <c r="L230" s="46">
        <v>10486198.459999999</v>
      </c>
      <c r="M230" s="46">
        <v>7854622.9799999995</v>
      </c>
      <c r="N230" s="46">
        <v>2563416.4500000002</v>
      </c>
      <c r="O230" s="46">
        <v>8910307.7700000033</v>
      </c>
      <c r="P230" s="46">
        <v>103083004.12</v>
      </c>
      <c r="Q230" s="46">
        <v>2677254.2400000002</v>
      </c>
      <c r="R230" s="46">
        <v>186175</v>
      </c>
      <c r="S230" s="46">
        <v>3985892.2600000002</v>
      </c>
      <c r="T230" s="46">
        <v>386302.4</v>
      </c>
      <c r="U230" s="46">
        <v>1495750.6099999999</v>
      </c>
      <c r="V230" s="46">
        <v>1130548.9000000001</v>
      </c>
      <c r="W230" s="46">
        <v>76315.12</v>
      </c>
      <c r="X230" s="46">
        <v>2443833.65</v>
      </c>
      <c r="Y230" s="46">
        <v>2841691.53</v>
      </c>
      <c r="Z230" s="46">
        <v>-8519.26</v>
      </c>
      <c r="AA230" s="46">
        <v>919772.99000000011</v>
      </c>
      <c r="AB230" s="46">
        <v>5875808.7400000002</v>
      </c>
      <c r="AC230" s="46">
        <v>864390.65999999992</v>
      </c>
      <c r="AD230" s="46">
        <v>269931.03999999998</v>
      </c>
      <c r="AE230" s="46">
        <v>1.97</v>
      </c>
      <c r="AF230" s="46">
        <v>-414838.72</v>
      </c>
      <c r="AG230" s="46">
        <v>420500.31999999995</v>
      </c>
      <c r="AH230" s="46">
        <v>625438.46</v>
      </c>
      <c r="AI230" s="46">
        <v>5879037.2199999997</v>
      </c>
      <c r="AJ230" s="46">
        <v>4095880.9800000004</v>
      </c>
      <c r="AK230" s="46">
        <v>2425456.1100000003</v>
      </c>
      <c r="AL230" s="46">
        <v>1131636.3099999998</v>
      </c>
      <c r="AM230" s="46">
        <v>1374498.96</v>
      </c>
      <c r="AN230" s="46">
        <v>2609480.02</v>
      </c>
      <c r="AO230" s="46">
        <v>243658.56999999992</v>
      </c>
      <c r="AP230" s="46">
        <v>547837.04</v>
      </c>
      <c r="AQ230" s="46">
        <v>198373.06</v>
      </c>
      <c r="AR230" s="46">
        <v>23922.91</v>
      </c>
      <c r="AS230" s="46">
        <v>262289.45</v>
      </c>
      <c r="AU230" s="46">
        <v>165888.16</v>
      </c>
    </row>
    <row r="231" spans="2:47" x14ac:dyDescent="0.3">
      <c r="B231" s="48" t="s">
        <v>328</v>
      </c>
      <c r="C231" s="48" t="s">
        <v>327</v>
      </c>
      <c r="D231" s="49">
        <v>1069111.1399999999</v>
      </c>
      <c r="E231" s="46">
        <v>5239.83</v>
      </c>
      <c r="F231" s="46">
        <v>88418.35</v>
      </c>
      <c r="G231" s="46">
        <v>165668.1</v>
      </c>
      <c r="K231" s="46">
        <v>3037.0099999999998</v>
      </c>
      <c r="L231" s="46">
        <v>87074.03</v>
      </c>
      <c r="O231" s="46">
        <v>104890.85</v>
      </c>
      <c r="P231" s="46">
        <v>359565.27999999997</v>
      </c>
      <c r="Q231" s="46">
        <v>51.26</v>
      </c>
      <c r="R231" s="46">
        <v>30260.36</v>
      </c>
      <c r="S231" s="46">
        <v>3932.71</v>
      </c>
      <c r="U231" s="46">
        <v>150</v>
      </c>
      <c r="V231" s="46">
        <v>6118.57</v>
      </c>
      <c r="X231" s="46">
        <v>13652.6</v>
      </c>
      <c r="Y231" s="46">
        <v>2642.53</v>
      </c>
      <c r="AA231" s="46">
        <v>12148.470000000001</v>
      </c>
      <c r="AB231" s="46">
        <v>61399.75</v>
      </c>
      <c r="AC231" s="46">
        <v>45028.05</v>
      </c>
      <c r="AD231" s="46">
        <v>9239</v>
      </c>
      <c r="AH231" s="46">
        <v>7902</v>
      </c>
      <c r="AI231" s="46">
        <v>14726.220000000001</v>
      </c>
      <c r="AJ231" s="46">
        <v>1821.95</v>
      </c>
      <c r="AK231" s="46">
        <v>34388.18</v>
      </c>
      <c r="AL231" s="46">
        <v>2300.5500000000002</v>
      </c>
      <c r="AM231" s="46">
        <v>4813</v>
      </c>
      <c r="AN231" s="46">
        <v>4617.49</v>
      </c>
      <c r="AR231" s="46">
        <v>25</v>
      </c>
    </row>
    <row r="232" spans="2:47" x14ac:dyDescent="0.3">
      <c r="B232" s="48" t="s">
        <v>326</v>
      </c>
      <c r="C232" s="48" t="s">
        <v>325</v>
      </c>
      <c r="D232" s="49">
        <v>99386725.369999945</v>
      </c>
      <c r="E232" s="46">
        <v>1266531.1200000001</v>
      </c>
      <c r="F232" s="46">
        <v>712619.54</v>
      </c>
      <c r="G232" s="46">
        <v>1162911.3500000001</v>
      </c>
      <c r="H232" s="46">
        <v>1020803.76</v>
      </c>
      <c r="I232" s="46">
        <v>576646</v>
      </c>
      <c r="J232" s="46">
        <v>1873147.5300000007</v>
      </c>
      <c r="K232" s="46">
        <v>953896.88</v>
      </c>
      <c r="L232" s="46">
        <v>5277810.1100000003</v>
      </c>
      <c r="M232" s="46">
        <v>2515228.96</v>
      </c>
      <c r="N232" s="46">
        <v>981604.4700000002</v>
      </c>
      <c r="O232" s="46">
        <v>4639182.03</v>
      </c>
      <c r="P232" s="46">
        <v>54887983.709999979</v>
      </c>
      <c r="Q232" s="46">
        <v>1360370.28</v>
      </c>
      <c r="R232" s="46">
        <v>200498.9</v>
      </c>
      <c r="S232" s="46">
        <v>1724211.3199999996</v>
      </c>
      <c r="T232" s="46">
        <v>2603705.1100000003</v>
      </c>
      <c r="U232" s="46">
        <v>486815.05</v>
      </c>
      <c r="V232" s="46">
        <v>567070.33999999985</v>
      </c>
      <c r="W232" s="46">
        <v>24022.449999999997</v>
      </c>
      <c r="X232" s="46">
        <v>134191.14000000001</v>
      </c>
      <c r="Y232" s="46">
        <v>1901420.53</v>
      </c>
      <c r="AA232" s="46">
        <v>535232.64</v>
      </c>
      <c r="AB232" s="46">
        <v>3071343.01</v>
      </c>
      <c r="AC232" s="46">
        <v>446543.04000000004</v>
      </c>
      <c r="AD232" s="46">
        <v>177019</v>
      </c>
      <c r="AE232" s="46">
        <v>28401.640000000003</v>
      </c>
      <c r="AF232" s="46">
        <v>-147047.5</v>
      </c>
      <c r="AG232" s="46">
        <v>433944.26999999996</v>
      </c>
      <c r="AH232" s="46">
        <v>454040.56</v>
      </c>
      <c r="AI232" s="46">
        <v>3055368.25</v>
      </c>
      <c r="AJ232" s="46">
        <v>1107920.2</v>
      </c>
      <c r="AK232" s="46">
        <v>1949809.97</v>
      </c>
      <c r="AL232" s="46">
        <v>6338.15</v>
      </c>
      <c r="AM232" s="46">
        <v>846177.6</v>
      </c>
      <c r="AN232" s="46">
        <v>1677037.38</v>
      </c>
      <c r="AQ232" s="46">
        <v>15066.710000000001</v>
      </c>
      <c r="AR232" s="46">
        <v>30356.74</v>
      </c>
      <c r="AS232" s="46">
        <v>828109.65</v>
      </c>
      <c r="AU232" s="46">
        <v>393.48</v>
      </c>
    </row>
    <row r="233" spans="2:47" x14ac:dyDescent="0.3">
      <c r="B233" s="48" t="s">
        <v>324</v>
      </c>
      <c r="C233" s="48" t="s">
        <v>323</v>
      </c>
      <c r="D233" s="49">
        <v>154489032.23999992</v>
      </c>
      <c r="E233" s="46">
        <v>538198.01</v>
      </c>
      <c r="F233" s="46">
        <v>677843.13</v>
      </c>
      <c r="G233" s="46">
        <v>2005941.22</v>
      </c>
      <c r="H233" s="46">
        <v>1634728.4399999997</v>
      </c>
      <c r="I233" s="46">
        <v>377782.81</v>
      </c>
      <c r="J233" s="46">
        <v>4212861.92</v>
      </c>
      <c r="K233" s="46">
        <v>1717779.5</v>
      </c>
      <c r="L233" s="46">
        <v>8806500.8600000013</v>
      </c>
      <c r="M233" s="46">
        <v>4222135.2600000007</v>
      </c>
      <c r="N233" s="46">
        <v>495687.11</v>
      </c>
      <c r="O233" s="46">
        <v>7573368.870000001</v>
      </c>
      <c r="P233" s="46">
        <v>86446339.520000011</v>
      </c>
      <c r="Q233" s="46">
        <v>2046229.8499999999</v>
      </c>
      <c r="R233" s="46">
        <v>336533</v>
      </c>
      <c r="S233" s="46">
        <v>1211249.5799999998</v>
      </c>
      <c r="T233" s="46">
        <v>2460924.0299999998</v>
      </c>
      <c r="U233" s="46">
        <v>1203725.1100000001</v>
      </c>
      <c r="V233" s="46">
        <v>1024671.4600000001</v>
      </c>
      <c r="W233" s="46">
        <v>32061.969999999998</v>
      </c>
      <c r="X233" s="46">
        <v>13687.88</v>
      </c>
      <c r="Y233" s="46">
        <v>2998383.61</v>
      </c>
      <c r="AA233" s="46">
        <v>1018679.5000000001</v>
      </c>
      <c r="AB233" s="46">
        <v>4309238.7699999996</v>
      </c>
      <c r="AC233" s="46">
        <v>631420.74</v>
      </c>
      <c r="AD233" s="46">
        <v>216042.93</v>
      </c>
      <c r="AF233" s="46">
        <v>-40072.300000000003</v>
      </c>
      <c r="AG233" s="46">
        <v>883736.78999999992</v>
      </c>
      <c r="AH233" s="46">
        <v>371961.7</v>
      </c>
      <c r="AI233" s="46">
        <v>4533418.3600000003</v>
      </c>
      <c r="AJ233" s="46">
        <v>2232687.5299999998</v>
      </c>
      <c r="AK233" s="46">
        <v>2521181.84</v>
      </c>
      <c r="AL233" s="46">
        <v>228910.83</v>
      </c>
      <c r="AM233" s="46">
        <v>1483135.46</v>
      </c>
      <c r="AN233" s="46">
        <v>3178501.86</v>
      </c>
      <c r="AP233" s="46">
        <v>85448.73000000001</v>
      </c>
      <c r="AQ233" s="46">
        <v>13701.53</v>
      </c>
      <c r="AR233" s="46">
        <v>37250.17</v>
      </c>
      <c r="AS233" s="46">
        <v>1263258.25</v>
      </c>
      <c r="AT233" s="46">
        <v>-550763.60999999987</v>
      </c>
      <c r="AU233" s="46">
        <v>2034660.02</v>
      </c>
    </row>
    <row r="234" spans="2:47" x14ac:dyDescent="0.3">
      <c r="B234" s="48" t="s">
        <v>322</v>
      </c>
      <c r="C234" s="48" t="s">
        <v>321</v>
      </c>
      <c r="D234" s="49">
        <v>40479888.74000001</v>
      </c>
      <c r="E234" s="46">
        <v>158383.62999999998</v>
      </c>
      <c r="F234" s="46">
        <v>593547.26</v>
      </c>
      <c r="G234" s="46">
        <v>647407.59</v>
      </c>
      <c r="H234" s="46">
        <v>383140.87</v>
      </c>
      <c r="I234" s="46">
        <v>250385.12</v>
      </c>
      <c r="J234" s="46">
        <v>1522785.01</v>
      </c>
      <c r="K234" s="46">
        <v>248581.7</v>
      </c>
      <c r="L234" s="46">
        <v>2407547.2000000002</v>
      </c>
      <c r="M234" s="46">
        <v>861744.8600000001</v>
      </c>
      <c r="N234" s="46">
        <v>168260.77000000002</v>
      </c>
      <c r="O234" s="46">
        <v>1574567.9100000001</v>
      </c>
      <c r="P234" s="46">
        <v>21527789.810000002</v>
      </c>
      <c r="Q234" s="46">
        <v>752240.58</v>
      </c>
      <c r="S234" s="46">
        <v>1128857.9300000002</v>
      </c>
      <c r="T234" s="46">
        <v>389944.13</v>
      </c>
      <c r="U234" s="46">
        <v>504403.78</v>
      </c>
      <c r="V234" s="46">
        <v>205661.29</v>
      </c>
      <c r="W234" s="46">
        <v>481826.62</v>
      </c>
      <c r="X234" s="46">
        <v>49991.81</v>
      </c>
      <c r="Y234" s="46">
        <v>505207.20999999996</v>
      </c>
      <c r="AA234" s="46">
        <v>339632.98</v>
      </c>
      <c r="AB234" s="46">
        <v>1434807.12</v>
      </c>
      <c r="AC234" s="46">
        <v>296391.78000000003</v>
      </c>
      <c r="AD234" s="46">
        <v>62591.96</v>
      </c>
      <c r="AF234" s="46">
        <v>-100773.95</v>
      </c>
      <c r="AG234" s="46">
        <v>148240.45000000001</v>
      </c>
      <c r="AH234" s="46">
        <v>216906.13</v>
      </c>
      <c r="AI234" s="46">
        <v>1316243.03</v>
      </c>
      <c r="AJ234" s="46">
        <v>640182.21</v>
      </c>
      <c r="AK234" s="46">
        <v>654444.92000000004</v>
      </c>
      <c r="AL234" s="46">
        <v>36111.85</v>
      </c>
      <c r="AM234" s="46">
        <v>379577.02</v>
      </c>
      <c r="AN234" s="46">
        <v>514579.36</v>
      </c>
      <c r="AO234" s="46">
        <v>20152</v>
      </c>
      <c r="AQ234" s="46">
        <v>40629.17</v>
      </c>
      <c r="AR234" s="46">
        <v>5512.91</v>
      </c>
      <c r="AS234" s="46">
        <v>14639.09</v>
      </c>
      <c r="AT234" s="46">
        <v>97745.63</v>
      </c>
    </row>
    <row r="235" spans="2:47" x14ac:dyDescent="0.3">
      <c r="B235" s="48" t="s">
        <v>320</v>
      </c>
      <c r="C235" s="48" t="s">
        <v>319</v>
      </c>
      <c r="D235" s="49">
        <v>33378344.869999982</v>
      </c>
      <c r="E235" s="46">
        <v>177045.21</v>
      </c>
      <c r="F235" s="46">
        <v>450751.6</v>
      </c>
      <c r="G235" s="46">
        <v>730055.04999999993</v>
      </c>
      <c r="H235" s="46">
        <v>161784.44</v>
      </c>
      <c r="I235" s="46">
        <v>14418.98</v>
      </c>
      <c r="J235" s="46">
        <v>741022.74000000034</v>
      </c>
      <c r="K235" s="46">
        <v>82527.239999999991</v>
      </c>
      <c r="L235" s="46">
        <v>1979841.42</v>
      </c>
      <c r="M235" s="46">
        <v>736856.6100000001</v>
      </c>
      <c r="N235" s="46">
        <v>122393.63</v>
      </c>
      <c r="O235" s="46">
        <v>629412.52</v>
      </c>
      <c r="P235" s="46">
        <v>20012082.030000005</v>
      </c>
      <c r="Q235" s="46">
        <v>615382.67999999993</v>
      </c>
      <c r="R235" s="46">
        <v>406807.41000000003</v>
      </c>
      <c r="S235" s="46">
        <v>267372.13</v>
      </c>
      <c r="T235" s="46">
        <v>4759.8100000000004</v>
      </c>
      <c r="U235" s="46">
        <v>6575.5</v>
      </c>
      <c r="V235" s="46">
        <v>207020.64999999994</v>
      </c>
      <c r="W235" s="46">
        <v>2650.52</v>
      </c>
      <c r="X235" s="46">
        <v>556584.47</v>
      </c>
      <c r="Y235" s="46">
        <v>437313.78</v>
      </c>
      <c r="AA235" s="46">
        <v>94306.53</v>
      </c>
      <c r="AB235" s="46">
        <v>1314309.56</v>
      </c>
      <c r="AC235" s="46">
        <v>253232.38</v>
      </c>
      <c r="AD235" s="46">
        <v>60852</v>
      </c>
      <c r="AF235" s="46">
        <v>-96744</v>
      </c>
      <c r="AG235" s="46">
        <v>230381.23</v>
      </c>
      <c r="AH235" s="46">
        <v>122944.16</v>
      </c>
      <c r="AI235" s="46">
        <v>1052759.8</v>
      </c>
      <c r="AJ235" s="46">
        <v>567368.36</v>
      </c>
      <c r="AK235" s="46">
        <v>733342.14</v>
      </c>
      <c r="AL235" s="46">
        <v>69941.38</v>
      </c>
      <c r="AM235" s="46">
        <v>296173.89</v>
      </c>
      <c r="AN235" s="46">
        <v>285115.49</v>
      </c>
      <c r="AQ235" s="46">
        <v>37595.129999999997</v>
      </c>
      <c r="AR235" s="46">
        <v>289.25</v>
      </c>
      <c r="AS235" s="46">
        <v>13684.15</v>
      </c>
      <c r="AU235" s="46">
        <v>135</v>
      </c>
    </row>
    <row r="236" spans="2:47" x14ac:dyDescent="0.3">
      <c r="B236" s="48" t="s">
        <v>318</v>
      </c>
      <c r="C236" s="48" t="s">
        <v>317</v>
      </c>
      <c r="D236" s="49">
        <v>8271153.3599999994</v>
      </c>
      <c r="E236" s="46">
        <v>52630.909999999996</v>
      </c>
      <c r="F236" s="46">
        <v>117923.58</v>
      </c>
      <c r="G236" s="46">
        <v>207948.62999999998</v>
      </c>
      <c r="H236" s="46">
        <v>110180.86</v>
      </c>
      <c r="I236" s="46">
        <v>4035.71</v>
      </c>
      <c r="J236" s="46">
        <v>121582.2</v>
      </c>
      <c r="K236" s="46">
        <v>71535.53</v>
      </c>
      <c r="L236" s="46">
        <v>385943.65</v>
      </c>
      <c r="M236" s="46">
        <v>2083.09</v>
      </c>
      <c r="N236" s="46">
        <v>201287.91999999998</v>
      </c>
      <c r="O236" s="46">
        <v>320476.51</v>
      </c>
      <c r="P236" s="46">
        <v>4377648.3899999997</v>
      </c>
      <c r="Q236" s="46">
        <v>285188.45999999996</v>
      </c>
      <c r="R236" s="46">
        <v>7476.48</v>
      </c>
      <c r="S236" s="46">
        <v>62961.79</v>
      </c>
      <c r="T236" s="46">
        <v>112231.06</v>
      </c>
      <c r="V236" s="46">
        <v>51629.02</v>
      </c>
      <c r="W236" s="46">
        <v>20287.87</v>
      </c>
      <c r="X236" s="46">
        <v>131179.71000000002</v>
      </c>
      <c r="Y236" s="46">
        <v>154410.85</v>
      </c>
      <c r="AA236" s="46">
        <v>23009.15</v>
      </c>
      <c r="AB236" s="46">
        <v>271880.89</v>
      </c>
      <c r="AC236" s="46">
        <v>74415.789999999994</v>
      </c>
      <c r="AD236" s="46">
        <v>25514.16</v>
      </c>
      <c r="AF236" s="46">
        <v>-49183.77</v>
      </c>
      <c r="AH236" s="46">
        <v>89113.4</v>
      </c>
      <c r="AI236" s="46">
        <v>248714.19999999998</v>
      </c>
      <c r="AJ236" s="46">
        <v>294393.37</v>
      </c>
      <c r="AK236" s="46">
        <v>264274.44</v>
      </c>
      <c r="AL236" s="46">
        <v>2404</v>
      </c>
      <c r="AM236" s="46">
        <v>61428.89</v>
      </c>
      <c r="AN236" s="46">
        <v>106653.41</v>
      </c>
      <c r="AQ236" s="46">
        <v>53149.21</v>
      </c>
      <c r="AR236" s="46">
        <v>478.66</v>
      </c>
      <c r="AS236" s="46">
        <v>6265.34</v>
      </c>
    </row>
    <row r="237" spans="2:47" x14ac:dyDescent="0.3">
      <c r="B237" s="48" t="s">
        <v>316</v>
      </c>
      <c r="C237" s="48" t="s">
        <v>315</v>
      </c>
      <c r="D237" s="49">
        <v>38093750.570000015</v>
      </c>
      <c r="E237" s="46">
        <v>161705.65000000002</v>
      </c>
      <c r="F237" s="46">
        <v>342583.33999999997</v>
      </c>
      <c r="G237" s="46">
        <v>443935.03</v>
      </c>
      <c r="H237" s="46">
        <v>356131.31</v>
      </c>
      <c r="I237" s="46">
        <v>101706.63</v>
      </c>
      <c r="J237" s="46">
        <v>1315020</v>
      </c>
      <c r="K237" s="46">
        <v>196165.29</v>
      </c>
      <c r="L237" s="46">
        <v>2109693.19</v>
      </c>
      <c r="M237" s="46">
        <v>1569785.15</v>
      </c>
      <c r="N237" s="46">
        <v>770459.34</v>
      </c>
      <c r="O237" s="46">
        <v>1020536.9299999998</v>
      </c>
      <c r="P237" s="46">
        <v>21186600.430000003</v>
      </c>
      <c r="Q237" s="46">
        <v>620715.04999999993</v>
      </c>
      <c r="R237" s="46">
        <v>630070.49</v>
      </c>
      <c r="S237" s="46">
        <v>340747.74000000005</v>
      </c>
      <c r="T237" s="46">
        <v>10791.69</v>
      </c>
      <c r="U237" s="46">
        <v>30761.759999999998</v>
      </c>
      <c r="V237" s="46">
        <v>213081.1</v>
      </c>
      <c r="W237" s="46">
        <v>129171.66</v>
      </c>
      <c r="X237" s="46">
        <v>380165.89</v>
      </c>
      <c r="Y237" s="46">
        <v>535329.88000000012</v>
      </c>
      <c r="AB237" s="46">
        <v>1573633.15</v>
      </c>
      <c r="AC237" s="46">
        <v>24676.62</v>
      </c>
      <c r="AD237" s="46">
        <v>74694.81</v>
      </c>
      <c r="AF237" s="46">
        <v>-19825.07</v>
      </c>
      <c r="AG237" s="46">
        <v>178110.2</v>
      </c>
      <c r="AH237" s="46">
        <v>133709.13</v>
      </c>
      <c r="AI237" s="46">
        <v>962889.41999999993</v>
      </c>
      <c r="AJ237" s="46">
        <v>1053220.4300000002</v>
      </c>
      <c r="AK237" s="46">
        <v>821486.25</v>
      </c>
      <c r="AL237" s="46">
        <v>6864.84</v>
      </c>
      <c r="AM237" s="46">
        <v>401177</v>
      </c>
      <c r="AN237" s="46">
        <v>343925.77</v>
      </c>
      <c r="AO237" s="46">
        <v>76381.119999999995</v>
      </c>
      <c r="AQ237" s="46">
        <v>-2353.1400000000003</v>
      </c>
      <c r="AR237" s="46">
        <v>2.4900000000000002</v>
      </c>
    </row>
    <row r="238" spans="2:47" x14ac:dyDescent="0.3">
      <c r="B238" s="48" t="s">
        <v>314</v>
      </c>
      <c r="C238" s="48" t="s">
        <v>313</v>
      </c>
      <c r="D238" s="49">
        <v>80649481.150000006</v>
      </c>
      <c r="E238" s="46">
        <v>229334.22</v>
      </c>
      <c r="F238" s="46">
        <v>572553.24000000011</v>
      </c>
      <c r="G238" s="46">
        <v>1269935.2400000002</v>
      </c>
      <c r="H238" s="46">
        <v>1265087.73</v>
      </c>
      <c r="I238" s="46">
        <v>271432.5</v>
      </c>
      <c r="J238" s="46">
        <v>2436289.84</v>
      </c>
      <c r="K238" s="46">
        <v>491198.8</v>
      </c>
      <c r="L238" s="46">
        <v>5136968.3999999994</v>
      </c>
      <c r="M238" s="46">
        <v>2262142.75</v>
      </c>
      <c r="N238" s="46">
        <v>1205693.31</v>
      </c>
      <c r="O238" s="46">
        <v>4242385.74</v>
      </c>
      <c r="P238" s="46">
        <v>45834179.04999999</v>
      </c>
      <c r="Q238" s="46">
        <v>813385.57</v>
      </c>
      <c r="S238" s="46">
        <v>589379.06000000006</v>
      </c>
      <c r="T238" s="46">
        <v>251158.86999999997</v>
      </c>
      <c r="U238" s="46">
        <v>516961.80000000005</v>
      </c>
      <c r="V238" s="46">
        <v>480010.81000000017</v>
      </c>
      <c r="W238" s="46">
        <v>152769.86000000002</v>
      </c>
      <c r="X238" s="46">
        <v>792767.82</v>
      </c>
      <c r="Y238" s="46">
        <v>1442621.42</v>
      </c>
      <c r="Z238" s="46">
        <v>-22</v>
      </c>
      <c r="AA238" s="46">
        <v>458207.13</v>
      </c>
      <c r="AB238" s="46">
        <v>2768735.83</v>
      </c>
      <c r="AC238" s="46">
        <v>557022.31999999995</v>
      </c>
      <c r="AD238" s="46">
        <v>88301</v>
      </c>
      <c r="AF238" s="46">
        <v>-75150</v>
      </c>
      <c r="AG238" s="46">
        <v>223954.55</v>
      </c>
      <c r="AH238" s="46">
        <v>237995.84999999998</v>
      </c>
      <c r="AI238" s="46">
        <v>2560597.41</v>
      </c>
      <c r="AJ238" s="46">
        <v>550434.5</v>
      </c>
      <c r="AK238" s="46">
        <v>1302638.47</v>
      </c>
      <c r="AL238" s="46">
        <v>68909.509999999995</v>
      </c>
      <c r="AM238" s="46">
        <v>687907</v>
      </c>
      <c r="AN238" s="46">
        <v>846652.12</v>
      </c>
      <c r="AQ238" s="46">
        <v>45175.429999999993</v>
      </c>
      <c r="AR238" s="46">
        <v>8049.02</v>
      </c>
      <c r="AS238" s="46">
        <v>38130.81</v>
      </c>
      <c r="AT238" s="46">
        <v>25686.17</v>
      </c>
    </row>
    <row r="239" spans="2:47" x14ac:dyDescent="0.3">
      <c r="B239" s="48" t="s">
        <v>312</v>
      </c>
      <c r="C239" s="48" t="s">
        <v>311</v>
      </c>
      <c r="D239" s="49">
        <v>501904093.82000017</v>
      </c>
      <c r="E239" s="46">
        <v>1598047.81</v>
      </c>
      <c r="F239" s="46">
        <v>631552.61</v>
      </c>
      <c r="G239" s="46">
        <v>2900224.9299999997</v>
      </c>
      <c r="H239" s="46">
        <v>3825967.6000000006</v>
      </c>
      <c r="I239" s="46">
        <v>935199.39</v>
      </c>
      <c r="J239" s="46">
        <v>8643035.4199999999</v>
      </c>
      <c r="K239" s="46">
        <v>1140239.8899999999</v>
      </c>
      <c r="L239" s="46">
        <v>28098695.93</v>
      </c>
      <c r="M239" s="46">
        <v>18201590.359999996</v>
      </c>
      <c r="N239" s="46">
        <v>2381009.7200000002</v>
      </c>
      <c r="O239" s="46">
        <v>17952990.300000004</v>
      </c>
      <c r="P239" s="46">
        <v>294003740.67999965</v>
      </c>
      <c r="Q239" s="46">
        <v>7121676.5800000001</v>
      </c>
      <c r="S239" s="46">
        <v>14472704.450000007</v>
      </c>
      <c r="T239" s="46">
        <v>15343414.59</v>
      </c>
      <c r="U239" s="46">
        <v>4200304.419999999</v>
      </c>
      <c r="V239" s="46">
        <v>2765232.42</v>
      </c>
      <c r="W239" s="46">
        <v>1069522.5699999998</v>
      </c>
      <c r="X239" s="46">
        <v>7355729.4100000001</v>
      </c>
      <c r="Y239" s="46">
        <v>9057034.0600000005</v>
      </c>
      <c r="Z239" s="46">
        <v>-658996.52</v>
      </c>
      <c r="AA239" s="46">
        <v>609072.76000000013</v>
      </c>
      <c r="AB239" s="46">
        <v>10122945.289999999</v>
      </c>
      <c r="AG239" s="46">
        <v>1100174.02</v>
      </c>
      <c r="AH239" s="46">
        <v>1893333.8199999998</v>
      </c>
      <c r="AI239" s="46">
        <v>15330927.770000001</v>
      </c>
      <c r="AJ239" s="46">
        <v>8111585.3900000006</v>
      </c>
      <c r="AK239" s="46">
        <v>7343701.3899999997</v>
      </c>
      <c r="AL239" s="46">
        <v>825372.54000000015</v>
      </c>
      <c r="AM239" s="46">
        <v>2042836.94</v>
      </c>
      <c r="AN239" s="46">
        <v>4712760.1499999985</v>
      </c>
      <c r="AO239" s="46">
        <v>399554.51999999996</v>
      </c>
      <c r="AP239" s="46">
        <v>1020405.45</v>
      </c>
      <c r="AQ239" s="46">
        <v>2.1827872842550278E-11</v>
      </c>
      <c r="AR239" s="46">
        <v>8315.84</v>
      </c>
      <c r="AS239" s="46">
        <v>248618.75</v>
      </c>
      <c r="AU239" s="46">
        <v>7095572.5700000003</v>
      </c>
    </row>
    <row r="240" spans="2:47" x14ac:dyDescent="0.3">
      <c r="B240" s="48" t="s">
        <v>310</v>
      </c>
      <c r="C240" s="48" t="s">
        <v>309</v>
      </c>
      <c r="D240" s="49">
        <v>1294658.2600000002</v>
      </c>
      <c r="E240" s="46">
        <v>907.3</v>
      </c>
      <c r="F240" s="46">
        <v>85668.25</v>
      </c>
      <c r="G240" s="46">
        <v>31071.699999999997</v>
      </c>
      <c r="H240" s="46">
        <v>349.43</v>
      </c>
      <c r="J240" s="46">
        <v>825</v>
      </c>
      <c r="L240" s="46">
        <v>55101.05</v>
      </c>
      <c r="N240" s="46">
        <v>3934.46</v>
      </c>
      <c r="O240" s="46">
        <v>58343.200000000004</v>
      </c>
      <c r="P240" s="46">
        <v>788048.45000000007</v>
      </c>
      <c r="Q240" s="46">
        <v>689.9</v>
      </c>
      <c r="R240" s="46">
        <v>33345.9</v>
      </c>
      <c r="S240" s="46">
        <v>1110</v>
      </c>
      <c r="T240" s="46">
        <v>2980.7</v>
      </c>
      <c r="U240" s="46">
        <v>23836.69</v>
      </c>
      <c r="V240" s="46">
        <v>1172.97</v>
      </c>
      <c r="W240" s="46">
        <v>570</v>
      </c>
      <c r="X240" s="46">
        <v>56853.8</v>
      </c>
      <c r="Y240" s="46">
        <v>131.72999999999999</v>
      </c>
      <c r="AA240" s="46">
        <v>350</v>
      </c>
      <c r="AB240" s="46">
        <v>29565.8</v>
      </c>
      <c r="AC240" s="46">
        <v>829.76</v>
      </c>
      <c r="AF240" s="46">
        <v>-1454.26</v>
      </c>
      <c r="AH240" s="46">
        <v>10449.25</v>
      </c>
      <c r="AI240" s="46">
        <v>39640.19</v>
      </c>
      <c r="AJ240" s="46">
        <v>4266.6799999999994</v>
      </c>
      <c r="AK240" s="46">
        <v>15034.31</v>
      </c>
      <c r="AL240" s="46">
        <v>1198.27</v>
      </c>
      <c r="AM240" s="46">
        <v>14640.77</v>
      </c>
      <c r="AN240" s="46">
        <v>35196.959999999999</v>
      </c>
    </row>
    <row r="241" spans="2:47" x14ac:dyDescent="0.3">
      <c r="B241" s="48" t="s">
        <v>308</v>
      </c>
      <c r="C241" s="48" t="s">
        <v>307</v>
      </c>
      <c r="D241" s="49">
        <v>961034.72999999986</v>
      </c>
      <c r="E241" s="46">
        <v>1944.12</v>
      </c>
      <c r="F241" s="46">
        <v>51469.399999999994</v>
      </c>
      <c r="G241" s="46">
        <v>53300.91</v>
      </c>
      <c r="H241" s="46">
        <v>436.39</v>
      </c>
      <c r="L241" s="46">
        <v>96.99</v>
      </c>
      <c r="N241" s="46">
        <v>103.35</v>
      </c>
      <c r="O241" s="46">
        <v>50350.78</v>
      </c>
      <c r="P241" s="46">
        <v>530814.56999999983</v>
      </c>
      <c r="R241" s="46">
        <v>37054</v>
      </c>
      <c r="S241" s="46">
        <v>239</v>
      </c>
      <c r="T241" s="46">
        <v>24847.01</v>
      </c>
      <c r="U241" s="46">
        <v>5555.29</v>
      </c>
      <c r="V241" s="46">
        <v>3025.29</v>
      </c>
      <c r="Y241" s="46">
        <v>16580.5</v>
      </c>
      <c r="AA241" s="46">
        <v>37297.5</v>
      </c>
      <c r="AB241" s="46">
        <v>47192.92</v>
      </c>
      <c r="AC241" s="46">
        <v>39695.75</v>
      </c>
      <c r="AD241" s="46">
        <v>5585.3</v>
      </c>
      <c r="AF241" s="46">
        <v>-654</v>
      </c>
      <c r="AH241" s="46">
        <v>2497.16</v>
      </c>
      <c r="AI241" s="46">
        <v>7246.4</v>
      </c>
      <c r="AJ241" s="46">
        <v>16219.34</v>
      </c>
      <c r="AK241" s="46">
        <v>15524.05</v>
      </c>
      <c r="AL241" s="46">
        <v>555.39</v>
      </c>
      <c r="AM241" s="46">
        <v>10772.98</v>
      </c>
      <c r="AN241" s="46">
        <v>749.67000000000007</v>
      </c>
      <c r="AQ241" s="46">
        <v>2534.67</v>
      </c>
    </row>
    <row r="242" spans="2:47" x14ac:dyDescent="0.3">
      <c r="B242" s="48" t="s">
        <v>306</v>
      </c>
      <c r="C242" s="48" t="s">
        <v>305</v>
      </c>
      <c r="D242" s="49">
        <v>21585949.510000005</v>
      </c>
      <c r="E242" s="46">
        <v>42736.189999999995</v>
      </c>
      <c r="F242" s="46">
        <v>171757.86</v>
      </c>
      <c r="G242" s="46">
        <v>383773.77</v>
      </c>
      <c r="H242" s="46">
        <v>131178.79999999999</v>
      </c>
      <c r="I242" s="46">
        <v>22319.850000000002</v>
      </c>
      <c r="J242" s="46">
        <v>491269.68</v>
      </c>
      <c r="K242" s="46">
        <v>137909.87</v>
      </c>
      <c r="L242" s="46">
        <v>1252904.5399999996</v>
      </c>
      <c r="M242" s="46">
        <v>629713.34</v>
      </c>
      <c r="N242" s="46">
        <v>198437.63</v>
      </c>
      <c r="O242" s="46">
        <v>1159661.44</v>
      </c>
      <c r="P242" s="46">
        <v>11471023.849999998</v>
      </c>
      <c r="Q242" s="46">
        <v>682124.12</v>
      </c>
      <c r="S242" s="46">
        <v>157906.58000000002</v>
      </c>
      <c r="T242" s="46">
        <v>388898.86</v>
      </c>
      <c r="U242" s="46">
        <v>346499.74000000005</v>
      </c>
      <c r="V242" s="46">
        <v>119563.45</v>
      </c>
      <c r="W242" s="46">
        <v>90878.6</v>
      </c>
      <c r="X242" s="46">
        <v>252594.43</v>
      </c>
      <c r="Y242" s="46">
        <v>318285.05</v>
      </c>
      <c r="Z242" s="46">
        <v>-1477.6</v>
      </c>
      <c r="AB242" s="46">
        <v>1122303.67</v>
      </c>
      <c r="AC242" s="46">
        <v>3470.9500000000003</v>
      </c>
      <c r="AG242" s="46">
        <v>55905.210000000006</v>
      </c>
      <c r="AH242" s="46">
        <v>198458.28999999998</v>
      </c>
      <c r="AI242" s="46">
        <v>519507.6</v>
      </c>
      <c r="AJ242" s="46">
        <v>398032.14</v>
      </c>
      <c r="AK242" s="46">
        <v>502832.84</v>
      </c>
      <c r="AL242" s="46">
        <v>38480.339999999997</v>
      </c>
      <c r="AN242" s="46">
        <v>286972.03000000003</v>
      </c>
      <c r="AQ242" s="46">
        <v>12026.39</v>
      </c>
    </row>
    <row r="243" spans="2:47" x14ac:dyDescent="0.3">
      <c r="B243" s="48" t="s">
        <v>304</v>
      </c>
      <c r="C243" s="48" t="s">
        <v>303</v>
      </c>
      <c r="D243" s="49">
        <v>28148465.890000001</v>
      </c>
      <c r="E243" s="46">
        <v>82377.759999999995</v>
      </c>
      <c r="F243" s="46">
        <v>336679.9</v>
      </c>
      <c r="G243" s="46">
        <v>692333.46</v>
      </c>
      <c r="H243" s="46">
        <v>262185.98</v>
      </c>
      <c r="I243" s="46">
        <v>19968.310000000001</v>
      </c>
      <c r="J243" s="46">
        <v>619356.34999999986</v>
      </c>
      <c r="K243" s="46">
        <v>429275.69</v>
      </c>
      <c r="L243" s="46">
        <v>1783307.03</v>
      </c>
      <c r="M243" s="46">
        <v>741529.82000000007</v>
      </c>
      <c r="N243" s="46">
        <v>167147.4</v>
      </c>
      <c r="O243" s="46">
        <v>1189896.3899999999</v>
      </c>
      <c r="P243" s="46">
        <v>15077612.009999998</v>
      </c>
      <c r="Q243" s="46">
        <v>587937.19000000006</v>
      </c>
      <c r="S243" s="46">
        <v>164853.01999999996</v>
      </c>
      <c r="T243" s="46">
        <v>143508.16000000003</v>
      </c>
      <c r="V243" s="46">
        <v>151350.82999999996</v>
      </c>
      <c r="W243" s="46">
        <v>98972.160000000003</v>
      </c>
      <c r="X243" s="46">
        <v>522420.02</v>
      </c>
      <c r="Y243" s="46">
        <v>570160.23</v>
      </c>
      <c r="AA243" s="46">
        <v>159126.19</v>
      </c>
      <c r="AB243" s="46">
        <v>838103.7300000001</v>
      </c>
      <c r="AC243" s="46">
        <v>166224.93999999997</v>
      </c>
      <c r="AD243" s="46">
        <v>47245.11</v>
      </c>
      <c r="AF243" s="46">
        <v>-89048.37</v>
      </c>
      <c r="AG243" s="46">
        <v>133977.65</v>
      </c>
      <c r="AH243" s="46">
        <v>202695.43</v>
      </c>
      <c r="AI243" s="46">
        <v>946506.39999999991</v>
      </c>
      <c r="AJ243" s="46">
        <v>499535.92</v>
      </c>
      <c r="AK243" s="46">
        <v>545195.79</v>
      </c>
      <c r="AM243" s="46">
        <v>341360.5</v>
      </c>
      <c r="AN243" s="46">
        <v>660819.12</v>
      </c>
      <c r="AQ243" s="46">
        <v>52957.000000000007</v>
      </c>
      <c r="AU243" s="46">
        <v>2894.7699999999995</v>
      </c>
    </row>
    <row r="244" spans="2:47" x14ac:dyDescent="0.3">
      <c r="B244" s="48" t="s">
        <v>302</v>
      </c>
      <c r="C244" s="48" t="s">
        <v>301</v>
      </c>
      <c r="D244" s="49">
        <v>149373345.75000006</v>
      </c>
      <c r="E244" s="46">
        <v>467648.60000000003</v>
      </c>
      <c r="F244" s="46">
        <v>430813.56</v>
      </c>
      <c r="G244" s="46">
        <v>1504355.66</v>
      </c>
      <c r="H244" s="46">
        <v>817315.09</v>
      </c>
      <c r="I244" s="46">
        <v>215088.1</v>
      </c>
      <c r="J244" s="46">
        <v>2936253.97</v>
      </c>
      <c r="K244" s="46">
        <v>425842.9</v>
      </c>
      <c r="L244" s="46">
        <v>8587671.0599999987</v>
      </c>
      <c r="M244" s="46">
        <v>4658257.8099999996</v>
      </c>
      <c r="N244" s="46">
        <v>917904.35999999987</v>
      </c>
      <c r="O244" s="46">
        <v>6847583.3000000017</v>
      </c>
      <c r="P244" s="46">
        <v>86750295.690000027</v>
      </c>
      <c r="Q244" s="46">
        <v>3473024.68</v>
      </c>
      <c r="S244" s="46">
        <v>814721.67</v>
      </c>
      <c r="T244" s="46">
        <v>2054164.3699999999</v>
      </c>
      <c r="U244" s="46">
        <v>900107.97</v>
      </c>
      <c r="V244" s="46">
        <v>731335.04</v>
      </c>
      <c r="W244" s="46">
        <v>453872.13</v>
      </c>
      <c r="X244" s="46">
        <v>2093896.58</v>
      </c>
      <c r="Y244" s="46">
        <v>2047128.8499999999</v>
      </c>
      <c r="Z244" s="46">
        <v>-9898.2999999999993</v>
      </c>
      <c r="AA244" s="46">
        <v>749980.04</v>
      </c>
      <c r="AB244" s="46">
        <v>4182643.99</v>
      </c>
      <c r="AC244" s="46">
        <v>1076981.46</v>
      </c>
      <c r="AD244" s="46">
        <v>137968.16</v>
      </c>
      <c r="AF244" s="46">
        <v>-249503.73</v>
      </c>
      <c r="AG244" s="46">
        <v>496732.34</v>
      </c>
      <c r="AH244" s="46">
        <v>926193.31</v>
      </c>
      <c r="AI244" s="46">
        <v>4703245.9499999993</v>
      </c>
      <c r="AJ244" s="46">
        <v>2737291.98</v>
      </c>
      <c r="AK244" s="46">
        <v>2562114.9400000004</v>
      </c>
      <c r="AL244" s="46">
        <v>280046.69</v>
      </c>
      <c r="AM244" s="46">
        <v>1614982.84</v>
      </c>
      <c r="AN244" s="46">
        <v>2407715.6399999997</v>
      </c>
      <c r="AO244" s="46">
        <v>38585.53</v>
      </c>
      <c r="AP244" s="46">
        <v>218700.65000000002</v>
      </c>
      <c r="AQ244" s="46">
        <v>102551.63</v>
      </c>
      <c r="AU244" s="46">
        <v>269731.24</v>
      </c>
    </row>
    <row r="245" spans="2:47" x14ac:dyDescent="0.3">
      <c r="B245" s="48" t="s">
        <v>300</v>
      </c>
      <c r="C245" s="48" t="s">
        <v>299</v>
      </c>
      <c r="D245" s="49">
        <v>228069368.96999994</v>
      </c>
      <c r="E245" s="46">
        <v>1214185.6500000001</v>
      </c>
      <c r="F245" s="46">
        <v>1353590.1300000001</v>
      </c>
      <c r="G245" s="46">
        <v>1869511.6000000003</v>
      </c>
      <c r="H245" s="46">
        <v>1175044.8999999999</v>
      </c>
      <c r="I245" s="46">
        <v>446874.48</v>
      </c>
      <c r="J245" s="46">
        <v>3151506.7600000002</v>
      </c>
      <c r="K245" s="46">
        <v>957255.46000000008</v>
      </c>
      <c r="L245" s="46">
        <v>15401685.940000001</v>
      </c>
      <c r="M245" s="46">
        <v>6056620.8799999999</v>
      </c>
      <c r="N245" s="46">
        <v>3835390.23</v>
      </c>
      <c r="O245" s="46">
        <v>9010614.2899999991</v>
      </c>
      <c r="P245" s="46">
        <v>135685838.96000001</v>
      </c>
      <c r="Q245" s="46">
        <v>4370112.5600000005</v>
      </c>
      <c r="R245" s="46">
        <v>26642</v>
      </c>
      <c r="S245" s="46">
        <v>2372619.3000000003</v>
      </c>
      <c r="T245" s="46">
        <v>1692658.75</v>
      </c>
      <c r="U245" s="46">
        <v>2283165.19</v>
      </c>
      <c r="V245" s="46">
        <v>1032708.9799999999</v>
      </c>
      <c r="W245" s="46">
        <v>434927.09</v>
      </c>
      <c r="X245" s="46">
        <v>3244679.2399999998</v>
      </c>
      <c r="Y245" s="46">
        <v>3862340.7300000009</v>
      </c>
      <c r="Z245" s="46">
        <v>-10200.17</v>
      </c>
      <c r="AA245" s="46">
        <v>785703.9</v>
      </c>
      <c r="AB245" s="46">
        <v>4699324.8</v>
      </c>
      <c r="AC245" s="46">
        <v>921105.49</v>
      </c>
      <c r="AD245" s="46">
        <v>120723.39</v>
      </c>
      <c r="AF245" s="46">
        <v>-142179</v>
      </c>
      <c r="AG245" s="46">
        <v>504279.48000000004</v>
      </c>
      <c r="AH245" s="46">
        <v>322066.20999999996</v>
      </c>
      <c r="AI245" s="46">
        <v>7360120.2699999996</v>
      </c>
      <c r="AJ245" s="46">
        <v>4138114.4099999997</v>
      </c>
      <c r="AK245" s="46">
        <v>3475545.9299999997</v>
      </c>
      <c r="AM245" s="46">
        <v>2017141.08</v>
      </c>
      <c r="AN245" s="46">
        <v>3720940.17</v>
      </c>
      <c r="AO245" s="46">
        <v>177171.65999999997</v>
      </c>
      <c r="AP245" s="46">
        <v>221106.08000000002</v>
      </c>
      <c r="AQ245" s="46">
        <v>916.48</v>
      </c>
      <c r="AR245" s="46">
        <v>1124.98</v>
      </c>
      <c r="AU245" s="46">
        <v>278390.69000000006</v>
      </c>
    </row>
    <row r="246" spans="2:47" x14ac:dyDescent="0.3">
      <c r="B246" s="48" t="s">
        <v>298</v>
      </c>
      <c r="C246" s="48" t="s">
        <v>297</v>
      </c>
      <c r="D246" s="49">
        <v>12840101.540000003</v>
      </c>
      <c r="E246" s="46">
        <v>32481.469999999998</v>
      </c>
      <c r="F246" s="46">
        <v>346531.95999999996</v>
      </c>
      <c r="G246" s="46">
        <v>225413.75</v>
      </c>
      <c r="H246" s="46">
        <v>49206.649999999994</v>
      </c>
      <c r="J246" s="46">
        <v>265125.24</v>
      </c>
      <c r="K246" s="46">
        <v>45332.639999999999</v>
      </c>
      <c r="L246" s="46">
        <v>781092.54999999993</v>
      </c>
      <c r="M246" s="46">
        <v>311609.12</v>
      </c>
      <c r="N246" s="46">
        <v>2666</v>
      </c>
      <c r="O246" s="46">
        <v>249807.89999999997</v>
      </c>
      <c r="P246" s="46">
        <v>7006398.4799999986</v>
      </c>
      <c r="Q246" s="46">
        <v>498455.16000000003</v>
      </c>
      <c r="S246" s="46">
        <v>2391.3200000000002</v>
      </c>
      <c r="T246" s="46">
        <v>393560.49</v>
      </c>
      <c r="U246" s="46">
        <v>145038.65</v>
      </c>
      <c r="V246" s="46">
        <v>86171.479999999981</v>
      </c>
      <c r="W246" s="46">
        <v>77507.77</v>
      </c>
      <c r="X246" s="46">
        <v>163497.9</v>
      </c>
      <c r="Y246" s="46">
        <v>167620.4</v>
      </c>
      <c r="AA246" s="46">
        <v>178086.67</v>
      </c>
      <c r="AB246" s="46">
        <v>575124.07000000007</v>
      </c>
      <c r="AC246" s="46">
        <v>122295.5</v>
      </c>
      <c r="AF246" s="46">
        <v>-99392</v>
      </c>
      <c r="AH246" s="46">
        <v>68258.320000000007</v>
      </c>
      <c r="AI246" s="46">
        <v>426188.62</v>
      </c>
      <c r="AJ246" s="46">
        <v>353200.21</v>
      </c>
      <c r="AK246" s="46">
        <v>271897.46999999997</v>
      </c>
      <c r="AM246" s="46">
        <v>3656.66</v>
      </c>
      <c r="AN246" s="46">
        <v>66593.48</v>
      </c>
      <c r="AQ246" s="46">
        <v>24283.61</v>
      </c>
    </row>
    <row r="247" spans="2:47" x14ac:dyDescent="0.3">
      <c r="B247" s="48" t="s">
        <v>296</v>
      </c>
      <c r="C247" s="48" t="s">
        <v>295</v>
      </c>
      <c r="D247" s="49">
        <v>76326725.809999973</v>
      </c>
      <c r="E247" s="46">
        <v>96794.23</v>
      </c>
      <c r="F247" s="46">
        <v>536306.82999999996</v>
      </c>
      <c r="G247" s="46">
        <v>683608.00999999989</v>
      </c>
      <c r="H247" s="46">
        <v>532370.13</v>
      </c>
      <c r="I247" s="46">
        <v>78520.03</v>
      </c>
      <c r="J247" s="46">
        <v>1765984.5400000003</v>
      </c>
      <c r="K247" s="46">
        <v>508638.31999999995</v>
      </c>
      <c r="L247" s="46">
        <v>4017834.67</v>
      </c>
      <c r="M247" s="46">
        <v>2059639.3</v>
      </c>
      <c r="N247" s="46">
        <v>666118.77</v>
      </c>
      <c r="O247" s="46">
        <v>4409262.2699999996</v>
      </c>
      <c r="P247" s="46">
        <v>42933827.29999999</v>
      </c>
      <c r="Q247" s="46">
        <v>1646992.88</v>
      </c>
      <c r="S247" s="46">
        <v>1207584.8799999999</v>
      </c>
      <c r="T247" s="46">
        <v>45232.36</v>
      </c>
      <c r="U247" s="46">
        <v>30651.19</v>
      </c>
      <c r="V247" s="46">
        <v>503099.9</v>
      </c>
      <c r="W247" s="46">
        <v>131641.21</v>
      </c>
      <c r="X247" s="46">
        <v>1515455.9</v>
      </c>
      <c r="Y247" s="46">
        <v>1491704.47</v>
      </c>
      <c r="Z247" s="46">
        <v>-15895.66</v>
      </c>
      <c r="AA247" s="46">
        <v>295797.56</v>
      </c>
      <c r="AB247" s="46">
        <v>2934509.31</v>
      </c>
      <c r="AC247" s="46">
        <v>544162.84</v>
      </c>
      <c r="AD247" s="46">
        <v>96869.43</v>
      </c>
      <c r="AF247" s="46">
        <v>-326474.65000000002</v>
      </c>
      <c r="AG247" s="46">
        <v>340004.82</v>
      </c>
      <c r="AH247" s="46">
        <v>558009.46</v>
      </c>
      <c r="AI247" s="46">
        <v>2260781.6399999997</v>
      </c>
      <c r="AJ247" s="46">
        <v>1192364.97</v>
      </c>
      <c r="AK247" s="46">
        <v>1236913.47</v>
      </c>
      <c r="AM247" s="46">
        <v>770232.63</v>
      </c>
      <c r="AN247" s="46">
        <v>1491279.3800000001</v>
      </c>
      <c r="AO247" s="46">
        <v>20468.669999999998</v>
      </c>
      <c r="AP247" s="46">
        <v>393.91</v>
      </c>
      <c r="AQ247" s="46">
        <v>48271.630000000005</v>
      </c>
      <c r="AR247" s="46">
        <v>1946.75</v>
      </c>
      <c r="AS247" s="46">
        <v>785.53</v>
      </c>
      <c r="AT247" s="46">
        <v>-858.73</v>
      </c>
      <c r="AU247" s="46">
        <v>15895.66</v>
      </c>
    </row>
    <row r="248" spans="2:47" x14ac:dyDescent="0.3">
      <c r="B248" s="48" t="s">
        <v>294</v>
      </c>
      <c r="C248" s="48" t="s">
        <v>293</v>
      </c>
      <c r="D248" s="49">
        <v>60616294.429999962</v>
      </c>
      <c r="E248" s="46">
        <v>186055.69</v>
      </c>
      <c r="F248" s="46">
        <v>619493.18000000005</v>
      </c>
      <c r="G248" s="46">
        <v>700128.99999999988</v>
      </c>
      <c r="H248" s="46">
        <v>396426.49</v>
      </c>
      <c r="J248" s="46">
        <v>1160841.1399999999</v>
      </c>
      <c r="K248" s="46">
        <v>256525.27</v>
      </c>
      <c r="L248" s="46">
        <v>3214183.7399999998</v>
      </c>
      <c r="M248" s="46">
        <v>1476342.7099999997</v>
      </c>
      <c r="N248" s="46">
        <v>887947.99000000011</v>
      </c>
      <c r="O248" s="46">
        <v>3485460.53</v>
      </c>
      <c r="P248" s="46">
        <v>33314484.050000012</v>
      </c>
      <c r="Q248" s="46">
        <v>1326313.42</v>
      </c>
      <c r="S248" s="46">
        <v>827205.29</v>
      </c>
      <c r="T248" s="46">
        <v>477481.82</v>
      </c>
      <c r="U248" s="46">
        <v>393369.1</v>
      </c>
      <c r="V248" s="46">
        <v>418581.69999999995</v>
      </c>
      <c r="W248" s="46">
        <v>200470.73</v>
      </c>
      <c r="X248" s="46">
        <v>952884.87</v>
      </c>
      <c r="Y248" s="46">
        <v>1274055.58</v>
      </c>
      <c r="AA248" s="46">
        <v>285585.44</v>
      </c>
      <c r="AB248" s="46">
        <v>1963725.75</v>
      </c>
      <c r="AC248" s="46">
        <v>222011.77</v>
      </c>
      <c r="AD248" s="46">
        <v>68575.95</v>
      </c>
      <c r="AF248" s="46">
        <v>-421130.35</v>
      </c>
      <c r="AG248" s="46">
        <v>453011.43999999994</v>
      </c>
      <c r="AH248" s="46">
        <v>454875.83</v>
      </c>
      <c r="AI248" s="46">
        <v>2066170.3499999999</v>
      </c>
      <c r="AJ248" s="46">
        <v>1163765.53</v>
      </c>
      <c r="AK248" s="46">
        <v>937840.96</v>
      </c>
      <c r="AL248" s="46">
        <v>8338.64</v>
      </c>
      <c r="AM248" s="46">
        <v>622226.96</v>
      </c>
      <c r="AN248" s="46">
        <v>912333.21</v>
      </c>
      <c r="AO248" s="46">
        <v>110293.25000000001</v>
      </c>
      <c r="AP248" s="46">
        <v>49942.710000000006</v>
      </c>
      <c r="AR248" s="46">
        <v>1428.31</v>
      </c>
      <c r="AS248" s="46">
        <v>85653.89</v>
      </c>
      <c r="AT248" s="46">
        <v>63392.490000000005</v>
      </c>
    </row>
    <row r="249" spans="2:47" x14ac:dyDescent="0.3">
      <c r="B249" s="48" t="s">
        <v>292</v>
      </c>
      <c r="C249" s="48" t="s">
        <v>291</v>
      </c>
      <c r="D249" s="49">
        <v>8743029.6099999994</v>
      </c>
      <c r="E249" s="46">
        <v>44467.68</v>
      </c>
      <c r="F249" s="46">
        <v>238101.72999999998</v>
      </c>
      <c r="G249" s="46">
        <v>100826.76999999999</v>
      </c>
      <c r="H249" s="46">
        <v>64514.399999999994</v>
      </c>
      <c r="J249" s="46">
        <v>144257.63</v>
      </c>
      <c r="K249" s="46">
        <v>5929.7</v>
      </c>
      <c r="L249" s="46">
        <v>473561.62999999995</v>
      </c>
      <c r="M249" s="46">
        <v>203744.77000000002</v>
      </c>
      <c r="N249" s="46">
        <v>120036.78</v>
      </c>
      <c r="O249" s="46">
        <v>336076.29</v>
      </c>
      <c r="P249" s="46">
        <v>4532380.9100000011</v>
      </c>
      <c r="Q249" s="46">
        <v>314525.42000000004</v>
      </c>
      <c r="S249" s="46">
        <v>52672.87</v>
      </c>
      <c r="T249" s="46">
        <v>35854.949999999997</v>
      </c>
      <c r="V249" s="46">
        <v>55083.86</v>
      </c>
      <c r="W249" s="46">
        <v>59714.42</v>
      </c>
      <c r="X249" s="46">
        <v>155464.43000000002</v>
      </c>
      <c r="Y249" s="46">
        <v>131996.07</v>
      </c>
      <c r="AA249" s="46">
        <v>125717.77</v>
      </c>
      <c r="AB249" s="46">
        <v>486887.19</v>
      </c>
      <c r="AC249" s="46">
        <v>57882.86</v>
      </c>
      <c r="AD249" s="46">
        <v>30740.23</v>
      </c>
      <c r="AF249" s="46">
        <v>-105109.7</v>
      </c>
      <c r="AG249" s="46">
        <v>34145.979999999996</v>
      </c>
      <c r="AH249" s="46">
        <v>88594.93</v>
      </c>
      <c r="AI249" s="46">
        <v>343512.88</v>
      </c>
      <c r="AJ249" s="46">
        <v>121000.2</v>
      </c>
      <c r="AK249" s="46">
        <v>185746.42</v>
      </c>
      <c r="AL249" s="46">
        <v>2881.95</v>
      </c>
      <c r="AM249" s="46">
        <v>173609.69</v>
      </c>
      <c r="AN249" s="46">
        <v>108762.61</v>
      </c>
      <c r="AO249" s="46">
        <v>6125.0300000000007</v>
      </c>
      <c r="AQ249" s="46">
        <v>13321.26</v>
      </c>
    </row>
    <row r="250" spans="2:47" x14ac:dyDescent="0.3">
      <c r="B250" s="48" t="s">
        <v>290</v>
      </c>
      <c r="C250" s="48" t="s">
        <v>289</v>
      </c>
      <c r="D250" s="49">
        <v>51658156.459999986</v>
      </c>
      <c r="E250" s="46">
        <v>223081.36</v>
      </c>
      <c r="F250" s="46">
        <v>542641.21000000008</v>
      </c>
      <c r="G250" s="46">
        <v>770588.05000000016</v>
      </c>
      <c r="H250" s="46">
        <v>352612.64999999997</v>
      </c>
      <c r="I250" s="46">
        <v>37229.870000000003</v>
      </c>
      <c r="J250" s="46">
        <v>1079188.25</v>
      </c>
      <c r="K250" s="46">
        <v>94139.569999999992</v>
      </c>
      <c r="L250" s="46">
        <v>3886025.3</v>
      </c>
      <c r="M250" s="46">
        <v>1789198.6099999999</v>
      </c>
      <c r="N250" s="46">
        <v>389612.56000000006</v>
      </c>
      <c r="O250" s="46">
        <v>1636730.06</v>
      </c>
      <c r="P250" s="46">
        <v>28490260.660000008</v>
      </c>
      <c r="Q250" s="46">
        <v>1102041.3900000001</v>
      </c>
      <c r="S250" s="46">
        <v>649532.49999999988</v>
      </c>
      <c r="T250" s="46">
        <v>147800.9</v>
      </c>
      <c r="U250" s="46">
        <v>386188.38</v>
      </c>
      <c r="V250" s="46">
        <v>270285.55</v>
      </c>
      <c r="W250" s="46">
        <v>135323.07</v>
      </c>
      <c r="X250" s="46">
        <v>886852.54</v>
      </c>
      <c r="Y250" s="46">
        <v>1054837.2799999998</v>
      </c>
      <c r="AA250" s="46">
        <v>283797.3</v>
      </c>
      <c r="AB250" s="46">
        <v>1174747.73</v>
      </c>
      <c r="AC250" s="46">
        <v>272906.19</v>
      </c>
      <c r="AD250" s="46">
        <v>45224.6</v>
      </c>
      <c r="AF250" s="46">
        <v>-142140.38</v>
      </c>
      <c r="AG250" s="46">
        <v>259039.87</v>
      </c>
      <c r="AH250" s="46">
        <v>461892.32999999996</v>
      </c>
      <c r="AI250" s="46">
        <v>2182886.56</v>
      </c>
      <c r="AJ250" s="46">
        <v>1008515.65</v>
      </c>
      <c r="AK250" s="46">
        <v>964629.79</v>
      </c>
      <c r="AL250" s="46">
        <v>12875.52</v>
      </c>
      <c r="AM250" s="46">
        <v>370381.26</v>
      </c>
      <c r="AN250" s="46">
        <v>793679.22</v>
      </c>
      <c r="AO250" s="46">
        <v>2598.36</v>
      </c>
      <c r="AP250" s="46">
        <v>32445.47</v>
      </c>
      <c r="AQ250" s="46">
        <v>10507.230000000001</v>
      </c>
    </row>
    <row r="251" spans="2:47" x14ac:dyDescent="0.3">
      <c r="B251" s="48" t="s">
        <v>288</v>
      </c>
      <c r="C251" s="48" t="s">
        <v>287</v>
      </c>
      <c r="D251" s="49">
        <v>35944401.970000029</v>
      </c>
      <c r="E251" s="46">
        <v>77470.98000000001</v>
      </c>
      <c r="F251" s="46">
        <v>532365.07999999996</v>
      </c>
      <c r="G251" s="46">
        <v>489048.48000000004</v>
      </c>
      <c r="H251" s="46">
        <v>142041.15</v>
      </c>
      <c r="J251" s="46">
        <v>294432.22000000003</v>
      </c>
      <c r="K251" s="46">
        <v>42055</v>
      </c>
      <c r="L251" s="46">
        <v>2037944.91</v>
      </c>
      <c r="M251" s="46">
        <v>642426.51</v>
      </c>
      <c r="N251" s="46">
        <v>190856.91</v>
      </c>
      <c r="O251" s="46">
        <v>1141884.9300000002</v>
      </c>
      <c r="P251" s="46">
        <v>20767556.819999997</v>
      </c>
      <c r="Q251" s="46">
        <v>821959.47999999986</v>
      </c>
      <c r="S251" s="46">
        <v>466113.62000000005</v>
      </c>
      <c r="T251" s="46">
        <v>861340.12</v>
      </c>
      <c r="U251" s="46">
        <v>409038.12000000005</v>
      </c>
      <c r="V251" s="46">
        <v>133753.06</v>
      </c>
      <c r="W251" s="46">
        <v>61244.09</v>
      </c>
      <c r="X251" s="46">
        <v>511610.5</v>
      </c>
      <c r="Y251" s="46">
        <v>474712.74000000005</v>
      </c>
      <c r="AA251" s="46">
        <v>87871.099999999991</v>
      </c>
      <c r="AB251" s="46">
        <v>1291126.6000000001</v>
      </c>
      <c r="AC251" s="46">
        <v>218753.72000000003</v>
      </c>
      <c r="AD251" s="46">
        <v>43788.69</v>
      </c>
      <c r="AF251" s="46">
        <v>-96274.1</v>
      </c>
      <c r="AG251" s="46">
        <v>145.24</v>
      </c>
      <c r="AH251" s="46">
        <v>244635.64</v>
      </c>
      <c r="AI251" s="46">
        <v>1127123.96</v>
      </c>
      <c r="AJ251" s="46">
        <v>756328.4</v>
      </c>
      <c r="AK251" s="46">
        <v>624255.22</v>
      </c>
      <c r="AL251" s="46">
        <v>7435.37</v>
      </c>
      <c r="AM251" s="46">
        <v>772033.09</v>
      </c>
      <c r="AN251" s="46">
        <v>753206.2</v>
      </c>
      <c r="AT251" s="46">
        <v>16118.12</v>
      </c>
    </row>
    <row r="252" spans="2:47" x14ac:dyDescent="0.3">
      <c r="B252" s="48" t="s">
        <v>286</v>
      </c>
      <c r="C252" s="48" t="s">
        <v>285</v>
      </c>
      <c r="D252" s="49">
        <v>22392101.050000027</v>
      </c>
      <c r="E252" s="46">
        <v>93003.69</v>
      </c>
      <c r="F252" s="46">
        <v>505409.13</v>
      </c>
      <c r="G252" s="46">
        <v>377738.32</v>
      </c>
      <c r="H252" s="46">
        <v>124459.14000000001</v>
      </c>
      <c r="I252" s="46">
        <v>32922.910000000003</v>
      </c>
      <c r="J252" s="46">
        <v>254465.92999999996</v>
      </c>
      <c r="K252" s="46">
        <v>63819.42</v>
      </c>
      <c r="L252" s="46">
        <v>1210586.3500000003</v>
      </c>
      <c r="M252" s="46">
        <v>432773.32</v>
      </c>
      <c r="N252" s="46">
        <v>303292.3</v>
      </c>
      <c r="O252" s="46">
        <v>974962.55999999994</v>
      </c>
      <c r="P252" s="46">
        <v>11567020.830000002</v>
      </c>
      <c r="Q252" s="46">
        <v>477593.88999999996</v>
      </c>
      <c r="S252" s="46">
        <v>116735.55999999998</v>
      </c>
      <c r="T252" s="46">
        <v>328975.49000000005</v>
      </c>
      <c r="U252" s="46">
        <v>168596.72</v>
      </c>
      <c r="V252" s="46">
        <v>124584.58</v>
      </c>
      <c r="W252" s="46">
        <v>35434.020000000004</v>
      </c>
      <c r="X252" s="46">
        <v>297059.17000000004</v>
      </c>
      <c r="Y252" s="46">
        <v>441501.28</v>
      </c>
      <c r="AA252" s="46">
        <v>2101.44</v>
      </c>
      <c r="AB252" s="46">
        <v>1510648.34</v>
      </c>
      <c r="AG252" s="46">
        <v>19524.64</v>
      </c>
      <c r="AH252" s="46">
        <v>274747.65999999997</v>
      </c>
      <c r="AI252" s="46">
        <v>764860.73</v>
      </c>
      <c r="AJ252" s="46">
        <v>575443.32999999996</v>
      </c>
      <c r="AK252" s="46">
        <v>449736.63</v>
      </c>
      <c r="AL252" s="46">
        <v>45525.11</v>
      </c>
      <c r="AM252" s="46">
        <v>248328.63</v>
      </c>
      <c r="AN252" s="46">
        <v>489679.07000000007</v>
      </c>
      <c r="AO252" s="46">
        <v>11582.85</v>
      </c>
      <c r="AQ252" s="46">
        <v>5055.58</v>
      </c>
      <c r="AR252" s="46">
        <v>955.47</v>
      </c>
      <c r="AS252" s="46">
        <v>20477.45</v>
      </c>
      <c r="AT252" s="46">
        <v>41816.720000000001</v>
      </c>
      <c r="AU252" s="46">
        <v>682.79</v>
      </c>
    </row>
    <row r="253" spans="2:47" x14ac:dyDescent="0.3">
      <c r="B253" s="48" t="s">
        <v>284</v>
      </c>
      <c r="C253" s="48" t="s">
        <v>283</v>
      </c>
      <c r="D253" s="49">
        <v>11137143.26999999</v>
      </c>
      <c r="E253" s="46">
        <v>399098.02</v>
      </c>
      <c r="F253" s="46">
        <v>169134.12</v>
      </c>
      <c r="G253" s="46">
        <v>204386.09</v>
      </c>
      <c r="H253" s="46">
        <v>10241.720000000001</v>
      </c>
      <c r="J253" s="46">
        <v>353263.47000000003</v>
      </c>
      <c r="L253" s="46">
        <v>603304.11</v>
      </c>
      <c r="M253" s="46">
        <v>262284.13</v>
      </c>
      <c r="N253" s="46">
        <v>103842.35</v>
      </c>
      <c r="O253" s="46">
        <v>161446.70000000001</v>
      </c>
      <c r="P253" s="46">
        <v>5063551.8500000006</v>
      </c>
      <c r="Q253" s="46">
        <v>11509.09</v>
      </c>
      <c r="S253" s="46">
        <v>5215.51</v>
      </c>
      <c r="T253" s="46">
        <v>32542.99</v>
      </c>
      <c r="U253" s="46">
        <v>57008.110000000008</v>
      </c>
      <c r="V253" s="46">
        <v>98642.87999999999</v>
      </c>
      <c r="W253" s="46">
        <v>55388.959999999999</v>
      </c>
      <c r="X253" s="46">
        <v>272527.40000000002</v>
      </c>
      <c r="Y253" s="46">
        <v>222435.33000000002</v>
      </c>
      <c r="AA253" s="46">
        <v>12563.41</v>
      </c>
      <c r="AB253" s="46">
        <v>392893.53</v>
      </c>
      <c r="AG253" s="46">
        <v>69105.489999999991</v>
      </c>
      <c r="AH253" s="46">
        <v>24675.27</v>
      </c>
      <c r="AI253" s="46">
        <v>1393878.67</v>
      </c>
      <c r="AJ253" s="46">
        <v>613021.85000000009</v>
      </c>
      <c r="AK253" s="46">
        <v>284398.95999999996</v>
      </c>
      <c r="AL253" s="46">
        <v>30938.370000000003</v>
      </c>
      <c r="AM253" s="46">
        <v>34804.9</v>
      </c>
      <c r="AN253" s="46">
        <v>113125.17000000001</v>
      </c>
      <c r="AO253" s="46">
        <v>51.960000000000036</v>
      </c>
      <c r="AR253" s="46">
        <v>671.74</v>
      </c>
      <c r="AS253" s="46">
        <v>39651.449999999997</v>
      </c>
      <c r="AT253" s="46">
        <v>38913.65</v>
      </c>
      <c r="AU253" s="46">
        <v>2626.02</v>
      </c>
    </row>
    <row r="254" spans="2:47" x14ac:dyDescent="0.3">
      <c r="B254" s="48" t="s">
        <v>282</v>
      </c>
      <c r="C254" s="48" t="s">
        <v>281</v>
      </c>
      <c r="D254" s="49">
        <v>2228721.4</v>
      </c>
      <c r="E254" s="46">
        <v>40499.21</v>
      </c>
      <c r="F254" s="46">
        <v>135004.63</v>
      </c>
      <c r="G254" s="46">
        <v>94139.520000000004</v>
      </c>
      <c r="H254" s="46">
        <v>563.28</v>
      </c>
      <c r="J254" s="46">
        <v>98438.52</v>
      </c>
      <c r="L254" s="46">
        <v>221203.42</v>
      </c>
      <c r="M254" s="46">
        <v>226808.54</v>
      </c>
      <c r="O254" s="46">
        <v>5784.3399999999992</v>
      </c>
      <c r="P254" s="46">
        <v>671106.80999999994</v>
      </c>
      <c r="Q254" s="46">
        <v>529.04</v>
      </c>
      <c r="S254" s="46">
        <v>63591.47</v>
      </c>
      <c r="T254" s="46">
        <v>42998.729999999996</v>
      </c>
      <c r="U254" s="46">
        <v>1743.52</v>
      </c>
      <c r="V254" s="46">
        <v>14015.42</v>
      </c>
      <c r="X254" s="46">
        <v>190.29</v>
      </c>
      <c r="Y254" s="46">
        <v>23217.59</v>
      </c>
      <c r="AA254" s="46">
        <v>11301.07</v>
      </c>
      <c r="AB254" s="46">
        <v>8574</v>
      </c>
      <c r="AI254" s="46">
        <v>162752.22</v>
      </c>
      <c r="AJ254" s="46">
        <v>17546.240000000002</v>
      </c>
      <c r="AK254" s="46">
        <v>22791.040000000001</v>
      </c>
      <c r="AM254" s="46">
        <v>26200.31</v>
      </c>
      <c r="AN254" s="46">
        <v>24758.19</v>
      </c>
      <c r="AR254" s="46">
        <v>204896.73</v>
      </c>
      <c r="AS254" s="46">
        <v>110067.27</v>
      </c>
    </row>
    <row r="255" spans="2:47" x14ac:dyDescent="0.3">
      <c r="B255" s="48" t="s">
        <v>280</v>
      </c>
      <c r="C255" s="48" t="s">
        <v>143</v>
      </c>
      <c r="D255" s="49">
        <v>16364525.469999999</v>
      </c>
      <c r="E255" s="46">
        <v>5511.89</v>
      </c>
      <c r="F255" s="46">
        <v>399193.07</v>
      </c>
      <c r="G255" s="46">
        <v>528904.23</v>
      </c>
      <c r="H255" s="46">
        <v>2643.26</v>
      </c>
      <c r="I255" s="46">
        <v>41548.32</v>
      </c>
      <c r="J255" s="46">
        <v>251431.59999999998</v>
      </c>
      <c r="L255" s="46">
        <v>159776.85999999999</v>
      </c>
      <c r="M255" s="46">
        <v>173752.54</v>
      </c>
      <c r="N255" s="46">
        <v>85838.15</v>
      </c>
      <c r="O255" s="46">
        <v>149684.51</v>
      </c>
      <c r="P255" s="46">
        <v>3859012.6</v>
      </c>
      <c r="Q255" s="46">
        <v>72648.42</v>
      </c>
      <c r="S255" s="46">
        <v>40426.6</v>
      </c>
      <c r="T255" s="46">
        <v>40948.93</v>
      </c>
      <c r="U255" s="46">
        <v>47296.52</v>
      </c>
      <c r="V255" s="46">
        <v>28534.46</v>
      </c>
      <c r="X255" s="46">
        <v>149077.42000000001</v>
      </c>
      <c r="Y255" s="46">
        <v>119238.23000000001</v>
      </c>
      <c r="AB255" s="46">
        <v>699266.79</v>
      </c>
      <c r="AI255" s="46">
        <v>9193303.5300000012</v>
      </c>
      <c r="AJ255" s="46">
        <v>15883.34</v>
      </c>
      <c r="AK255" s="46">
        <v>83534.179999999993</v>
      </c>
      <c r="AM255" s="46">
        <v>43467.839999999997</v>
      </c>
      <c r="AN255" s="46">
        <v>158210.43</v>
      </c>
      <c r="AO255" s="46">
        <v>16955.18</v>
      </c>
      <c r="AR255" s="46">
        <v>508950.04</v>
      </c>
      <c r="AS255" s="46">
        <v>394127.56</v>
      </c>
      <c r="AT255" s="46">
        <v>-904641.03</v>
      </c>
    </row>
    <row r="256" spans="2:47" x14ac:dyDescent="0.3">
      <c r="B256" s="48" t="s">
        <v>279</v>
      </c>
      <c r="C256" s="48" t="s">
        <v>278</v>
      </c>
      <c r="D256" s="49">
        <v>1113128.9800000002</v>
      </c>
      <c r="E256" s="46">
        <v>6964.89</v>
      </c>
      <c r="F256" s="46">
        <v>47091.83</v>
      </c>
      <c r="G256" s="46">
        <v>47609.07</v>
      </c>
      <c r="H256" s="46">
        <v>223.85</v>
      </c>
      <c r="J256" s="46">
        <v>3885.42</v>
      </c>
      <c r="L256" s="46">
        <v>56390.559999999998</v>
      </c>
      <c r="O256" s="46">
        <v>29603.79</v>
      </c>
      <c r="P256" s="46">
        <v>561805.8400000002</v>
      </c>
      <c r="R256" s="46">
        <v>4846.5</v>
      </c>
      <c r="T256" s="46">
        <v>16178.829999999998</v>
      </c>
      <c r="U256" s="46">
        <v>16694.23</v>
      </c>
      <c r="V256" s="46">
        <v>1091.5</v>
      </c>
      <c r="X256" s="46">
        <v>25712.75</v>
      </c>
      <c r="Y256" s="46">
        <v>60742.229999999996</v>
      </c>
      <c r="AA256" s="46">
        <v>22483.059999999998</v>
      </c>
      <c r="AB256" s="46">
        <v>63450.99</v>
      </c>
      <c r="AC256" s="46">
        <v>6132.07</v>
      </c>
      <c r="AD256" s="46">
        <v>4022.73</v>
      </c>
      <c r="AH256" s="46">
        <v>26679.29</v>
      </c>
      <c r="AI256" s="46">
        <v>3946.3</v>
      </c>
      <c r="AJ256" s="46">
        <v>23294.910000000003</v>
      </c>
      <c r="AK256" s="46">
        <v>26994.210000000003</v>
      </c>
      <c r="AL256" s="46">
        <v>5790.81</v>
      </c>
      <c r="AM256" s="46">
        <v>10005.23</v>
      </c>
      <c r="AN256" s="46">
        <v>26737.719999999998</v>
      </c>
      <c r="AQ256" s="46">
        <v>2387.9699999999998</v>
      </c>
      <c r="AT256" s="46">
        <v>12362.4</v>
      </c>
    </row>
    <row r="257" spans="2:47" x14ac:dyDescent="0.3">
      <c r="B257" s="48" t="s">
        <v>277</v>
      </c>
      <c r="C257" s="48" t="s">
        <v>276</v>
      </c>
      <c r="D257" s="49">
        <v>12435968.189999996</v>
      </c>
      <c r="E257" s="46">
        <v>56983.61</v>
      </c>
      <c r="F257" s="46">
        <v>252835.01999999996</v>
      </c>
      <c r="G257" s="46">
        <v>277707.26</v>
      </c>
      <c r="H257" s="46">
        <v>38732.94</v>
      </c>
      <c r="I257" s="46">
        <v>6240.64</v>
      </c>
      <c r="J257" s="46">
        <v>167329.57999999999</v>
      </c>
      <c r="K257" s="46">
        <v>57778.75</v>
      </c>
      <c r="L257" s="46">
        <v>767399.08000000007</v>
      </c>
      <c r="M257" s="46">
        <v>441970.23999999987</v>
      </c>
      <c r="N257" s="46">
        <v>39445.929999999993</v>
      </c>
      <c r="O257" s="46">
        <v>520739.34000000008</v>
      </c>
      <c r="P257" s="46">
        <v>6569075.7700000005</v>
      </c>
      <c r="Q257" s="46">
        <v>341290.21</v>
      </c>
      <c r="S257" s="46">
        <v>130356.49</v>
      </c>
      <c r="T257" s="46">
        <v>465203.49</v>
      </c>
      <c r="U257" s="46">
        <v>104429.7</v>
      </c>
      <c r="V257" s="46">
        <v>56113.75</v>
      </c>
      <c r="W257" s="46">
        <v>19432.28</v>
      </c>
      <c r="X257" s="46">
        <v>116916.54</v>
      </c>
      <c r="Y257" s="46">
        <v>190523.30000000002</v>
      </c>
      <c r="Z257" s="46">
        <v>-2532.25</v>
      </c>
      <c r="AA257" s="46">
        <v>38006.85</v>
      </c>
      <c r="AB257" s="46">
        <v>444618.56</v>
      </c>
      <c r="AC257" s="46">
        <v>167160.51</v>
      </c>
      <c r="AD257" s="46">
        <v>22374.45</v>
      </c>
      <c r="AF257" s="46">
        <v>-36277.440000000002</v>
      </c>
      <c r="AG257" s="46">
        <v>26492.11</v>
      </c>
      <c r="AH257" s="46">
        <v>102236.07</v>
      </c>
      <c r="AI257" s="46">
        <v>322490.69</v>
      </c>
      <c r="AJ257" s="46">
        <v>336868.98000000004</v>
      </c>
      <c r="AK257" s="46">
        <v>237106.62</v>
      </c>
      <c r="AM257" s="46">
        <v>98237.54</v>
      </c>
      <c r="AN257" s="46">
        <v>41514.76</v>
      </c>
      <c r="AQ257" s="46">
        <v>6720.71</v>
      </c>
      <c r="AR257" s="46">
        <v>1914.28</v>
      </c>
      <c r="AS257" s="46">
        <v>13260.06</v>
      </c>
      <c r="AT257" s="46">
        <v>-7260.48</v>
      </c>
      <c r="AU257" s="46">
        <v>2532.25</v>
      </c>
    </row>
    <row r="258" spans="2:47" x14ac:dyDescent="0.3">
      <c r="B258" s="48" t="s">
        <v>275</v>
      </c>
      <c r="C258" s="48" t="s">
        <v>274</v>
      </c>
      <c r="D258" s="49">
        <v>12325176.050000006</v>
      </c>
      <c r="E258" s="46">
        <v>64579.299999999996</v>
      </c>
      <c r="F258" s="46">
        <v>451975.32000000007</v>
      </c>
      <c r="G258" s="46">
        <v>385715.56</v>
      </c>
      <c r="J258" s="46">
        <v>64226.22</v>
      </c>
      <c r="L258" s="46">
        <v>757788.91000000015</v>
      </c>
      <c r="M258" s="46">
        <v>297018.89</v>
      </c>
      <c r="O258" s="46">
        <v>366889.88</v>
      </c>
      <c r="P258" s="46">
        <v>6171331.3300000001</v>
      </c>
      <c r="Q258" s="46">
        <v>129881.86</v>
      </c>
      <c r="S258" s="46">
        <v>161231.4</v>
      </c>
      <c r="U258" s="46">
        <v>27637.440000000002</v>
      </c>
      <c r="V258" s="46">
        <v>41124.26</v>
      </c>
      <c r="X258" s="46">
        <v>121662.81</v>
      </c>
      <c r="Y258" s="46">
        <v>165269.92000000001</v>
      </c>
      <c r="AB258" s="46">
        <v>379665.31</v>
      </c>
      <c r="AC258" s="46">
        <v>123209.4</v>
      </c>
      <c r="AD258" s="46">
        <v>27280.95</v>
      </c>
      <c r="AF258" s="46">
        <v>-96170.84</v>
      </c>
      <c r="AH258" s="46">
        <v>1081815.93</v>
      </c>
      <c r="AI258" s="46">
        <v>252471.76</v>
      </c>
      <c r="AJ258" s="46">
        <v>704889.88</v>
      </c>
      <c r="AK258" s="46">
        <v>335334.75</v>
      </c>
      <c r="AL258" s="46">
        <v>3325.78</v>
      </c>
      <c r="AM258" s="46">
        <v>155178.39000000001</v>
      </c>
      <c r="AN258" s="46">
        <v>124673.40000000001</v>
      </c>
      <c r="AQ258" s="46">
        <v>27168.240000000002</v>
      </c>
    </row>
    <row r="259" spans="2:47" x14ac:dyDescent="0.3">
      <c r="B259" s="48" t="s">
        <v>273</v>
      </c>
      <c r="C259" s="48" t="s">
        <v>272</v>
      </c>
      <c r="D259" s="49">
        <v>14354301.139999993</v>
      </c>
      <c r="E259" s="46">
        <v>80309.72</v>
      </c>
      <c r="F259" s="46">
        <v>391581.27</v>
      </c>
      <c r="G259" s="46">
        <v>454786.20999999996</v>
      </c>
      <c r="H259" s="46">
        <v>148672.75</v>
      </c>
      <c r="I259" s="46">
        <v>6875.48</v>
      </c>
      <c r="J259" s="46">
        <v>252752.37</v>
      </c>
      <c r="K259" s="46">
        <v>120121.10999999999</v>
      </c>
      <c r="L259" s="46">
        <v>1214896.1900000002</v>
      </c>
      <c r="M259" s="46">
        <v>202920.83</v>
      </c>
      <c r="N259" s="46">
        <v>166523.39000000001</v>
      </c>
      <c r="O259" s="46">
        <v>483014.81999999995</v>
      </c>
      <c r="P259" s="46">
        <v>6125670.7800000003</v>
      </c>
      <c r="Q259" s="46">
        <v>64460.33</v>
      </c>
      <c r="R259" s="46">
        <v>3361.51</v>
      </c>
      <c r="S259" s="46">
        <v>149904.52000000002</v>
      </c>
      <c r="T259" s="46">
        <v>344835.64</v>
      </c>
      <c r="U259" s="46">
        <v>813676.44</v>
      </c>
      <c r="V259" s="46">
        <v>37876.480000000003</v>
      </c>
      <c r="W259" s="46">
        <v>63899.09</v>
      </c>
      <c r="X259" s="46">
        <v>113814.05</v>
      </c>
      <c r="Y259" s="46">
        <v>173764.81</v>
      </c>
      <c r="AA259" s="46">
        <v>175084.46</v>
      </c>
      <c r="AB259" s="46">
        <v>756403.46999999986</v>
      </c>
      <c r="AC259" s="46">
        <v>283383.66000000009</v>
      </c>
      <c r="AD259" s="46">
        <v>44905.05</v>
      </c>
      <c r="AF259" s="46">
        <v>-16961.89</v>
      </c>
      <c r="AG259" s="46">
        <v>118228.51</v>
      </c>
      <c r="AH259" s="46">
        <v>98201.099999999991</v>
      </c>
      <c r="AI259" s="46">
        <v>301938.35000000003</v>
      </c>
      <c r="AJ259" s="46">
        <v>236758.98</v>
      </c>
      <c r="AK259" s="46">
        <v>228280.3</v>
      </c>
      <c r="AL259" s="46">
        <v>8767.82</v>
      </c>
      <c r="AM259" s="46">
        <v>152060.99</v>
      </c>
      <c r="AN259" s="46">
        <v>293968.07999999996</v>
      </c>
      <c r="AQ259" s="46">
        <v>270.66000000000003</v>
      </c>
      <c r="AR259" s="46">
        <v>561.54</v>
      </c>
      <c r="AS259" s="46">
        <v>5020.9799999999996</v>
      </c>
      <c r="AT259" s="46">
        <v>-4509.6000000000004</v>
      </c>
      <c r="AU259" s="46">
        <v>258220.89</v>
      </c>
    </row>
    <row r="260" spans="2:47" x14ac:dyDescent="0.3">
      <c r="B260" s="48" t="s">
        <v>271</v>
      </c>
      <c r="C260" s="48" t="s">
        <v>270</v>
      </c>
      <c r="D260" s="49">
        <v>25108730.480000012</v>
      </c>
      <c r="E260" s="46">
        <v>122260.28</v>
      </c>
      <c r="F260" s="46">
        <v>377694.1</v>
      </c>
      <c r="G260" s="46">
        <v>267491.93000000005</v>
      </c>
      <c r="H260" s="46">
        <v>163528.26</v>
      </c>
      <c r="I260" s="46">
        <v>44289.18</v>
      </c>
      <c r="J260" s="46">
        <v>930445.42</v>
      </c>
      <c r="K260" s="46">
        <v>348668.01</v>
      </c>
      <c r="L260" s="46">
        <v>1289722.95</v>
      </c>
      <c r="M260" s="46">
        <v>558377.19999999995</v>
      </c>
      <c r="O260" s="46">
        <v>1273765.8600000001</v>
      </c>
      <c r="P260" s="46">
        <v>12862199.700000001</v>
      </c>
      <c r="Q260" s="46">
        <v>678880.88</v>
      </c>
      <c r="S260" s="46">
        <v>82526.91</v>
      </c>
      <c r="T260" s="46">
        <v>230706.90000000002</v>
      </c>
      <c r="U260" s="46">
        <v>85559.22</v>
      </c>
      <c r="V260" s="46">
        <v>161166.07</v>
      </c>
      <c r="W260" s="46">
        <v>94250.71</v>
      </c>
      <c r="X260" s="46">
        <v>433942.68</v>
      </c>
      <c r="Y260" s="46">
        <v>380009.47000000003</v>
      </c>
      <c r="AB260" s="46">
        <v>1657837.83</v>
      </c>
      <c r="AG260" s="46">
        <v>6216.7300000000014</v>
      </c>
      <c r="AH260" s="46">
        <v>22995.88</v>
      </c>
      <c r="AI260" s="46">
        <v>813028.83000000007</v>
      </c>
      <c r="AJ260" s="46">
        <v>958716.18</v>
      </c>
      <c r="AK260" s="46">
        <v>565799.80999999994</v>
      </c>
      <c r="AM260" s="46">
        <v>266592.81</v>
      </c>
      <c r="AN260" s="46">
        <v>223350.76</v>
      </c>
      <c r="AO260" s="46">
        <v>119991.70999999999</v>
      </c>
      <c r="AQ260" s="46">
        <v>37373.659999999996</v>
      </c>
      <c r="AR260" s="46">
        <v>88.92</v>
      </c>
      <c r="AS260" s="46">
        <v>18430.84</v>
      </c>
      <c r="AT260" s="46">
        <v>32820.79</v>
      </c>
    </row>
    <row r="261" spans="2:47" x14ac:dyDescent="0.3">
      <c r="B261" s="48" t="s">
        <v>269</v>
      </c>
      <c r="C261" s="48" t="s">
        <v>268</v>
      </c>
      <c r="D261" s="49">
        <v>3250862.4300000011</v>
      </c>
      <c r="E261" s="46">
        <v>10111.789999999999</v>
      </c>
      <c r="F261" s="46">
        <v>112442.66999999998</v>
      </c>
      <c r="G261" s="46">
        <v>233747.09000000003</v>
      </c>
      <c r="H261" s="46">
        <v>216.79999999999998</v>
      </c>
      <c r="K261" s="46">
        <v>1202.27</v>
      </c>
      <c r="L261" s="46">
        <v>100404.31000000001</v>
      </c>
      <c r="M261" s="46">
        <v>469.74</v>
      </c>
      <c r="O261" s="46">
        <v>87697.760000000009</v>
      </c>
      <c r="P261" s="46">
        <v>1983408.0399999998</v>
      </c>
      <c r="R261" s="46">
        <v>61782.65</v>
      </c>
      <c r="S261" s="46">
        <v>4634.18</v>
      </c>
      <c r="T261" s="46">
        <v>5078.05</v>
      </c>
      <c r="U261" s="46">
        <v>32724.11</v>
      </c>
      <c r="V261" s="46">
        <v>15982.989999999998</v>
      </c>
      <c r="X261" s="46">
        <v>70707.45</v>
      </c>
      <c r="Y261" s="46">
        <v>147381.20000000001</v>
      </c>
      <c r="AG261" s="46">
        <v>78357.679999999993</v>
      </c>
      <c r="AH261" s="46">
        <v>19699.669999999998</v>
      </c>
      <c r="AI261" s="46">
        <v>86058.81</v>
      </c>
      <c r="AJ261" s="46">
        <v>38181.64</v>
      </c>
      <c r="AK261" s="46">
        <v>68296.41</v>
      </c>
      <c r="AL261" s="46">
        <v>512.94999999999993</v>
      </c>
      <c r="AM261" s="46">
        <v>30432.05</v>
      </c>
      <c r="AN261" s="46">
        <v>38065.919999999998</v>
      </c>
      <c r="AT261" s="46">
        <v>23266.2</v>
      </c>
    </row>
    <row r="262" spans="2:47" x14ac:dyDescent="0.3">
      <c r="B262" s="48" t="s">
        <v>267</v>
      </c>
      <c r="C262" s="48" t="s">
        <v>266</v>
      </c>
      <c r="D262" s="49">
        <v>1443433.28</v>
      </c>
      <c r="E262" s="46">
        <v>7037.0199999999995</v>
      </c>
      <c r="F262" s="46">
        <v>36529.749999999993</v>
      </c>
      <c r="G262" s="46">
        <v>45668.47</v>
      </c>
      <c r="H262" s="46">
        <v>269.39999999999998</v>
      </c>
      <c r="I262" s="46">
        <v>65.7</v>
      </c>
      <c r="J262" s="46">
        <v>20725.7</v>
      </c>
      <c r="K262" s="46">
        <v>336.99</v>
      </c>
      <c r="L262" s="46">
        <v>47896.5</v>
      </c>
      <c r="M262" s="46">
        <v>2436</v>
      </c>
      <c r="N262" s="46">
        <v>3484.42</v>
      </c>
      <c r="O262" s="46">
        <v>29947.1</v>
      </c>
      <c r="P262" s="46">
        <v>705894.43999999971</v>
      </c>
      <c r="R262" s="46">
        <v>18277.2</v>
      </c>
      <c r="S262" s="46">
        <v>3336.59</v>
      </c>
      <c r="T262" s="46">
        <v>1975.74</v>
      </c>
      <c r="U262" s="46">
        <v>70932.600000000006</v>
      </c>
      <c r="V262" s="46">
        <v>9003.36</v>
      </c>
      <c r="X262" s="46">
        <v>34643.58</v>
      </c>
      <c r="Y262" s="46">
        <v>57968.85</v>
      </c>
      <c r="AH262" s="46">
        <v>40773.160000000003</v>
      </c>
      <c r="AI262" s="46">
        <v>23313.4</v>
      </c>
      <c r="AJ262" s="46">
        <v>217816.54</v>
      </c>
      <c r="AK262" s="46">
        <v>32285.95</v>
      </c>
      <c r="AL262" s="46">
        <v>7028.09</v>
      </c>
      <c r="AN262" s="46">
        <v>25786.73</v>
      </c>
    </row>
    <row r="263" spans="2:47" x14ac:dyDescent="0.3">
      <c r="B263" s="48" t="s">
        <v>265</v>
      </c>
      <c r="C263" s="48" t="s">
        <v>264</v>
      </c>
      <c r="D263" s="49">
        <v>603491.13000000024</v>
      </c>
      <c r="E263" s="46">
        <v>4170.68</v>
      </c>
      <c r="F263" s="46">
        <v>36147.01</v>
      </c>
      <c r="G263" s="46">
        <v>20618.87</v>
      </c>
      <c r="H263" s="46">
        <v>175.55</v>
      </c>
      <c r="J263" s="46">
        <v>13847.02</v>
      </c>
      <c r="K263" s="46">
        <v>133.72</v>
      </c>
      <c r="L263" s="46">
        <v>35794.99</v>
      </c>
      <c r="N263" s="46">
        <v>50.95</v>
      </c>
      <c r="O263" s="46">
        <v>19803.169999999998</v>
      </c>
      <c r="P263" s="46">
        <v>310934.74999999994</v>
      </c>
      <c r="R263" s="46">
        <v>2115</v>
      </c>
      <c r="S263" s="46">
        <v>3827.5899999999997</v>
      </c>
      <c r="T263" s="46">
        <v>785.96</v>
      </c>
      <c r="U263" s="46">
        <v>19343.97</v>
      </c>
      <c r="V263" s="46">
        <v>5072.6899999999996</v>
      </c>
      <c r="X263" s="46">
        <v>15962.44</v>
      </c>
      <c r="Y263" s="46">
        <v>49810.1</v>
      </c>
      <c r="AH263" s="46">
        <v>800</v>
      </c>
      <c r="AI263" s="46">
        <v>23207.010000000002</v>
      </c>
      <c r="AJ263" s="46">
        <v>1765.7800000000002</v>
      </c>
      <c r="AK263" s="46">
        <v>13610.44</v>
      </c>
      <c r="AL263" s="46">
        <v>464.65</v>
      </c>
      <c r="AM263" s="46">
        <v>7482.25</v>
      </c>
      <c r="AN263" s="46">
        <v>17566.54</v>
      </c>
    </row>
    <row r="264" spans="2:47" x14ac:dyDescent="0.3">
      <c r="B264" s="48" t="s">
        <v>263</v>
      </c>
      <c r="C264" s="48" t="s">
        <v>262</v>
      </c>
      <c r="D264" s="49">
        <v>2951567.7100000004</v>
      </c>
      <c r="E264" s="46">
        <v>8969.1999999999989</v>
      </c>
      <c r="F264" s="46">
        <v>91045.26</v>
      </c>
      <c r="G264" s="46">
        <v>79805.540000000008</v>
      </c>
      <c r="H264" s="46">
        <v>5482.17</v>
      </c>
      <c r="I264" s="46">
        <v>7781.8600000000006</v>
      </c>
      <c r="K264" s="46">
        <v>985.52</v>
      </c>
      <c r="L264" s="46">
        <v>187768.21000000002</v>
      </c>
      <c r="M264" s="46">
        <v>16837.18</v>
      </c>
      <c r="O264" s="46">
        <v>126412.49000000002</v>
      </c>
      <c r="P264" s="46">
        <v>1370247.9700000002</v>
      </c>
      <c r="Q264" s="46">
        <v>126915.78</v>
      </c>
      <c r="R264" s="46">
        <v>445.77</v>
      </c>
      <c r="S264" s="46">
        <v>7372.630000000001</v>
      </c>
      <c r="T264" s="46">
        <v>21577.52</v>
      </c>
      <c r="U264" s="46">
        <v>8838.64</v>
      </c>
      <c r="V264" s="46">
        <v>25886.839999999997</v>
      </c>
      <c r="X264" s="46">
        <v>45531.11</v>
      </c>
      <c r="Y264" s="46">
        <v>79015.98000000001</v>
      </c>
      <c r="AA264" s="46">
        <v>10754.39</v>
      </c>
      <c r="AB264" s="46">
        <v>145719.13</v>
      </c>
      <c r="AC264" s="46">
        <v>68254.8</v>
      </c>
      <c r="AD264" s="46">
        <v>21422.87</v>
      </c>
      <c r="AF264" s="46">
        <v>-32161.23</v>
      </c>
      <c r="AG264" s="46">
        <v>61004.03</v>
      </c>
      <c r="AH264" s="46">
        <v>2848.99</v>
      </c>
      <c r="AI264" s="46">
        <v>148838.48000000001</v>
      </c>
      <c r="AJ264" s="46">
        <v>29887.52</v>
      </c>
      <c r="AK264" s="46">
        <v>167946.51</v>
      </c>
      <c r="AL264" s="46">
        <v>20301.34</v>
      </c>
      <c r="AM264" s="46">
        <v>62791.83</v>
      </c>
      <c r="AN264" s="46">
        <v>26394.73</v>
      </c>
      <c r="AO264" s="46">
        <v>1794.16</v>
      </c>
      <c r="AQ264" s="46">
        <v>4850.49</v>
      </c>
    </row>
    <row r="265" spans="2:47" x14ac:dyDescent="0.3">
      <c r="B265" s="48" t="s">
        <v>261</v>
      </c>
      <c r="C265" s="48" t="s">
        <v>260</v>
      </c>
      <c r="D265" s="49">
        <v>6679546.1000000034</v>
      </c>
      <c r="E265" s="46">
        <v>43178.369999999995</v>
      </c>
      <c r="F265" s="46">
        <v>253207.07</v>
      </c>
      <c r="G265" s="46">
        <v>178578.09999999998</v>
      </c>
      <c r="H265" s="46">
        <v>4001.51</v>
      </c>
      <c r="I265" s="46">
        <v>25.23</v>
      </c>
      <c r="J265" s="46">
        <v>64783.23</v>
      </c>
      <c r="K265" s="46">
        <v>3463.17</v>
      </c>
      <c r="L265" s="46">
        <v>466314.26000000007</v>
      </c>
      <c r="M265" s="46">
        <v>116573.26000000001</v>
      </c>
      <c r="O265" s="46">
        <v>279953.49</v>
      </c>
      <c r="P265" s="46">
        <v>3427477.5099999993</v>
      </c>
      <c r="Q265" s="46">
        <v>143377.66999999998</v>
      </c>
      <c r="R265" s="46">
        <v>57263.25</v>
      </c>
      <c r="S265" s="46">
        <v>80947.06</v>
      </c>
      <c r="T265" s="46">
        <v>908.9</v>
      </c>
      <c r="U265" s="46">
        <v>17324.730000000003</v>
      </c>
      <c r="V265" s="46">
        <v>37336.550000000003</v>
      </c>
      <c r="W265" s="46">
        <v>5419.3600000000006</v>
      </c>
      <c r="X265" s="46">
        <v>126833.16</v>
      </c>
      <c r="Y265" s="46">
        <v>181262.32</v>
      </c>
      <c r="AA265" s="46">
        <v>19930.41</v>
      </c>
      <c r="AB265" s="46">
        <v>287096.24</v>
      </c>
      <c r="AC265" s="46">
        <v>52355.51</v>
      </c>
      <c r="AD265" s="46">
        <v>30340.11</v>
      </c>
      <c r="AF265" s="46">
        <v>-62067</v>
      </c>
      <c r="AG265" s="46">
        <v>58454.98</v>
      </c>
      <c r="AH265" s="46">
        <v>29095.93</v>
      </c>
      <c r="AI265" s="46">
        <v>116955.27999999998</v>
      </c>
      <c r="AJ265" s="46">
        <v>137435.43</v>
      </c>
      <c r="AK265" s="46">
        <v>214288.11</v>
      </c>
      <c r="AL265" s="46">
        <v>10919.46</v>
      </c>
      <c r="AM265" s="46">
        <v>115887.63</v>
      </c>
      <c r="AN265" s="46">
        <v>100712.91</v>
      </c>
      <c r="AS265" s="46">
        <v>79912.899999999994</v>
      </c>
    </row>
    <row r="266" spans="2:47" x14ac:dyDescent="0.3">
      <c r="B266" s="48" t="s">
        <v>259</v>
      </c>
      <c r="C266" s="48" t="s">
        <v>258</v>
      </c>
      <c r="D266" s="49">
        <v>5032150.5900000017</v>
      </c>
      <c r="E266" s="46">
        <v>16700.02</v>
      </c>
      <c r="F266" s="46">
        <v>245025.06999999998</v>
      </c>
      <c r="G266" s="46">
        <v>86174.61</v>
      </c>
      <c r="J266" s="46">
        <v>31330.81</v>
      </c>
      <c r="L266" s="46">
        <v>200585.62</v>
      </c>
      <c r="M266" s="46">
        <v>64429.120000000003</v>
      </c>
      <c r="N266" s="46">
        <v>15756.39</v>
      </c>
      <c r="O266" s="46">
        <v>62493.81</v>
      </c>
      <c r="P266" s="46">
        <v>2830607.4400000004</v>
      </c>
      <c r="Q266" s="46">
        <v>144530.99000000002</v>
      </c>
      <c r="S266" s="46">
        <v>2030.7</v>
      </c>
      <c r="T266" s="46">
        <v>6777.55</v>
      </c>
      <c r="U266" s="46">
        <v>16214.3</v>
      </c>
      <c r="V266" s="46">
        <v>24018.920000000002</v>
      </c>
      <c r="X266" s="46">
        <v>37525.599999999999</v>
      </c>
      <c r="Y266" s="46">
        <v>139272.72</v>
      </c>
      <c r="AA266" s="46">
        <v>26459.45</v>
      </c>
      <c r="AB266" s="46">
        <v>233833.39999999997</v>
      </c>
      <c r="AC266" s="46">
        <v>60410.84</v>
      </c>
      <c r="AD266" s="46">
        <v>14393.08</v>
      </c>
      <c r="AF266" s="46">
        <v>-6745.52</v>
      </c>
      <c r="AH266" s="46">
        <v>85733.18</v>
      </c>
      <c r="AI266" s="46">
        <v>224880.25</v>
      </c>
      <c r="AJ266" s="46">
        <v>229239.41000000003</v>
      </c>
      <c r="AK266" s="46">
        <v>105379.36</v>
      </c>
      <c r="AL266" s="46">
        <v>1309.3900000000001</v>
      </c>
      <c r="AM266" s="46">
        <v>74517.350000000006</v>
      </c>
      <c r="AN266" s="46">
        <v>44989.78</v>
      </c>
      <c r="AO266" s="46">
        <v>14276.95</v>
      </c>
    </row>
    <row r="267" spans="2:47" x14ac:dyDescent="0.3">
      <c r="B267" s="48" t="s">
        <v>257</v>
      </c>
      <c r="C267" s="48" t="s">
        <v>256</v>
      </c>
      <c r="D267" s="49">
        <v>15284133.010000015</v>
      </c>
      <c r="E267" s="46">
        <v>93744.510000000009</v>
      </c>
      <c r="F267" s="46">
        <v>328587.56</v>
      </c>
      <c r="G267" s="46">
        <v>333705.34999999998</v>
      </c>
      <c r="H267" s="46">
        <v>82113.569999999992</v>
      </c>
      <c r="I267" s="46">
        <v>6336.61</v>
      </c>
      <c r="J267" s="46">
        <v>337692.63</v>
      </c>
      <c r="K267" s="46">
        <v>81382.83</v>
      </c>
      <c r="L267" s="46">
        <v>979521.16999999993</v>
      </c>
      <c r="M267" s="46">
        <v>164605.26999999999</v>
      </c>
      <c r="N267" s="46">
        <v>13965.989999999998</v>
      </c>
      <c r="O267" s="46">
        <v>443118.08000000002</v>
      </c>
      <c r="P267" s="46">
        <v>8312201.7700000014</v>
      </c>
      <c r="Q267" s="46">
        <v>390824.03</v>
      </c>
      <c r="S267" s="46">
        <v>199330.69999999998</v>
      </c>
      <c r="T267" s="46">
        <v>9818.5199999999986</v>
      </c>
      <c r="U267" s="46">
        <v>74014.819999999992</v>
      </c>
      <c r="V267" s="46">
        <v>74829.34</v>
      </c>
      <c r="W267" s="46">
        <v>81660.479999999996</v>
      </c>
      <c r="X267" s="46">
        <v>374736.41</v>
      </c>
      <c r="Y267" s="46">
        <v>229899.83000000002</v>
      </c>
      <c r="Z267" s="46">
        <v>-8210.0499999999993</v>
      </c>
      <c r="AA267" s="46">
        <v>176629.84</v>
      </c>
      <c r="AB267" s="46">
        <v>469103.61</v>
      </c>
      <c r="AC267" s="46">
        <v>224599.97999999998</v>
      </c>
      <c r="AD267" s="46">
        <v>34982.75</v>
      </c>
      <c r="AF267" s="46">
        <v>-55507.05</v>
      </c>
      <c r="AG267" s="46">
        <v>6905.37</v>
      </c>
      <c r="AH267" s="46">
        <v>201954.54</v>
      </c>
      <c r="AI267" s="46">
        <v>350431.22</v>
      </c>
      <c r="AJ267" s="46">
        <v>441233.1</v>
      </c>
      <c r="AK267" s="46">
        <v>240494.24</v>
      </c>
      <c r="AL267" s="46">
        <v>15142.21</v>
      </c>
      <c r="AM267" s="46">
        <v>163416.44</v>
      </c>
      <c r="AN267" s="46">
        <v>315251.12</v>
      </c>
      <c r="AQ267" s="46">
        <v>57572.15</v>
      </c>
      <c r="AR267" s="46">
        <v>5929.27</v>
      </c>
      <c r="AS267" s="46">
        <v>20991.89</v>
      </c>
      <c r="AT267" s="46">
        <v>11122.91</v>
      </c>
    </row>
    <row r="268" spans="2:47" x14ac:dyDescent="0.3">
      <c r="B268" s="48" t="s">
        <v>255</v>
      </c>
      <c r="C268" s="48" t="s">
        <v>254</v>
      </c>
      <c r="D268" s="49">
        <v>89211477.549999982</v>
      </c>
      <c r="E268" s="46">
        <v>63990.689999999995</v>
      </c>
      <c r="F268" s="46">
        <v>463663.06</v>
      </c>
      <c r="G268" s="46">
        <v>871083.50999999989</v>
      </c>
      <c r="H268" s="46">
        <v>709166.23999999987</v>
      </c>
      <c r="I268" s="46">
        <v>196064.62</v>
      </c>
      <c r="J268" s="46">
        <v>2146092.8500000006</v>
      </c>
      <c r="K268" s="46">
        <v>708747</v>
      </c>
      <c r="L268" s="46">
        <v>4826191.290000001</v>
      </c>
      <c r="M268" s="46">
        <v>2332610.2399999998</v>
      </c>
      <c r="N268" s="46">
        <v>1436556.88</v>
      </c>
      <c r="O268" s="46">
        <v>4570864.3</v>
      </c>
      <c r="P268" s="46">
        <v>50280265.739999995</v>
      </c>
      <c r="Q268" s="46">
        <v>1438220.3199999998</v>
      </c>
      <c r="S268" s="46">
        <v>1622768.3</v>
      </c>
      <c r="T268" s="46">
        <v>845770.36</v>
      </c>
      <c r="V268" s="46">
        <v>553069.51</v>
      </c>
      <c r="W268" s="46">
        <v>212044.88999999998</v>
      </c>
      <c r="X268" s="46">
        <v>1056020.55</v>
      </c>
      <c r="Y268" s="46">
        <v>1419999.17</v>
      </c>
      <c r="Z268" s="46">
        <v>-12947.19</v>
      </c>
      <c r="AA268" s="46">
        <v>563977.78</v>
      </c>
      <c r="AB268" s="46">
        <v>3180011.71</v>
      </c>
      <c r="AC268" s="46">
        <v>523578.49000000005</v>
      </c>
      <c r="AD268" s="46">
        <v>138286.93</v>
      </c>
      <c r="AF268" s="46">
        <v>-112161</v>
      </c>
      <c r="AG268" s="46">
        <v>459586.01</v>
      </c>
      <c r="AH268" s="46">
        <v>559985.09</v>
      </c>
      <c r="AI268" s="46">
        <v>2641583.8199999998</v>
      </c>
      <c r="AJ268" s="46">
        <v>1010436.12</v>
      </c>
      <c r="AK268" s="46">
        <v>1380535.34</v>
      </c>
      <c r="AM268" s="46">
        <v>679123.18</v>
      </c>
      <c r="AN268" s="46">
        <v>2204621.46</v>
      </c>
      <c r="AO268" s="46">
        <v>46836.63</v>
      </c>
      <c r="AP268" s="46">
        <v>82321.100000000006</v>
      </c>
      <c r="AQ268" s="46">
        <v>112012.56</v>
      </c>
      <c r="AT268" s="46">
        <v>500</v>
      </c>
    </row>
    <row r="269" spans="2:47" x14ac:dyDescent="0.3">
      <c r="B269" s="48" t="s">
        <v>253</v>
      </c>
      <c r="C269" s="48" t="s">
        <v>252</v>
      </c>
      <c r="D269" s="49">
        <v>238386103.17999992</v>
      </c>
      <c r="E269" s="46">
        <v>341352.69</v>
      </c>
      <c r="F269" s="46">
        <v>911947.86</v>
      </c>
      <c r="G269" s="46">
        <v>3486530.6800000006</v>
      </c>
      <c r="H269" s="46">
        <v>1462739.8599999999</v>
      </c>
      <c r="I269" s="46">
        <v>610971.26</v>
      </c>
      <c r="J269" s="46">
        <v>5157444.620000001</v>
      </c>
      <c r="K269" s="46">
        <v>3301692.23</v>
      </c>
      <c r="L269" s="46">
        <v>14617999.120000001</v>
      </c>
      <c r="M269" s="46">
        <v>6520854.0600000015</v>
      </c>
      <c r="N269" s="46">
        <v>2329219.08</v>
      </c>
      <c r="O269" s="46">
        <v>13219907.699999997</v>
      </c>
      <c r="P269" s="46">
        <v>135378319.97</v>
      </c>
      <c r="Q269" s="46">
        <v>1851492.9899999998</v>
      </c>
      <c r="S269" s="46">
        <v>3985699.5300000007</v>
      </c>
      <c r="T269" s="46">
        <v>3362775.8</v>
      </c>
      <c r="U269" s="46">
        <v>3412053.86</v>
      </c>
      <c r="V269" s="46">
        <v>1960850.17</v>
      </c>
      <c r="W269" s="46">
        <v>498741.43</v>
      </c>
      <c r="X269" s="46">
        <v>2664166.71</v>
      </c>
      <c r="Y269" s="46">
        <v>3906449.42</v>
      </c>
      <c r="Z269" s="46">
        <v>-13915.33</v>
      </c>
      <c r="AA269" s="46">
        <v>716088.56</v>
      </c>
      <c r="AB269" s="46">
        <v>7296061.4199999999</v>
      </c>
      <c r="AC269" s="46">
        <v>1032508.68</v>
      </c>
      <c r="AD269" s="46">
        <v>268475.95</v>
      </c>
      <c r="AF269" s="46">
        <v>-148659.38</v>
      </c>
      <c r="AG269" s="46">
        <v>596842.52</v>
      </c>
      <c r="AH269" s="46">
        <v>958335.83000000007</v>
      </c>
      <c r="AI269" s="46">
        <v>5743561.4199999999</v>
      </c>
      <c r="AJ269" s="46">
        <v>2762615.92</v>
      </c>
      <c r="AK269" s="46">
        <v>4197253.41</v>
      </c>
      <c r="AL269" s="46">
        <v>304618.19</v>
      </c>
      <c r="AM269" s="46">
        <v>1723336</v>
      </c>
      <c r="AN269" s="46">
        <v>3780101.95</v>
      </c>
      <c r="AP269" s="46">
        <v>136968.31</v>
      </c>
      <c r="AQ269" s="46">
        <v>40528</v>
      </c>
      <c r="AU269" s="46">
        <v>10172.69</v>
      </c>
    </row>
    <row r="270" spans="2:47" x14ac:dyDescent="0.3">
      <c r="B270" s="48" t="s">
        <v>251</v>
      </c>
      <c r="C270" s="48" t="s">
        <v>250</v>
      </c>
      <c r="D270" s="49">
        <v>99736784.050000027</v>
      </c>
      <c r="E270" s="46">
        <v>316340.33999999997</v>
      </c>
      <c r="F270" s="46">
        <v>579530.67999999993</v>
      </c>
      <c r="G270" s="46">
        <v>1040700.5</v>
      </c>
      <c r="H270" s="46">
        <v>780604.1399999999</v>
      </c>
      <c r="I270" s="46">
        <v>228774.08000000002</v>
      </c>
      <c r="J270" s="46">
        <v>2020005.83</v>
      </c>
      <c r="K270" s="46">
        <v>578896.36</v>
      </c>
      <c r="L270" s="46">
        <v>6950375.5199999996</v>
      </c>
      <c r="M270" s="46">
        <v>2983050.99</v>
      </c>
      <c r="N270" s="46">
        <v>1347885.26</v>
      </c>
      <c r="O270" s="46">
        <v>4740066</v>
      </c>
      <c r="P270" s="46">
        <v>57710637.54999999</v>
      </c>
      <c r="Q270" s="46">
        <v>1562310.81</v>
      </c>
      <c r="R270" s="46">
        <v>116406.20999999999</v>
      </c>
      <c r="S270" s="46">
        <v>607362.66000000015</v>
      </c>
      <c r="T270" s="46">
        <v>448288.87</v>
      </c>
      <c r="U270" s="46">
        <v>213725.93999999997</v>
      </c>
      <c r="V270" s="46">
        <v>332537.39</v>
      </c>
      <c r="W270" s="46">
        <v>238787.62</v>
      </c>
      <c r="X270" s="46">
        <v>1073974.49</v>
      </c>
      <c r="Y270" s="46">
        <v>1295004.76</v>
      </c>
      <c r="AA270" s="46">
        <v>596510.63</v>
      </c>
      <c r="AB270" s="46">
        <v>3076185.04</v>
      </c>
      <c r="AC270" s="46">
        <v>563551.93999999994</v>
      </c>
      <c r="AD270" s="46">
        <v>118415.79</v>
      </c>
      <c r="AF270" s="46">
        <v>-144785.48000000001</v>
      </c>
      <c r="AG270" s="46">
        <v>342712.8</v>
      </c>
      <c r="AH270" s="46">
        <v>533001.28999999992</v>
      </c>
      <c r="AI270" s="46">
        <v>3332263.96</v>
      </c>
      <c r="AJ270" s="46">
        <v>1355308.92</v>
      </c>
      <c r="AK270" s="46">
        <v>1944528.65</v>
      </c>
      <c r="AL270" s="46">
        <v>58616.01</v>
      </c>
      <c r="AM270" s="46">
        <v>1234226.0799999998</v>
      </c>
      <c r="AN270" s="46">
        <v>1040128.48</v>
      </c>
      <c r="AO270" s="46">
        <v>14272.77</v>
      </c>
      <c r="AP270" s="46">
        <v>107324.36</v>
      </c>
      <c r="AQ270" s="46">
        <v>49835.880000000005</v>
      </c>
      <c r="AU270" s="46">
        <v>349420.93</v>
      </c>
    </row>
    <row r="271" spans="2:47" x14ac:dyDescent="0.3">
      <c r="B271" s="48" t="s">
        <v>249</v>
      </c>
      <c r="C271" s="48" t="s">
        <v>248</v>
      </c>
      <c r="D271" s="49">
        <v>156709220.19000003</v>
      </c>
      <c r="E271" s="46">
        <v>770008.16</v>
      </c>
      <c r="F271" s="46">
        <v>684160.37999999989</v>
      </c>
      <c r="G271" s="46">
        <v>1724096.2499999998</v>
      </c>
      <c r="H271" s="46">
        <v>1355840.9100000004</v>
      </c>
      <c r="I271" s="46">
        <v>427522.51</v>
      </c>
      <c r="J271" s="46">
        <v>4447888.8900000015</v>
      </c>
      <c r="K271" s="46">
        <v>1418145.5700000003</v>
      </c>
      <c r="L271" s="46">
        <v>9729990.7799999975</v>
      </c>
      <c r="M271" s="46">
        <v>3128065.3200000003</v>
      </c>
      <c r="N271" s="46">
        <v>485839.60000000003</v>
      </c>
      <c r="O271" s="46">
        <v>9382355.0999999996</v>
      </c>
      <c r="P271" s="46">
        <v>93185392.659999996</v>
      </c>
      <c r="Q271" s="46">
        <v>1736405.0499999996</v>
      </c>
      <c r="S271" s="46">
        <v>1421036.8300000005</v>
      </c>
      <c r="U271" s="46">
        <v>744169.11</v>
      </c>
      <c r="V271" s="46">
        <v>909752.39999999991</v>
      </c>
      <c r="W271" s="46">
        <v>264794.31</v>
      </c>
      <c r="X271" s="46">
        <v>1160987.76</v>
      </c>
      <c r="Y271" s="46">
        <v>2254779.89</v>
      </c>
      <c r="Z271" s="46">
        <v>-19459.669999999998</v>
      </c>
      <c r="AA271" s="46">
        <v>746078.15</v>
      </c>
      <c r="AB271" s="46">
        <v>4092446.3799999994</v>
      </c>
      <c r="AC271" s="46">
        <v>572183.78</v>
      </c>
      <c r="AD271" s="46">
        <v>137316.47</v>
      </c>
      <c r="AF271" s="46">
        <v>-145202.96</v>
      </c>
      <c r="AG271" s="46">
        <v>517259.45</v>
      </c>
      <c r="AH271" s="46">
        <v>1143431.33</v>
      </c>
      <c r="AI271" s="46">
        <v>4944528.29</v>
      </c>
      <c r="AJ271" s="46">
        <v>2704622.02</v>
      </c>
      <c r="AK271" s="46">
        <v>2959400.73</v>
      </c>
      <c r="AL271" s="46">
        <v>371129</v>
      </c>
      <c r="AM271" s="46">
        <v>1711993.48</v>
      </c>
      <c r="AN271" s="46">
        <v>1445473.66</v>
      </c>
      <c r="AQ271" s="46">
        <v>43285.8</v>
      </c>
      <c r="AU271" s="46">
        <v>253502.80000000002</v>
      </c>
    </row>
    <row r="272" spans="2:47" x14ac:dyDescent="0.3">
      <c r="B272" s="48" t="s">
        <v>247</v>
      </c>
      <c r="C272" s="48" t="s">
        <v>246</v>
      </c>
      <c r="D272" s="49">
        <v>13445445.360000018</v>
      </c>
      <c r="E272" s="46">
        <v>39950.279999999992</v>
      </c>
      <c r="F272" s="46">
        <v>228076.09999999998</v>
      </c>
      <c r="G272" s="46">
        <v>174845.54</v>
      </c>
      <c r="H272" s="46">
        <v>167729.10999999999</v>
      </c>
      <c r="I272" s="46">
        <v>10071.18</v>
      </c>
      <c r="J272" s="46">
        <v>191531.8</v>
      </c>
      <c r="K272" s="46">
        <v>201560.74</v>
      </c>
      <c r="L272" s="46">
        <v>970809.44000000006</v>
      </c>
      <c r="M272" s="46">
        <v>337599.20000000007</v>
      </c>
      <c r="N272" s="46">
        <v>24687.730000000003</v>
      </c>
      <c r="O272" s="46">
        <v>509431.62</v>
      </c>
      <c r="P272" s="46">
        <v>7144888.71</v>
      </c>
      <c r="Q272" s="46">
        <v>303821.19</v>
      </c>
      <c r="R272" s="46">
        <v>4519.58</v>
      </c>
      <c r="S272" s="46">
        <v>10068.1</v>
      </c>
      <c r="T272" s="46">
        <v>76280.140000000014</v>
      </c>
      <c r="U272" s="46">
        <v>42235.61</v>
      </c>
      <c r="V272" s="46">
        <v>90466.61</v>
      </c>
      <c r="W272" s="46">
        <v>29018.870000000003</v>
      </c>
      <c r="X272" s="46">
        <v>226041.77</v>
      </c>
      <c r="Y272" s="46">
        <v>294728.48</v>
      </c>
      <c r="AA272" s="46">
        <v>112223.28</v>
      </c>
      <c r="AB272" s="46">
        <v>346180.57999999996</v>
      </c>
      <c r="AC272" s="46">
        <v>101769.83</v>
      </c>
      <c r="AD272" s="46">
        <v>21835.71</v>
      </c>
      <c r="AE272" s="46">
        <v>842.16000000000008</v>
      </c>
      <c r="AF272" s="46">
        <v>-36031.5</v>
      </c>
      <c r="AG272" s="46">
        <v>164245.04999999999</v>
      </c>
      <c r="AH272" s="46">
        <v>64618.880000000005</v>
      </c>
      <c r="AI272" s="46">
        <v>576373.93000000005</v>
      </c>
      <c r="AJ272" s="46">
        <v>431730.81999999995</v>
      </c>
      <c r="AK272" s="46">
        <v>267909.88</v>
      </c>
      <c r="AL272" s="46">
        <v>2133.31</v>
      </c>
      <c r="AM272" s="46">
        <v>216105.02</v>
      </c>
      <c r="AN272" s="46">
        <v>87426.61</v>
      </c>
      <c r="AR272" s="46">
        <v>191.48</v>
      </c>
      <c r="AS272" s="46">
        <v>9528.52</v>
      </c>
    </row>
    <row r="273" spans="2:47" x14ac:dyDescent="0.3">
      <c r="B273" s="48" t="s">
        <v>245</v>
      </c>
      <c r="C273" s="48" t="s">
        <v>244</v>
      </c>
      <c r="D273" s="49">
        <v>10841168.079999998</v>
      </c>
      <c r="E273" s="46">
        <v>38560.01</v>
      </c>
      <c r="F273" s="46">
        <v>250877.61</v>
      </c>
      <c r="G273" s="46">
        <v>210098.12999999998</v>
      </c>
      <c r="H273" s="46">
        <v>181878.51</v>
      </c>
      <c r="I273" s="46">
        <v>54245.999999999993</v>
      </c>
      <c r="J273" s="46">
        <v>141369.04999999999</v>
      </c>
      <c r="K273" s="46">
        <v>145368.36999999997</v>
      </c>
      <c r="L273" s="46">
        <v>483968.32</v>
      </c>
      <c r="M273" s="46">
        <v>182626.46</v>
      </c>
      <c r="N273" s="46">
        <v>166539.51</v>
      </c>
      <c r="O273" s="46">
        <v>439660.56</v>
      </c>
      <c r="P273" s="46">
        <v>5178002.71</v>
      </c>
      <c r="Q273" s="46">
        <v>93745.090000000011</v>
      </c>
      <c r="R273" s="46">
        <v>626657.35</v>
      </c>
      <c r="S273" s="46">
        <v>206720.12</v>
      </c>
      <c r="T273" s="46">
        <v>13413.82</v>
      </c>
      <c r="U273" s="46">
        <v>77014.23</v>
      </c>
      <c r="V273" s="46">
        <v>63445.2</v>
      </c>
      <c r="W273" s="46">
        <v>80130.17</v>
      </c>
      <c r="X273" s="46">
        <v>81002.98</v>
      </c>
      <c r="Y273" s="46">
        <v>85371.72</v>
      </c>
      <c r="AA273" s="46">
        <v>114314.58</v>
      </c>
      <c r="AB273" s="46">
        <v>506918.05</v>
      </c>
      <c r="AC273" s="46">
        <v>137196.60999999999</v>
      </c>
      <c r="AD273" s="46">
        <v>2000</v>
      </c>
      <c r="AF273" s="46">
        <v>-17230.52</v>
      </c>
      <c r="AG273" s="46">
        <v>106699.22</v>
      </c>
      <c r="AH273" s="46">
        <v>113961.34</v>
      </c>
      <c r="AI273" s="46">
        <v>409548.29</v>
      </c>
      <c r="AJ273" s="46">
        <v>183420.43</v>
      </c>
      <c r="AK273" s="46">
        <v>230020.59</v>
      </c>
      <c r="AL273" s="46">
        <v>15907.59</v>
      </c>
      <c r="AM273" s="46">
        <v>6974</v>
      </c>
      <c r="AN273" s="46">
        <v>229403.53000000003</v>
      </c>
      <c r="AQ273" s="46">
        <v>1338.45</v>
      </c>
    </row>
    <row r="274" spans="2:47" x14ac:dyDescent="0.3">
      <c r="B274" s="48" t="s">
        <v>243</v>
      </c>
      <c r="C274" s="48" t="s">
        <v>242</v>
      </c>
      <c r="D274" s="49">
        <v>36527927.499999993</v>
      </c>
      <c r="E274" s="46">
        <v>90717.790000000008</v>
      </c>
      <c r="F274" s="46">
        <v>617793.9</v>
      </c>
      <c r="G274" s="46">
        <v>293864.87</v>
      </c>
      <c r="H274" s="46">
        <v>221608.31</v>
      </c>
      <c r="I274" s="46">
        <v>20412</v>
      </c>
      <c r="J274" s="46">
        <v>637559.42000000004</v>
      </c>
      <c r="K274" s="46">
        <v>231918.12999999998</v>
      </c>
      <c r="L274" s="46">
        <v>2129419.8000000003</v>
      </c>
      <c r="M274" s="46">
        <v>995871.1399999999</v>
      </c>
      <c r="N274" s="46">
        <v>244545.51</v>
      </c>
      <c r="O274" s="46">
        <v>1961122.16</v>
      </c>
      <c r="P274" s="46">
        <v>19625536.690000001</v>
      </c>
      <c r="Q274" s="46">
        <v>1400998.7800000003</v>
      </c>
      <c r="R274" s="46">
        <v>4825</v>
      </c>
      <c r="S274" s="46">
        <v>1422967.5999999999</v>
      </c>
      <c r="T274" s="46">
        <v>491126.82000000007</v>
      </c>
      <c r="U274" s="46">
        <v>250414.71999999997</v>
      </c>
      <c r="V274" s="46">
        <v>145573.5</v>
      </c>
      <c r="X274" s="46">
        <v>83820.45</v>
      </c>
      <c r="Y274" s="46">
        <v>885830.87</v>
      </c>
      <c r="AB274" s="46">
        <v>1514577.87</v>
      </c>
      <c r="AG274" s="46">
        <v>125290.11000000002</v>
      </c>
      <c r="AH274" s="46">
        <v>117104.62</v>
      </c>
      <c r="AI274" s="46">
        <v>916108.90999999992</v>
      </c>
      <c r="AJ274" s="46">
        <v>666380.13</v>
      </c>
      <c r="AK274" s="46">
        <v>622135.27</v>
      </c>
      <c r="AL274" s="46">
        <v>24177.3</v>
      </c>
      <c r="AM274" s="46">
        <v>360187.76</v>
      </c>
      <c r="AN274" s="46">
        <v>382775.56999999995</v>
      </c>
      <c r="AR274" s="46">
        <v>6106.18</v>
      </c>
      <c r="AS274" s="46">
        <v>37156.32</v>
      </c>
    </row>
    <row r="275" spans="2:47" x14ac:dyDescent="0.3">
      <c r="B275" s="48" t="s">
        <v>241</v>
      </c>
      <c r="C275" s="48" t="s">
        <v>240</v>
      </c>
      <c r="D275" s="49">
        <v>20009857.039999995</v>
      </c>
      <c r="E275" s="46">
        <v>78111.360000000001</v>
      </c>
      <c r="F275" s="46">
        <v>380695.68999999994</v>
      </c>
      <c r="G275" s="46">
        <v>347113.02</v>
      </c>
      <c r="H275" s="46">
        <v>60923.9</v>
      </c>
      <c r="I275" s="46">
        <v>7412.31</v>
      </c>
      <c r="J275" s="46">
        <v>347808.95999999996</v>
      </c>
      <c r="K275" s="46">
        <v>51006.220000000008</v>
      </c>
      <c r="L275" s="46">
        <v>1410362.3800000001</v>
      </c>
      <c r="M275" s="46">
        <v>213844.54</v>
      </c>
      <c r="O275" s="46">
        <v>955302.44000000006</v>
      </c>
      <c r="P275" s="46">
        <v>10642012.459999993</v>
      </c>
      <c r="Q275" s="46">
        <v>594359.24000000011</v>
      </c>
      <c r="R275" s="46">
        <v>260.82</v>
      </c>
      <c r="S275" s="46">
        <v>45198.04</v>
      </c>
      <c r="T275" s="46">
        <v>433655.14999999997</v>
      </c>
      <c r="U275" s="46">
        <v>280373.34999999998</v>
      </c>
      <c r="V275" s="46">
        <v>122785.4</v>
      </c>
      <c r="W275" s="46">
        <v>70881.7</v>
      </c>
      <c r="X275" s="46">
        <v>168360.88</v>
      </c>
      <c r="Y275" s="46">
        <v>516445.57</v>
      </c>
      <c r="AB275" s="46">
        <v>948340.82</v>
      </c>
      <c r="AF275" s="46">
        <v>-35041.480000000003</v>
      </c>
      <c r="AG275" s="46">
        <v>106949.33999999998</v>
      </c>
      <c r="AH275" s="46">
        <v>56595.68</v>
      </c>
      <c r="AI275" s="46">
        <v>495492.87999999995</v>
      </c>
      <c r="AJ275" s="46">
        <v>638697.84</v>
      </c>
      <c r="AK275" s="46">
        <v>510277.59</v>
      </c>
      <c r="AL275" s="46">
        <v>21710.959999999999</v>
      </c>
      <c r="AM275" s="46">
        <v>156758.85999999999</v>
      </c>
      <c r="AN275" s="46">
        <v>313928.26</v>
      </c>
      <c r="AO275" s="46">
        <v>2341.2199999999998</v>
      </c>
      <c r="AQ275" s="46">
        <v>37626.400000000001</v>
      </c>
      <c r="AR275" s="46">
        <v>2403.33</v>
      </c>
      <c r="AS275" s="46">
        <v>26861.91</v>
      </c>
    </row>
    <row r="276" spans="2:47" x14ac:dyDescent="0.3">
      <c r="B276" s="48" t="s">
        <v>239</v>
      </c>
      <c r="C276" s="48" t="s">
        <v>238</v>
      </c>
      <c r="D276" s="49">
        <v>1590227.7999999998</v>
      </c>
      <c r="G276" s="46">
        <v>129.85</v>
      </c>
      <c r="J276" s="46">
        <v>6126.7</v>
      </c>
      <c r="M276" s="46">
        <v>87221.19</v>
      </c>
      <c r="N276" s="46">
        <v>19869.14</v>
      </c>
      <c r="O276" s="46">
        <v>1260.6500000000001</v>
      </c>
      <c r="P276" s="46">
        <v>1270067.6599999999</v>
      </c>
      <c r="S276" s="46">
        <v>4394.7299999999996</v>
      </c>
      <c r="T276" s="46">
        <v>9097.2999999999993</v>
      </c>
      <c r="U276" s="46">
        <v>2439.73</v>
      </c>
      <c r="V276" s="46">
        <v>25165.45</v>
      </c>
      <c r="AA276" s="46">
        <v>41066.11</v>
      </c>
      <c r="AB276" s="46">
        <v>77114.13</v>
      </c>
      <c r="AN276" s="46">
        <v>46275.16</v>
      </c>
    </row>
    <row r="277" spans="2:47" x14ac:dyDescent="0.3">
      <c r="B277" s="48" t="s">
        <v>237</v>
      </c>
      <c r="C277" s="48" t="s">
        <v>236</v>
      </c>
      <c r="D277" s="49">
        <v>7876949.2400000002</v>
      </c>
      <c r="E277" s="46">
        <v>222288.53</v>
      </c>
      <c r="F277" s="46">
        <v>193042.56999999995</v>
      </c>
      <c r="G277" s="46">
        <v>64554.19999999999</v>
      </c>
      <c r="H277" s="46">
        <v>82607</v>
      </c>
      <c r="K277" s="46">
        <v>11844.99</v>
      </c>
      <c r="L277" s="46">
        <v>471044.49000000005</v>
      </c>
      <c r="M277" s="46">
        <v>100426.81</v>
      </c>
      <c r="N277" s="46">
        <v>79498.25</v>
      </c>
      <c r="O277" s="46">
        <v>85134.45</v>
      </c>
      <c r="P277" s="46">
        <v>4260993.6500000004</v>
      </c>
      <c r="Q277" s="46">
        <v>283299.62999999995</v>
      </c>
      <c r="S277" s="46">
        <v>15385.53</v>
      </c>
      <c r="T277" s="46">
        <v>37734.769999999997</v>
      </c>
      <c r="U277" s="46">
        <v>17086.16</v>
      </c>
      <c r="V277" s="46">
        <v>47745.429999999993</v>
      </c>
      <c r="W277" s="46">
        <v>62816.86</v>
      </c>
      <c r="X277" s="46">
        <v>110114.3</v>
      </c>
      <c r="Y277" s="46">
        <v>76656.399999999994</v>
      </c>
      <c r="AA277" s="46">
        <v>101156.65</v>
      </c>
      <c r="AB277" s="46">
        <v>305556.76</v>
      </c>
      <c r="AC277" s="46">
        <v>71714.259999999995</v>
      </c>
      <c r="AD277" s="46">
        <v>21696</v>
      </c>
      <c r="AF277" s="46">
        <v>-79163.179999999993</v>
      </c>
      <c r="AH277" s="46">
        <v>31191.360000000001</v>
      </c>
      <c r="AI277" s="46">
        <v>203996.78</v>
      </c>
      <c r="AJ277" s="46">
        <v>301447.86</v>
      </c>
      <c r="AK277" s="46">
        <v>215006.24</v>
      </c>
      <c r="AM277" s="46">
        <v>60009</v>
      </c>
      <c r="AN277" s="46">
        <v>422063.49</v>
      </c>
      <c r="AS277" s="46">
        <v>8900.2800000000007</v>
      </c>
      <c r="AT277" s="46">
        <v>-8900.2800000000007</v>
      </c>
    </row>
    <row r="278" spans="2:47" x14ac:dyDescent="0.3">
      <c r="B278" s="48" t="s">
        <v>235</v>
      </c>
      <c r="C278" s="48" t="s">
        <v>234</v>
      </c>
      <c r="D278" s="49">
        <v>746274.19</v>
      </c>
      <c r="E278" s="46">
        <v>3860.9199999999996</v>
      </c>
      <c r="F278" s="46">
        <v>27901.73</v>
      </c>
      <c r="G278" s="46">
        <v>93990.94</v>
      </c>
      <c r="H278" s="46">
        <v>25</v>
      </c>
      <c r="L278" s="46">
        <v>13305.900000000001</v>
      </c>
      <c r="P278" s="46">
        <v>282803.82999999996</v>
      </c>
      <c r="R278" s="46">
        <v>62559.570000000007</v>
      </c>
      <c r="U278" s="46">
        <v>29886.03</v>
      </c>
      <c r="V278" s="46">
        <v>3332.4</v>
      </c>
      <c r="X278" s="46">
        <v>11715.74</v>
      </c>
      <c r="Y278" s="46">
        <v>40102.950000000004</v>
      </c>
      <c r="AA278" s="46">
        <v>26</v>
      </c>
      <c r="AB278" s="46">
        <v>86765.48000000001</v>
      </c>
      <c r="AC278" s="46">
        <v>706.26</v>
      </c>
      <c r="AH278" s="46">
        <v>2073.2799999999997</v>
      </c>
      <c r="AI278" s="46">
        <v>20673.129999999997</v>
      </c>
      <c r="AJ278" s="46">
        <v>4678.1899999999996</v>
      </c>
      <c r="AK278" s="46">
        <v>25089.360000000001</v>
      </c>
      <c r="AM278" s="46">
        <v>24005.58</v>
      </c>
      <c r="AN278" s="46">
        <v>12771.9</v>
      </c>
    </row>
    <row r="279" spans="2:47" x14ac:dyDescent="0.3">
      <c r="B279" s="48" t="s">
        <v>233</v>
      </c>
      <c r="C279" s="48" t="s">
        <v>232</v>
      </c>
      <c r="D279" s="49">
        <v>94522984.030000046</v>
      </c>
      <c r="E279" s="46">
        <v>495884.51999999996</v>
      </c>
      <c r="F279" s="46">
        <v>483044.42000000004</v>
      </c>
      <c r="G279" s="46">
        <v>1303330.97</v>
      </c>
      <c r="H279" s="46">
        <v>401388.42999999993</v>
      </c>
      <c r="I279" s="46">
        <v>401565.11000000004</v>
      </c>
      <c r="J279" s="46">
        <v>3402324.21</v>
      </c>
      <c r="K279" s="46">
        <v>498333.81000000006</v>
      </c>
      <c r="L279" s="46">
        <v>4718639.9200000009</v>
      </c>
      <c r="M279" s="46">
        <v>4151205.32</v>
      </c>
      <c r="N279" s="46">
        <v>768291.77</v>
      </c>
      <c r="O279" s="46">
        <v>3634197.98</v>
      </c>
      <c r="P279" s="46">
        <v>52421401.980000019</v>
      </c>
      <c r="Q279" s="46">
        <v>2104057.56</v>
      </c>
      <c r="R279" s="46">
        <v>20442.59</v>
      </c>
      <c r="S279" s="46">
        <v>934842.08999999985</v>
      </c>
      <c r="T279" s="46">
        <v>1256044.52</v>
      </c>
      <c r="U279" s="46">
        <v>746168.46000000008</v>
      </c>
      <c r="V279" s="46">
        <v>586209.5199999999</v>
      </c>
      <c r="W279" s="46">
        <v>249231.03000000003</v>
      </c>
      <c r="X279" s="46">
        <v>962341.28</v>
      </c>
      <c r="Y279" s="46">
        <v>1338051.22</v>
      </c>
      <c r="AA279" s="46">
        <v>317387.06</v>
      </c>
      <c r="AB279" s="46">
        <v>1668399.23</v>
      </c>
      <c r="AC279" s="46">
        <v>503453.62</v>
      </c>
      <c r="AF279" s="46">
        <v>-242898.96</v>
      </c>
      <c r="AG279" s="46">
        <v>312034.19</v>
      </c>
      <c r="AH279" s="46">
        <v>681047.3899999999</v>
      </c>
      <c r="AI279" s="46">
        <v>2495945.02</v>
      </c>
      <c r="AJ279" s="46">
        <v>2578821.4899999998</v>
      </c>
      <c r="AK279" s="46">
        <v>1905827.33</v>
      </c>
      <c r="AL279" s="46">
        <v>99070.57</v>
      </c>
      <c r="AM279" s="46">
        <v>754645.4</v>
      </c>
      <c r="AN279" s="46">
        <v>2127222.1800000002</v>
      </c>
      <c r="AO279" s="46">
        <v>47903.680000000022</v>
      </c>
      <c r="AP279" s="46">
        <v>249897.40999999997</v>
      </c>
      <c r="AQ279" s="46">
        <v>107475.99</v>
      </c>
      <c r="AU279" s="46">
        <v>39755.72</v>
      </c>
    </row>
    <row r="280" spans="2:47" x14ac:dyDescent="0.3">
      <c r="B280" s="48" t="s">
        <v>231</v>
      </c>
      <c r="C280" s="48" t="s">
        <v>230</v>
      </c>
      <c r="D280" s="49">
        <v>24694981.659999978</v>
      </c>
      <c r="E280" s="46">
        <v>93582.83</v>
      </c>
      <c r="F280" s="46">
        <v>300496.25</v>
      </c>
      <c r="G280" s="46">
        <v>439722.89</v>
      </c>
      <c r="H280" s="46">
        <v>92756.49</v>
      </c>
      <c r="I280" s="46">
        <v>44812.270000000004</v>
      </c>
      <c r="J280" s="46">
        <v>868752.83000000007</v>
      </c>
      <c r="K280" s="46">
        <v>96162.58</v>
      </c>
      <c r="L280" s="46">
        <v>1062701.48</v>
      </c>
      <c r="M280" s="46">
        <v>410954.35000000003</v>
      </c>
      <c r="N280" s="46">
        <v>267554.66000000003</v>
      </c>
      <c r="O280" s="46">
        <v>1035986.5099999999</v>
      </c>
      <c r="P280" s="46">
        <v>13411222.390000004</v>
      </c>
      <c r="Q280" s="46">
        <v>740238.80999999994</v>
      </c>
      <c r="R280" s="46">
        <v>8050</v>
      </c>
      <c r="S280" s="46">
        <v>286126.31999999995</v>
      </c>
      <c r="T280" s="46">
        <v>158944.17000000001</v>
      </c>
      <c r="U280" s="46">
        <v>183253.18</v>
      </c>
      <c r="V280" s="46">
        <v>98883.98000000001</v>
      </c>
      <c r="W280" s="46">
        <v>55838.45</v>
      </c>
      <c r="X280" s="46">
        <v>429729.42</v>
      </c>
      <c r="Y280" s="46">
        <v>336309.93000000005</v>
      </c>
      <c r="AA280" s="46">
        <v>118671.77999999998</v>
      </c>
      <c r="AB280" s="46">
        <v>530679.39999999991</v>
      </c>
      <c r="AC280" s="46">
        <v>72339.259999999995</v>
      </c>
      <c r="AD280" s="46">
        <v>31079.91</v>
      </c>
      <c r="AF280" s="46">
        <v>-116175.35</v>
      </c>
      <c r="AG280" s="46">
        <v>93265.540000000008</v>
      </c>
      <c r="AH280" s="46">
        <v>53926.09</v>
      </c>
      <c r="AI280" s="46">
        <v>2235648.2300000004</v>
      </c>
      <c r="AJ280" s="46">
        <v>399709.2</v>
      </c>
      <c r="AK280" s="46">
        <v>391014.54</v>
      </c>
      <c r="AM280" s="46">
        <v>219690.88</v>
      </c>
      <c r="AN280" s="46">
        <v>80283.210000000006</v>
      </c>
      <c r="AQ280" s="46">
        <v>162769.18</v>
      </c>
    </row>
    <row r="281" spans="2:47" x14ac:dyDescent="0.3">
      <c r="B281" s="48" t="s">
        <v>229</v>
      </c>
      <c r="C281" s="48" t="s">
        <v>228</v>
      </c>
      <c r="D281" s="49">
        <v>4516386.3699999992</v>
      </c>
      <c r="E281" s="46">
        <v>32459.67</v>
      </c>
      <c r="F281" s="46">
        <v>217112.39999999997</v>
      </c>
      <c r="G281" s="46">
        <v>253103.41000000003</v>
      </c>
      <c r="J281" s="46">
        <v>88672.62</v>
      </c>
      <c r="L281" s="46">
        <v>120556.05000000002</v>
      </c>
      <c r="N281" s="46">
        <v>80</v>
      </c>
      <c r="O281" s="46">
        <v>30</v>
      </c>
      <c r="P281" s="46">
        <v>2393729.0500000003</v>
      </c>
      <c r="Q281" s="46">
        <v>145288.9</v>
      </c>
      <c r="S281" s="46">
        <v>620</v>
      </c>
      <c r="T281" s="46">
        <v>57836.770000000004</v>
      </c>
      <c r="V281" s="46">
        <v>27683.03</v>
      </c>
      <c r="X281" s="46">
        <v>93361.62</v>
      </c>
      <c r="Y281" s="46">
        <v>143486.86999999997</v>
      </c>
      <c r="AA281" s="46">
        <v>33642.46</v>
      </c>
      <c r="AB281" s="46">
        <v>121689.44000000002</v>
      </c>
      <c r="AC281" s="46">
        <v>16197.240000000002</v>
      </c>
      <c r="AD281" s="46">
        <v>14910.72</v>
      </c>
      <c r="AF281" s="46">
        <v>-8505.51</v>
      </c>
      <c r="AH281" s="46">
        <v>4029.69</v>
      </c>
      <c r="AI281" s="46">
        <v>309230.55</v>
      </c>
      <c r="AJ281" s="46">
        <v>81960.900000000009</v>
      </c>
      <c r="AK281" s="46">
        <v>174311.17</v>
      </c>
      <c r="AL281" s="46">
        <v>2544.2800000000002</v>
      </c>
      <c r="AM281" s="46">
        <v>114470.35</v>
      </c>
      <c r="AN281" s="46">
        <v>66457.63</v>
      </c>
      <c r="AO281" s="46">
        <v>11427.06</v>
      </c>
    </row>
    <row r="282" spans="2:47" x14ac:dyDescent="0.3">
      <c r="B282" s="48" t="s">
        <v>227</v>
      </c>
      <c r="C282" s="48" t="s">
        <v>226</v>
      </c>
      <c r="D282" s="49">
        <v>12476824.189999998</v>
      </c>
      <c r="E282" s="46">
        <v>41138.81</v>
      </c>
      <c r="F282" s="46">
        <v>267528.53000000003</v>
      </c>
      <c r="G282" s="46">
        <v>281510.45</v>
      </c>
      <c r="H282" s="46">
        <v>69805.11</v>
      </c>
      <c r="I282" s="46">
        <v>3921.2</v>
      </c>
      <c r="J282" s="46">
        <v>287050.16000000003</v>
      </c>
      <c r="K282" s="46">
        <v>135263.51</v>
      </c>
      <c r="L282" s="46">
        <v>1034749.02</v>
      </c>
      <c r="M282" s="46">
        <v>316046.95999999996</v>
      </c>
      <c r="O282" s="46">
        <v>204017.95</v>
      </c>
      <c r="P282" s="46">
        <v>6767954.6199999992</v>
      </c>
      <c r="Q282" s="46">
        <v>394693.88000000006</v>
      </c>
      <c r="S282" s="46">
        <v>205897.62000000002</v>
      </c>
      <c r="U282" s="46">
        <v>30033.54</v>
      </c>
      <c r="V282" s="46">
        <v>69385.84</v>
      </c>
      <c r="W282" s="46">
        <v>108.61</v>
      </c>
      <c r="X282" s="46">
        <v>170198.76</v>
      </c>
      <c r="Y282" s="46">
        <v>323521.68999999994</v>
      </c>
      <c r="AB282" s="46">
        <v>344551.17000000004</v>
      </c>
      <c r="AC282" s="46">
        <v>80679.39</v>
      </c>
      <c r="AD282" s="46">
        <v>16940.88</v>
      </c>
      <c r="AF282" s="46">
        <v>-22336.46</v>
      </c>
      <c r="AH282" s="46">
        <v>39862.350000000006</v>
      </c>
      <c r="AI282" s="46">
        <v>590407.6399999999</v>
      </c>
      <c r="AJ282" s="46">
        <v>307572.36</v>
      </c>
      <c r="AK282" s="46">
        <v>326822.12</v>
      </c>
      <c r="AL282" s="46">
        <v>1042.49</v>
      </c>
      <c r="AM282" s="46">
        <v>157887.64000000001</v>
      </c>
      <c r="AN282" s="46">
        <v>30568.35</v>
      </c>
    </row>
    <row r="283" spans="2:47" x14ac:dyDescent="0.3">
      <c r="B283" s="48" t="s">
        <v>225</v>
      </c>
      <c r="C283" s="48" t="s">
        <v>224</v>
      </c>
      <c r="D283" s="49">
        <v>4737293</v>
      </c>
      <c r="E283" s="46">
        <v>128622.69</v>
      </c>
      <c r="F283" s="46">
        <v>101027.09999999999</v>
      </c>
      <c r="G283" s="46">
        <v>218389.32</v>
      </c>
      <c r="H283" s="46">
        <v>6037.74</v>
      </c>
      <c r="I283" s="46">
        <v>17184.77</v>
      </c>
      <c r="J283" s="46">
        <v>60368.480000000003</v>
      </c>
      <c r="K283" s="46">
        <v>14260.27</v>
      </c>
      <c r="L283" s="46">
        <v>379886.96</v>
      </c>
      <c r="M283" s="46">
        <v>61137.789999999994</v>
      </c>
      <c r="N283" s="46">
        <v>159.42000000000002</v>
      </c>
      <c r="O283" s="46">
        <v>65387.02</v>
      </c>
      <c r="P283" s="46">
        <v>2185302.17</v>
      </c>
      <c r="Q283" s="46">
        <v>196359.42000000004</v>
      </c>
      <c r="S283" s="46">
        <v>24835.770000000004</v>
      </c>
      <c r="T283" s="46">
        <v>79513.19</v>
      </c>
      <c r="U283" s="46">
        <v>48238.67</v>
      </c>
      <c r="V283" s="46">
        <v>22755.06</v>
      </c>
      <c r="W283" s="46">
        <v>42111.21</v>
      </c>
      <c r="X283" s="46">
        <v>94016.73</v>
      </c>
      <c r="Y283" s="46">
        <v>108650.38</v>
      </c>
      <c r="AA283" s="46">
        <v>51726.63</v>
      </c>
      <c r="AB283" s="46">
        <v>72732.3</v>
      </c>
      <c r="AC283" s="46">
        <v>26366.079999999998</v>
      </c>
      <c r="AD283" s="46">
        <v>15116.64</v>
      </c>
      <c r="AF283" s="46">
        <v>-18702.86</v>
      </c>
      <c r="AG283" s="46">
        <v>49501.1</v>
      </c>
      <c r="AH283" s="46">
        <v>53431.59</v>
      </c>
      <c r="AI283" s="46">
        <v>165247.32</v>
      </c>
      <c r="AJ283" s="46">
        <v>86472.69</v>
      </c>
      <c r="AK283" s="46">
        <v>168689.54</v>
      </c>
      <c r="AL283" s="46">
        <v>2862.99</v>
      </c>
      <c r="AM283" s="46">
        <v>97332.43</v>
      </c>
      <c r="AN283" s="46">
        <v>107420.59</v>
      </c>
      <c r="AQ283" s="46">
        <v>4851.8</v>
      </c>
    </row>
    <row r="284" spans="2:47" x14ac:dyDescent="0.3">
      <c r="B284" s="48" t="s">
        <v>223</v>
      </c>
      <c r="C284" s="48" t="s">
        <v>222</v>
      </c>
      <c r="D284" s="49">
        <v>6389569.4400000013</v>
      </c>
      <c r="E284" s="46">
        <v>32729.040000000001</v>
      </c>
      <c r="F284" s="46">
        <v>220300.49</v>
      </c>
      <c r="G284" s="46">
        <v>100394.45999999999</v>
      </c>
      <c r="H284" s="46">
        <v>105545</v>
      </c>
      <c r="J284" s="46">
        <v>7793.2800000000007</v>
      </c>
      <c r="K284" s="46">
        <v>58635.890000000007</v>
      </c>
      <c r="L284" s="46">
        <v>140544.40999999997</v>
      </c>
      <c r="M284" s="46">
        <v>119423.20999999999</v>
      </c>
      <c r="N284" s="46">
        <v>25932.36</v>
      </c>
      <c r="O284" s="46">
        <v>164651.68</v>
      </c>
      <c r="P284" s="46">
        <v>3485682.5899999994</v>
      </c>
      <c r="Q284" s="46">
        <v>175101.46000000002</v>
      </c>
      <c r="S284" s="46">
        <v>84892.489999999991</v>
      </c>
      <c r="T284" s="46">
        <v>39569.980000000003</v>
      </c>
      <c r="U284" s="46">
        <v>24511.07</v>
      </c>
      <c r="X284" s="46">
        <v>181570.67</v>
      </c>
      <c r="Y284" s="46">
        <v>287081.91000000003</v>
      </c>
      <c r="AA284" s="46">
        <v>31890.05</v>
      </c>
      <c r="AB284" s="46">
        <v>342027.95999999996</v>
      </c>
      <c r="AC284" s="46">
        <v>32617.14</v>
      </c>
      <c r="AD284" s="46">
        <v>18552.8</v>
      </c>
      <c r="AH284" s="46">
        <v>26369.4</v>
      </c>
      <c r="AI284" s="46">
        <v>178506.39999999997</v>
      </c>
      <c r="AJ284" s="46">
        <v>225900.43</v>
      </c>
      <c r="AK284" s="46">
        <v>135554.87</v>
      </c>
      <c r="AM284" s="46">
        <v>45402.45</v>
      </c>
      <c r="AN284" s="46">
        <v>73847.42</v>
      </c>
      <c r="AQ284" s="46">
        <v>24540.53</v>
      </c>
    </row>
    <row r="285" spans="2:47" x14ac:dyDescent="0.3">
      <c r="B285" s="48" t="s">
        <v>221</v>
      </c>
      <c r="C285" s="48" t="s">
        <v>220</v>
      </c>
      <c r="D285" s="49">
        <v>193308540.34000012</v>
      </c>
      <c r="E285" s="46">
        <v>488297.31999999995</v>
      </c>
      <c r="F285" s="46">
        <v>713238.21000000008</v>
      </c>
      <c r="G285" s="46">
        <v>1832298.1800000002</v>
      </c>
      <c r="H285" s="46">
        <v>1557263.2899999998</v>
      </c>
      <c r="I285" s="46">
        <v>844007.82000000007</v>
      </c>
      <c r="J285" s="46">
        <v>5850294.9399999995</v>
      </c>
      <c r="K285" s="46">
        <v>2579416.13</v>
      </c>
      <c r="L285" s="46">
        <v>12431529.379999999</v>
      </c>
      <c r="M285" s="46">
        <v>6905423.7999999998</v>
      </c>
      <c r="N285" s="46">
        <v>1527968.14</v>
      </c>
      <c r="O285" s="46">
        <v>6816957.6000000015</v>
      </c>
      <c r="P285" s="46">
        <v>114842003.64</v>
      </c>
      <c r="Q285" s="46">
        <v>3734848.1199999996</v>
      </c>
      <c r="S285" s="46">
        <v>3200956.0700000003</v>
      </c>
      <c r="T285" s="46">
        <v>69251.960000000006</v>
      </c>
      <c r="U285" s="46">
        <v>901603.62</v>
      </c>
      <c r="V285" s="46">
        <v>1137920.76</v>
      </c>
      <c r="W285" s="46">
        <v>617361.93000000005</v>
      </c>
      <c r="X285" s="46">
        <v>1939639.46</v>
      </c>
      <c r="Y285" s="46">
        <v>3462560.4</v>
      </c>
      <c r="Z285" s="46">
        <v>-2304.87</v>
      </c>
      <c r="AA285" s="46">
        <v>716328.79</v>
      </c>
      <c r="AB285" s="46">
        <v>3393277.5000000005</v>
      </c>
      <c r="AC285" s="46">
        <v>637158.12999999989</v>
      </c>
      <c r="AD285" s="46">
        <v>116879.65</v>
      </c>
      <c r="AF285" s="46">
        <v>-303869.23</v>
      </c>
      <c r="AG285" s="46">
        <v>1156033.22</v>
      </c>
      <c r="AH285" s="46">
        <v>1368057.52</v>
      </c>
      <c r="AI285" s="46">
        <v>6037275.5100000007</v>
      </c>
      <c r="AJ285" s="46">
        <v>1876993.4300000002</v>
      </c>
      <c r="AK285" s="46">
        <v>3168467.3200000003</v>
      </c>
      <c r="AL285" s="46">
        <v>120568.09999999999</v>
      </c>
      <c r="AM285" s="46">
        <v>1820344.98</v>
      </c>
      <c r="AN285" s="46">
        <v>1332118.56</v>
      </c>
      <c r="AO285" s="46">
        <v>-27006.540000000008</v>
      </c>
      <c r="AP285" s="46">
        <v>234992.26</v>
      </c>
      <c r="AQ285" s="46">
        <v>1817.15</v>
      </c>
      <c r="AR285" s="46">
        <v>14269.75</v>
      </c>
      <c r="AS285" s="46">
        <v>122285.22</v>
      </c>
      <c r="AT285" s="46">
        <v>72013.119999999995</v>
      </c>
    </row>
    <row r="286" spans="2:47" x14ac:dyDescent="0.3">
      <c r="B286" s="48" t="s">
        <v>219</v>
      </c>
      <c r="C286" s="48" t="s">
        <v>218</v>
      </c>
      <c r="D286" s="49">
        <v>79488564.470000014</v>
      </c>
      <c r="E286" s="46">
        <v>255828.48000000001</v>
      </c>
      <c r="F286" s="46">
        <v>644277.65</v>
      </c>
      <c r="G286" s="46">
        <v>1248178.98</v>
      </c>
      <c r="H286" s="46">
        <v>584146.37</v>
      </c>
      <c r="I286" s="46">
        <v>383488.87</v>
      </c>
      <c r="J286" s="46">
        <v>1485761.58</v>
      </c>
      <c r="K286" s="46">
        <v>365886.07999999996</v>
      </c>
      <c r="L286" s="46">
        <v>5052060.2100000009</v>
      </c>
      <c r="M286" s="46">
        <v>2123087.96</v>
      </c>
      <c r="N286" s="46">
        <v>1254631.1400000001</v>
      </c>
      <c r="O286" s="46">
        <v>2670193.6599999997</v>
      </c>
      <c r="P286" s="46">
        <v>44575922.070000008</v>
      </c>
      <c r="Q286" s="46">
        <v>797067.09</v>
      </c>
      <c r="S286" s="46">
        <v>1408657.62</v>
      </c>
      <c r="T286" s="46">
        <v>1837552.4200000002</v>
      </c>
      <c r="U286" s="46">
        <v>1607166.5699999998</v>
      </c>
      <c r="V286" s="46">
        <v>233403.94000000003</v>
      </c>
      <c r="W286" s="46">
        <v>226845.8</v>
      </c>
      <c r="X286" s="46">
        <v>635554.68000000005</v>
      </c>
      <c r="Y286" s="46">
        <v>1236491.5</v>
      </c>
      <c r="AA286" s="46">
        <v>361197.94</v>
      </c>
      <c r="AB286" s="46">
        <v>2605543.6799999997</v>
      </c>
      <c r="AC286" s="46">
        <v>224177.11</v>
      </c>
      <c r="AD286" s="46">
        <v>85851.01</v>
      </c>
      <c r="AF286" s="46">
        <v>-228636.41</v>
      </c>
      <c r="AG286" s="46">
        <v>251370.56999999998</v>
      </c>
      <c r="AH286" s="46">
        <v>331190.95</v>
      </c>
      <c r="AI286" s="46">
        <v>2172656.17</v>
      </c>
      <c r="AJ286" s="46">
        <v>922653.86</v>
      </c>
      <c r="AK286" s="46">
        <v>1503750.1</v>
      </c>
      <c r="AL286" s="46">
        <v>128047.48999999999</v>
      </c>
      <c r="AM286" s="46">
        <v>628599.72</v>
      </c>
      <c r="AN286" s="46">
        <v>1605342.57</v>
      </c>
      <c r="AO286" s="46">
        <v>569.91</v>
      </c>
      <c r="AP286" s="46">
        <v>20673.57</v>
      </c>
      <c r="AQ286" s="46">
        <v>40455.799999999988</v>
      </c>
      <c r="AS286" s="46">
        <v>198628.08</v>
      </c>
      <c r="AT286" s="46">
        <v>10289.68</v>
      </c>
    </row>
    <row r="287" spans="2:47" x14ac:dyDescent="0.3">
      <c r="B287" s="48" t="s">
        <v>217</v>
      </c>
      <c r="C287" s="48" t="s">
        <v>216</v>
      </c>
      <c r="D287" s="49">
        <v>37662716.410000019</v>
      </c>
      <c r="E287" s="46">
        <v>113023.15999999999</v>
      </c>
      <c r="F287" s="46">
        <v>479638.27999999997</v>
      </c>
      <c r="G287" s="46">
        <v>620570.06999999995</v>
      </c>
      <c r="H287" s="46">
        <v>243509.83</v>
      </c>
      <c r="I287" s="46">
        <v>108426.44</v>
      </c>
      <c r="J287" s="46">
        <v>1109114.0600000005</v>
      </c>
      <c r="K287" s="46">
        <v>331436.84999999998</v>
      </c>
      <c r="L287" s="46">
        <v>2048172.5600000003</v>
      </c>
      <c r="M287" s="46">
        <v>1067217.67</v>
      </c>
      <c r="N287" s="46">
        <v>441770.2099999999</v>
      </c>
      <c r="O287" s="46">
        <v>1876259.01</v>
      </c>
      <c r="P287" s="46">
        <v>21135091.749999993</v>
      </c>
      <c r="Q287" s="46">
        <v>810037.95000000007</v>
      </c>
      <c r="S287" s="46">
        <v>306449.06000000006</v>
      </c>
      <c r="T287" s="46">
        <v>113156.48999999999</v>
      </c>
      <c r="U287" s="46">
        <v>281675.07</v>
      </c>
      <c r="V287" s="46">
        <v>196991.22</v>
      </c>
      <c r="W287" s="46">
        <v>175150.95</v>
      </c>
      <c r="X287" s="46">
        <v>356054.19</v>
      </c>
      <c r="Y287" s="46">
        <v>585299.07000000007</v>
      </c>
      <c r="Z287" s="46">
        <v>-516.41</v>
      </c>
      <c r="AA287" s="46">
        <v>181787.08000000002</v>
      </c>
      <c r="AB287" s="46">
        <v>1075968.6199999999</v>
      </c>
      <c r="AC287" s="46">
        <v>143392.53999999998</v>
      </c>
      <c r="AD287" s="46">
        <v>67108.28</v>
      </c>
      <c r="AF287" s="46">
        <v>-38048.78</v>
      </c>
      <c r="AG287" s="46">
        <v>215320.40000000002</v>
      </c>
      <c r="AH287" s="46">
        <v>320774.68999999994</v>
      </c>
      <c r="AI287" s="46">
        <v>1214369.4500000002</v>
      </c>
      <c r="AJ287" s="46">
        <v>427216.59</v>
      </c>
      <c r="AK287" s="46">
        <v>858551.8</v>
      </c>
      <c r="AL287" s="46">
        <v>28608.61</v>
      </c>
      <c r="AM287" s="46">
        <v>334737.71999999997</v>
      </c>
      <c r="AN287" s="46">
        <v>416169.19999999995</v>
      </c>
      <c r="AQ287" s="46">
        <v>15722.84</v>
      </c>
      <c r="AR287" s="46">
        <v>4219.28</v>
      </c>
      <c r="AS287" s="46">
        <v>36398.68</v>
      </c>
      <c r="AT287" s="46">
        <v>-40617.96</v>
      </c>
      <c r="AU287" s="46">
        <v>2509.89</v>
      </c>
    </row>
    <row r="288" spans="2:47" x14ac:dyDescent="0.3">
      <c r="B288" s="48" t="s">
        <v>215</v>
      </c>
      <c r="C288" s="48" t="s">
        <v>214</v>
      </c>
      <c r="D288" s="49">
        <v>52656813.589999959</v>
      </c>
      <c r="E288" s="46">
        <v>168165.93</v>
      </c>
      <c r="F288" s="46">
        <v>658973.03</v>
      </c>
      <c r="G288" s="46">
        <v>654735.53</v>
      </c>
      <c r="H288" s="46">
        <v>262361.06</v>
      </c>
      <c r="I288" s="46">
        <v>18287.87</v>
      </c>
      <c r="J288" s="46">
        <v>890150.92</v>
      </c>
      <c r="K288" s="46">
        <v>321087.08</v>
      </c>
      <c r="L288" s="46">
        <v>2752503.83</v>
      </c>
      <c r="M288" s="46">
        <v>1435019.6999999995</v>
      </c>
      <c r="N288" s="46">
        <v>485530.95000000007</v>
      </c>
      <c r="O288" s="46">
        <v>2975052.1500000004</v>
      </c>
      <c r="P288" s="46">
        <v>30301810.210000005</v>
      </c>
      <c r="Q288" s="46">
        <v>934542.86</v>
      </c>
      <c r="S288" s="46">
        <v>1414718.6800000004</v>
      </c>
      <c r="T288" s="46">
        <v>436520.29</v>
      </c>
      <c r="U288" s="46">
        <v>790259.08</v>
      </c>
      <c r="V288" s="46">
        <v>267698</v>
      </c>
      <c r="W288" s="46">
        <v>121946.1</v>
      </c>
      <c r="X288" s="46">
        <v>507806.82999999996</v>
      </c>
      <c r="Y288" s="46">
        <v>558219.39999999991</v>
      </c>
      <c r="Z288" s="46">
        <v>-3567.91</v>
      </c>
      <c r="AA288" s="46">
        <v>249529.46999999997</v>
      </c>
      <c r="AB288" s="46">
        <v>1271604.6600000001</v>
      </c>
      <c r="AC288" s="46">
        <v>189616.79</v>
      </c>
      <c r="AD288" s="46">
        <v>59511.98</v>
      </c>
      <c r="AE288" s="46">
        <v>224.7</v>
      </c>
      <c r="AF288" s="46">
        <v>-144169</v>
      </c>
      <c r="AG288" s="46">
        <v>181345.55</v>
      </c>
      <c r="AH288" s="46">
        <v>205390.34</v>
      </c>
      <c r="AI288" s="46">
        <v>1529002.5</v>
      </c>
      <c r="AJ288" s="46">
        <v>685342.13</v>
      </c>
      <c r="AK288" s="46">
        <v>1066356.77</v>
      </c>
      <c r="AL288" s="46">
        <v>74150.459999999992</v>
      </c>
      <c r="AM288" s="46">
        <v>494586.02</v>
      </c>
      <c r="AN288" s="46">
        <v>817660.53</v>
      </c>
      <c r="AP288" s="46">
        <v>7827.8499999999995</v>
      </c>
      <c r="AQ288" s="46">
        <v>17011.25</v>
      </c>
    </row>
    <row r="289" spans="2:47" x14ac:dyDescent="0.3">
      <c r="B289" s="48" t="s">
        <v>213</v>
      </c>
      <c r="C289" s="48" t="s">
        <v>212</v>
      </c>
      <c r="D289" s="49">
        <v>29978901.260000002</v>
      </c>
      <c r="E289" s="46">
        <v>108040.87</v>
      </c>
      <c r="F289" s="46">
        <v>1097301.5400000003</v>
      </c>
      <c r="G289" s="46">
        <v>484315.00000000006</v>
      </c>
      <c r="H289" s="46">
        <v>4236.97</v>
      </c>
      <c r="I289" s="46">
        <v>25053.43</v>
      </c>
      <c r="J289" s="46">
        <v>336033.37000000011</v>
      </c>
      <c r="K289" s="46">
        <v>197531.22999999998</v>
      </c>
      <c r="L289" s="46">
        <v>1951675.4300000002</v>
      </c>
      <c r="M289" s="46">
        <v>945906.23</v>
      </c>
      <c r="N289" s="46">
        <v>434450.87</v>
      </c>
      <c r="O289" s="46">
        <v>958436.23999999987</v>
      </c>
      <c r="P289" s="46">
        <v>14503613.339999998</v>
      </c>
      <c r="Q289" s="46">
        <v>653989.54</v>
      </c>
      <c r="R289" s="46">
        <v>455595.04000000004</v>
      </c>
      <c r="S289" s="46">
        <v>164719.56999999998</v>
      </c>
      <c r="U289" s="46">
        <v>13.52</v>
      </c>
      <c r="V289" s="46">
        <v>254680.81</v>
      </c>
      <c r="W289" s="46">
        <v>1695.38</v>
      </c>
      <c r="X289" s="46">
        <v>264742</v>
      </c>
      <c r="Y289" s="46">
        <v>637322.6399999999</v>
      </c>
      <c r="AA289" s="46">
        <v>242152.01</v>
      </c>
      <c r="AB289" s="46">
        <v>742367.41</v>
      </c>
      <c r="AC289" s="46">
        <v>140685.53</v>
      </c>
      <c r="AD289" s="46">
        <v>48322</v>
      </c>
      <c r="AF289" s="46">
        <v>-94941.42</v>
      </c>
      <c r="AH289" s="46">
        <v>164233.06</v>
      </c>
      <c r="AI289" s="46">
        <v>1735760.5499999998</v>
      </c>
      <c r="AJ289" s="46">
        <v>908841.91</v>
      </c>
      <c r="AK289" s="46">
        <v>473547.59</v>
      </c>
      <c r="AL289" s="46">
        <v>2409.62</v>
      </c>
      <c r="AM289" s="46">
        <v>262501</v>
      </c>
      <c r="AN289" s="46">
        <v>1154561.57</v>
      </c>
      <c r="AO289" s="46">
        <v>112.63</v>
      </c>
      <c r="AQ289" s="46">
        <v>30314.400000000005</v>
      </c>
      <c r="AR289" s="46">
        <v>127185.22</v>
      </c>
      <c r="AS289" s="46">
        <v>561495.16</v>
      </c>
    </row>
    <row r="290" spans="2:47" x14ac:dyDescent="0.3">
      <c r="B290" s="48" t="s">
        <v>211</v>
      </c>
      <c r="C290" s="48" t="s">
        <v>210</v>
      </c>
      <c r="D290" s="49">
        <v>32581812.570000011</v>
      </c>
      <c r="E290" s="46">
        <v>62249.299999999996</v>
      </c>
      <c r="F290" s="46">
        <v>307084.63</v>
      </c>
      <c r="G290" s="46">
        <v>494427.94</v>
      </c>
      <c r="H290" s="46">
        <v>5756.26</v>
      </c>
      <c r="I290" s="46">
        <v>37975.35</v>
      </c>
      <c r="J290" s="46">
        <v>573706.99999999977</v>
      </c>
      <c r="K290" s="46">
        <v>198254.41999999998</v>
      </c>
      <c r="L290" s="46">
        <v>2024109.26</v>
      </c>
      <c r="M290" s="46">
        <v>910500.55000000016</v>
      </c>
      <c r="N290" s="46">
        <v>17057.940000000002</v>
      </c>
      <c r="O290" s="46">
        <v>980400</v>
      </c>
      <c r="P290" s="46">
        <v>18906393.589999992</v>
      </c>
      <c r="Q290" s="46">
        <v>468029.33</v>
      </c>
      <c r="S290" s="46">
        <v>291256.53000000003</v>
      </c>
      <c r="T290" s="46">
        <v>927174.3899999999</v>
      </c>
      <c r="U290" s="46">
        <v>57482.36</v>
      </c>
      <c r="V290" s="46">
        <v>232371.99000000002</v>
      </c>
      <c r="W290" s="46">
        <v>119635.75999999998</v>
      </c>
      <c r="X290" s="46">
        <v>479198.68</v>
      </c>
      <c r="Y290" s="46">
        <v>592545.98999999987</v>
      </c>
      <c r="AA290" s="46">
        <v>180287.55</v>
      </c>
      <c r="AB290" s="46">
        <v>1102913.58</v>
      </c>
      <c r="AC290" s="46">
        <v>248377.07</v>
      </c>
      <c r="AD290" s="46">
        <v>55505</v>
      </c>
      <c r="AE290" s="46">
        <v>259.89999999999998</v>
      </c>
      <c r="AF290" s="46">
        <v>-201168.59</v>
      </c>
      <c r="AG290" s="46">
        <v>158226.72</v>
      </c>
      <c r="AH290" s="46">
        <v>135358.54999999999</v>
      </c>
      <c r="AI290" s="46">
        <v>1121455.6400000001</v>
      </c>
      <c r="AJ290" s="46">
        <v>726789.53</v>
      </c>
      <c r="AK290" s="46">
        <v>603581.7300000001</v>
      </c>
      <c r="AL290" s="46">
        <v>41701.519999999997</v>
      </c>
      <c r="AM290" s="46">
        <v>346047</v>
      </c>
      <c r="AN290" s="46">
        <v>295975.81</v>
      </c>
      <c r="AQ290" s="46">
        <v>80890.289999999979</v>
      </c>
    </row>
    <row r="291" spans="2:47" x14ac:dyDescent="0.3">
      <c r="B291" s="48" t="s">
        <v>209</v>
      </c>
      <c r="C291" s="48" t="s">
        <v>208</v>
      </c>
      <c r="D291" s="49">
        <v>34312198.320000015</v>
      </c>
      <c r="E291" s="46">
        <v>153977.98000000001</v>
      </c>
      <c r="F291" s="46">
        <v>534399.38</v>
      </c>
      <c r="G291" s="46">
        <v>570338.4</v>
      </c>
      <c r="H291" s="46">
        <v>118584.85</v>
      </c>
      <c r="I291" s="46">
        <v>61615.770000000004</v>
      </c>
      <c r="J291" s="46">
        <v>609484.73999999987</v>
      </c>
      <c r="K291" s="46">
        <v>460356.07999999996</v>
      </c>
      <c r="L291" s="46">
        <v>2048622.14</v>
      </c>
      <c r="M291" s="46">
        <v>1069898.0400000003</v>
      </c>
      <c r="N291" s="46">
        <v>11572.720000000001</v>
      </c>
      <c r="O291" s="46">
        <v>1529804.0699999998</v>
      </c>
      <c r="P291" s="46">
        <v>19250861.519999996</v>
      </c>
      <c r="Q291" s="46">
        <v>608725.49</v>
      </c>
      <c r="R291" s="46">
        <v>168696</v>
      </c>
      <c r="S291" s="46">
        <v>256906.74</v>
      </c>
      <c r="T291" s="46">
        <v>2595.79</v>
      </c>
      <c r="W291" s="46">
        <v>159353.65</v>
      </c>
      <c r="X291" s="46">
        <v>281891.98</v>
      </c>
      <c r="Y291" s="46">
        <v>604662.13</v>
      </c>
      <c r="Z291" s="46">
        <v>-385.5</v>
      </c>
      <c r="AA291" s="46">
        <v>225700.33000000002</v>
      </c>
      <c r="AB291" s="46">
        <v>1782807.24</v>
      </c>
      <c r="AC291" s="46">
        <v>324621.78999999998</v>
      </c>
      <c r="AD291" s="46">
        <v>152034</v>
      </c>
      <c r="AF291" s="46">
        <v>-189657.63</v>
      </c>
      <c r="AG291" s="46">
        <v>205062.71000000002</v>
      </c>
      <c r="AH291" s="46">
        <v>20957.96</v>
      </c>
      <c r="AI291" s="46">
        <v>1080092.07</v>
      </c>
      <c r="AJ291" s="46">
        <v>572462.15</v>
      </c>
      <c r="AK291" s="46">
        <v>583128.29</v>
      </c>
      <c r="AL291" s="46">
        <v>72262.099999999991</v>
      </c>
      <c r="AM291" s="46">
        <v>245876.61</v>
      </c>
      <c r="AN291" s="46">
        <v>539203.63</v>
      </c>
      <c r="AO291" s="46">
        <v>67843.55</v>
      </c>
      <c r="AQ291" s="46">
        <v>59118.03</v>
      </c>
      <c r="AR291" s="46">
        <v>4233.3599999999997</v>
      </c>
      <c r="AS291" s="46">
        <v>64490.16</v>
      </c>
    </row>
    <row r="292" spans="2:47" x14ac:dyDescent="0.3">
      <c r="B292" s="48" t="s">
        <v>207</v>
      </c>
      <c r="C292" s="48" t="s">
        <v>206</v>
      </c>
      <c r="D292" s="49">
        <v>2516514.9499999997</v>
      </c>
      <c r="E292" s="46">
        <v>20185.09</v>
      </c>
      <c r="F292" s="46">
        <v>163447.36000000002</v>
      </c>
      <c r="G292" s="46">
        <v>261214.21000000002</v>
      </c>
      <c r="H292" s="46">
        <v>325</v>
      </c>
      <c r="I292" s="46">
        <v>21982.86</v>
      </c>
      <c r="L292" s="46">
        <v>270848.27</v>
      </c>
      <c r="O292" s="46">
        <v>67454.049999999988</v>
      </c>
      <c r="P292" s="46">
        <v>796770.10999999975</v>
      </c>
      <c r="Q292" s="46">
        <v>1204.08</v>
      </c>
      <c r="S292" s="46">
        <v>20735.43</v>
      </c>
      <c r="T292" s="46">
        <v>59222.770000000004</v>
      </c>
      <c r="V292" s="46">
        <v>13884.75</v>
      </c>
      <c r="X292" s="46">
        <v>45215.37</v>
      </c>
      <c r="Y292" s="46">
        <v>2874.47</v>
      </c>
      <c r="AB292" s="46">
        <v>13222.43</v>
      </c>
      <c r="AI292" s="46">
        <v>518360.67000000004</v>
      </c>
      <c r="AJ292" s="46">
        <v>5310.08</v>
      </c>
      <c r="AK292" s="46">
        <v>30691.79</v>
      </c>
      <c r="AM292" s="46">
        <v>8809.58</v>
      </c>
      <c r="AN292" s="46">
        <v>45677.33</v>
      </c>
      <c r="AR292" s="46">
        <v>28929.9</v>
      </c>
      <c r="AS292" s="46">
        <v>120149.35</v>
      </c>
    </row>
    <row r="293" spans="2:47" x14ac:dyDescent="0.3">
      <c r="B293" s="48" t="s">
        <v>205</v>
      </c>
      <c r="C293" s="48" t="s">
        <v>204</v>
      </c>
      <c r="D293" s="49">
        <v>6507912.0699999994</v>
      </c>
      <c r="K293" s="46">
        <v>81878.600000000006</v>
      </c>
      <c r="L293" s="46">
        <v>540086.03</v>
      </c>
      <c r="M293" s="46">
        <v>127245.99</v>
      </c>
      <c r="O293" s="46">
        <v>73638.84</v>
      </c>
      <c r="P293" s="46">
        <v>5045264.7899999991</v>
      </c>
      <c r="T293" s="46">
        <v>8133</v>
      </c>
      <c r="V293" s="46">
        <v>42646.38</v>
      </c>
      <c r="W293" s="46">
        <v>268601.74</v>
      </c>
      <c r="X293" s="46">
        <v>21774.98</v>
      </c>
      <c r="Y293" s="46">
        <v>3573.06</v>
      </c>
      <c r="AA293" s="46">
        <v>292107.24</v>
      </c>
      <c r="AB293" s="46">
        <v>2961.42</v>
      </c>
    </row>
    <row r="294" spans="2:47" x14ac:dyDescent="0.3">
      <c r="B294" s="48" t="s">
        <v>203</v>
      </c>
      <c r="C294" s="48" t="s">
        <v>202</v>
      </c>
      <c r="D294" s="49">
        <v>3007075.9199999981</v>
      </c>
      <c r="E294" s="46">
        <v>18444.949999999997</v>
      </c>
      <c r="F294" s="46">
        <v>116359.60999999999</v>
      </c>
      <c r="G294" s="46">
        <v>135237.65</v>
      </c>
      <c r="H294" s="46">
        <v>6059.91</v>
      </c>
      <c r="I294" s="46">
        <v>931.45</v>
      </c>
      <c r="L294" s="46">
        <v>191439.91</v>
      </c>
      <c r="M294" s="46">
        <v>31507.120000000003</v>
      </c>
      <c r="N294" s="46">
        <v>389.5</v>
      </c>
      <c r="O294" s="46">
        <v>63423.979999999996</v>
      </c>
      <c r="P294" s="46">
        <v>1531596.4400000006</v>
      </c>
      <c r="Q294" s="46">
        <v>107314.12</v>
      </c>
      <c r="S294" s="46">
        <v>1125.23</v>
      </c>
      <c r="T294" s="46">
        <v>49102.42</v>
      </c>
      <c r="U294" s="46">
        <v>12228.949999999999</v>
      </c>
      <c r="V294" s="46">
        <v>18105.73</v>
      </c>
      <c r="X294" s="46">
        <v>29298.67</v>
      </c>
      <c r="Y294" s="46">
        <v>71448.34</v>
      </c>
      <c r="AA294" s="46">
        <v>23666.02</v>
      </c>
      <c r="AB294" s="46">
        <v>168658.64000000004</v>
      </c>
      <c r="AC294" s="46">
        <v>92427.010000000009</v>
      </c>
      <c r="AD294" s="46">
        <v>14627.41</v>
      </c>
      <c r="AF294" s="46">
        <v>-7551.91</v>
      </c>
      <c r="AH294" s="46">
        <v>29788.070000000003</v>
      </c>
      <c r="AI294" s="46">
        <v>91002.249999999985</v>
      </c>
      <c r="AJ294" s="46">
        <v>49228.880000000005</v>
      </c>
      <c r="AK294" s="46">
        <v>69066.36</v>
      </c>
      <c r="AL294" s="46">
        <v>374.84</v>
      </c>
      <c r="AM294" s="46">
        <v>38571.230000000003</v>
      </c>
      <c r="AN294" s="46">
        <v>49952.100000000006</v>
      </c>
      <c r="AQ294" s="46">
        <v>3251.04</v>
      </c>
    </row>
    <row r="295" spans="2:47" x14ac:dyDescent="0.3">
      <c r="B295" s="48" t="s">
        <v>201</v>
      </c>
      <c r="C295" s="48" t="s">
        <v>200</v>
      </c>
      <c r="D295" s="49">
        <v>1036300.3599999998</v>
      </c>
      <c r="E295" s="46">
        <v>4896.68</v>
      </c>
      <c r="F295" s="46">
        <v>13546.810000000001</v>
      </c>
      <c r="G295" s="46">
        <v>103837.04000000001</v>
      </c>
      <c r="H295" s="46">
        <v>51.65</v>
      </c>
      <c r="I295" s="46">
        <v>240</v>
      </c>
      <c r="K295" s="46">
        <v>731.89</v>
      </c>
      <c r="L295" s="46">
        <v>116636.52</v>
      </c>
      <c r="M295" s="46">
        <v>16294.5</v>
      </c>
      <c r="O295" s="46">
        <v>31341.859999999997</v>
      </c>
      <c r="P295" s="46">
        <v>424816.56</v>
      </c>
      <c r="Q295" s="46">
        <v>9873.86</v>
      </c>
      <c r="S295" s="46">
        <v>7616.5599999999995</v>
      </c>
      <c r="U295" s="46">
        <v>6000</v>
      </c>
      <c r="V295" s="46">
        <v>6152.37</v>
      </c>
      <c r="X295" s="46">
        <v>13733.17</v>
      </c>
      <c r="Y295" s="46">
        <v>49691.56</v>
      </c>
      <c r="AA295" s="46">
        <v>20697.300000000003</v>
      </c>
      <c r="AB295" s="46">
        <v>35219.97</v>
      </c>
      <c r="AC295" s="46">
        <v>150.38</v>
      </c>
      <c r="AD295" s="46">
        <v>11248.35</v>
      </c>
      <c r="AF295" s="46">
        <v>-819</v>
      </c>
      <c r="AH295" s="46">
        <v>19887</v>
      </c>
      <c r="AI295" s="46">
        <v>36970.81</v>
      </c>
      <c r="AJ295" s="46">
        <v>21104.309999999998</v>
      </c>
      <c r="AK295" s="46">
        <v>42114.67</v>
      </c>
      <c r="AM295" s="46">
        <v>19352.63</v>
      </c>
      <c r="AN295" s="46">
        <v>23764.569999999996</v>
      </c>
      <c r="AQ295" s="46">
        <v>1148.3399999999999</v>
      </c>
    </row>
    <row r="296" spans="2:47" x14ac:dyDescent="0.3">
      <c r="B296" s="48" t="s">
        <v>199</v>
      </c>
      <c r="C296" s="48" t="s">
        <v>198</v>
      </c>
      <c r="D296" s="49">
        <v>4182533.24</v>
      </c>
      <c r="E296" s="46">
        <v>14727.42</v>
      </c>
      <c r="F296" s="46">
        <v>81076.94</v>
      </c>
      <c r="G296" s="46">
        <v>144224.31</v>
      </c>
      <c r="H296" s="46">
        <v>330</v>
      </c>
      <c r="I296" s="46">
        <v>92.8</v>
      </c>
      <c r="J296" s="46">
        <v>15041.47</v>
      </c>
      <c r="K296" s="46">
        <v>824.74</v>
      </c>
      <c r="L296" s="46">
        <v>210115.83000000002</v>
      </c>
      <c r="M296" s="46">
        <v>199246.18000000005</v>
      </c>
      <c r="N296" s="46">
        <v>918.35</v>
      </c>
      <c r="O296" s="46">
        <v>181623.22</v>
      </c>
      <c r="P296" s="46">
        <v>2179457.0999999996</v>
      </c>
      <c r="Q296" s="46">
        <v>86078.520000000019</v>
      </c>
      <c r="S296" s="46">
        <v>23583.27</v>
      </c>
      <c r="T296" s="46">
        <v>69828.98000000001</v>
      </c>
      <c r="U296" s="46">
        <v>38890.720000000001</v>
      </c>
      <c r="V296" s="46">
        <v>27180.36</v>
      </c>
      <c r="X296" s="46">
        <v>58587.37</v>
      </c>
      <c r="Y296" s="46">
        <v>106148.39</v>
      </c>
      <c r="AB296" s="46">
        <v>156930.10999999999</v>
      </c>
      <c r="AC296" s="46">
        <v>82723.62</v>
      </c>
      <c r="AD296" s="46">
        <v>22955.84</v>
      </c>
      <c r="AF296" s="46">
        <v>-27654</v>
      </c>
      <c r="AH296" s="46">
        <v>12423.04</v>
      </c>
      <c r="AI296" s="46">
        <v>73510.55</v>
      </c>
      <c r="AJ296" s="46">
        <v>83446.740000000005</v>
      </c>
      <c r="AK296" s="46">
        <v>160430.72</v>
      </c>
      <c r="AM296" s="46">
        <v>58735.26</v>
      </c>
      <c r="AN296" s="46">
        <v>25361.68</v>
      </c>
      <c r="AQ296" s="46">
        <v>8373.5199999999986</v>
      </c>
      <c r="AS296" s="46">
        <v>8761.9</v>
      </c>
      <c r="AU296" s="46">
        <v>78558.289999999994</v>
      </c>
    </row>
    <row r="297" spans="2:47" x14ac:dyDescent="0.3">
      <c r="B297" s="48" t="s">
        <v>197</v>
      </c>
      <c r="C297" s="48" t="s">
        <v>196</v>
      </c>
      <c r="D297" s="49">
        <v>39720670.960000001</v>
      </c>
      <c r="E297" s="46">
        <v>153083.22</v>
      </c>
      <c r="F297" s="46">
        <v>775485.21</v>
      </c>
      <c r="G297" s="46">
        <v>424842.98999999993</v>
      </c>
      <c r="H297" s="46">
        <v>214304.28</v>
      </c>
      <c r="J297" s="46">
        <v>638143.38</v>
      </c>
      <c r="K297" s="46">
        <v>449190.1</v>
      </c>
      <c r="L297" s="46">
        <v>2654526.94</v>
      </c>
      <c r="M297" s="46">
        <v>1021314.7500000001</v>
      </c>
      <c r="N297" s="46">
        <v>404596.56</v>
      </c>
      <c r="O297" s="46">
        <v>1440109.1199999999</v>
      </c>
      <c r="P297" s="46">
        <v>21529266.739999998</v>
      </c>
      <c r="Q297" s="46">
        <v>910467.97</v>
      </c>
      <c r="S297" s="46">
        <v>821385.03999999992</v>
      </c>
      <c r="T297" s="46">
        <v>198881.77999999997</v>
      </c>
      <c r="U297" s="46">
        <v>295046.86</v>
      </c>
      <c r="V297" s="46">
        <v>235284.92999999996</v>
      </c>
      <c r="W297" s="46">
        <v>114025.22</v>
      </c>
      <c r="X297" s="46">
        <v>468364</v>
      </c>
      <c r="Y297" s="46">
        <v>576638.41</v>
      </c>
      <c r="Z297" s="46">
        <v>-2017.37</v>
      </c>
      <c r="AA297" s="46">
        <v>173425.61000000002</v>
      </c>
      <c r="AB297" s="46">
        <v>1023734.75</v>
      </c>
      <c r="AC297" s="46">
        <v>252447.00999999998</v>
      </c>
      <c r="AD297" s="46">
        <v>30431.32</v>
      </c>
      <c r="AF297" s="46">
        <v>-285645</v>
      </c>
      <c r="AG297" s="46">
        <v>102657.17</v>
      </c>
      <c r="AH297" s="46">
        <v>262682.71000000002</v>
      </c>
      <c r="AI297" s="46">
        <v>1647921.35</v>
      </c>
      <c r="AJ297" s="46">
        <v>739432.66</v>
      </c>
      <c r="AK297" s="46">
        <v>1092061.06</v>
      </c>
      <c r="AL297" s="46">
        <v>5000</v>
      </c>
      <c r="AM297" s="46">
        <v>363839.7</v>
      </c>
      <c r="AN297" s="46">
        <v>948635.47</v>
      </c>
      <c r="AQ297" s="46">
        <v>41107.019999999997</v>
      </c>
    </row>
    <row r="298" spans="2:47" x14ac:dyDescent="0.3">
      <c r="B298" s="48" t="s">
        <v>195</v>
      </c>
      <c r="C298" s="48" t="s">
        <v>194</v>
      </c>
      <c r="D298" s="49">
        <v>8172332.3200000031</v>
      </c>
      <c r="E298" s="46">
        <v>34692.629999999997</v>
      </c>
      <c r="F298" s="46">
        <v>291950.53999999998</v>
      </c>
      <c r="G298" s="46">
        <v>105511.85</v>
      </c>
      <c r="H298" s="46">
        <v>89039.58</v>
      </c>
      <c r="I298" s="46">
        <v>2215.4</v>
      </c>
      <c r="J298" s="46">
        <v>154271.24</v>
      </c>
      <c r="K298" s="46">
        <v>27088.66</v>
      </c>
      <c r="L298" s="46">
        <v>393124.74</v>
      </c>
      <c r="M298" s="46">
        <v>190468.56</v>
      </c>
      <c r="N298" s="46">
        <v>48832.3</v>
      </c>
      <c r="O298" s="46">
        <v>216894.51</v>
      </c>
      <c r="P298" s="46">
        <v>4089321.82</v>
      </c>
      <c r="Q298" s="46">
        <v>346833.27999999991</v>
      </c>
      <c r="S298" s="46">
        <v>26390.420000000006</v>
      </c>
      <c r="T298" s="46">
        <v>214121.63999999998</v>
      </c>
      <c r="U298" s="46">
        <v>106243.03</v>
      </c>
      <c r="V298" s="46">
        <v>39006.050000000003</v>
      </c>
      <c r="W298" s="46">
        <v>11223.460000000001</v>
      </c>
      <c r="X298" s="46">
        <v>141241.89000000001</v>
      </c>
      <c r="Y298" s="46">
        <v>141509.06</v>
      </c>
      <c r="AA298" s="46">
        <v>98046.87</v>
      </c>
      <c r="AB298" s="46">
        <v>326921.81000000006</v>
      </c>
      <c r="AC298" s="46">
        <v>59509.72</v>
      </c>
      <c r="AD298" s="46">
        <v>30338.66</v>
      </c>
      <c r="AF298" s="46">
        <v>-53032.32</v>
      </c>
      <c r="AH298" s="46">
        <v>61207.11</v>
      </c>
      <c r="AI298" s="46">
        <v>278257.93</v>
      </c>
      <c r="AJ298" s="46">
        <v>167158.66999999998</v>
      </c>
      <c r="AK298" s="46">
        <v>250220.96</v>
      </c>
      <c r="AM298" s="46">
        <v>138306.37</v>
      </c>
      <c r="AN298" s="46">
        <v>145415.88</v>
      </c>
      <c r="AQ298" s="46">
        <v>2.8421709430404007E-14</v>
      </c>
    </row>
    <row r="299" spans="2:47" x14ac:dyDescent="0.3">
      <c r="B299" s="48" t="s">
        <v>193</v>
      </c>
      <c r="C299" s="48" t="s">
        <v>192</v>
      </c>
      <c r="D299" s="49">
        <v>3371545.9500000011</v>
      </c>
      <c r="E299" s="46">
        <v>24488.379999999997</v>
      </c>
      <c r="F299" s="46">
        <v>90136.049999999988</v>
      </c>
      <c r="G299" s="46">
        <v>57482.439999999995</v>
      </c>
      <c r="H299" s="46">
        <v>1419.66</v>
      </c>
      <c r="K299" s="46">
        <v>1603.25</v>
      </c>
      <c r="L299" s="46">
        <v>177736.98</v>
      </c>
      <c r="M299" s="46">
        <v>118850.69999999998</v>
      </c>
      <c r="O299" s="46">
        <v>96001.669999999984</v>
      </c>
      <c r="P299" s="46">
        <v>1930430.8699999994</v>
      </c>
      <c r="Q299" s="46">
        <v>130596.1</v>
      </c>
      <c r="S299" s="46">
        <v>2452.4399999999996</v>
      </c>
      <c r="T299" s="46">
        <v>37414</v>
      </c>
      <c r="U299" s="46">
        <v>16507.39</v>
      </c>
      <c r="V299" s="46">
        <v>21900.09</v>
      </c>
      <c r="W299" s="46">
        <v>59.83</v>
      </c>
      <c r="X299" s="46">
        <v>32259.62</v>
      </c>
      <c r="Y299" s="46">
        <v>75557.81</v>
      </c>
      <c r="AH299" s="46">
        <v>33249.71</v>
      </c>
      <c r="AI299" s="46">
        <v>160474.28999999998</v>
      </c>
      <c r="AJ299" s="46">
        <v>67299.25</v>
      </c>
      <c r="AK299" s="46">
        <v>96119.45</v>
      </c>
      <c r="AL299" s="46">
        <v>3841.19</v>
      </c>
      <c r="AM299" s="46">
        <v>45441.31</v>
      </c>
      <c r="AN299" s="46">
        <v>65770.260000000009</v>
      </c>
      <c r="AO299" s="46">
        <v>8554.86</v>
      </c>
      <c r="AQ299" s="46">
        <v>35654.89</v>
      </c>
      <c r="AU299" s="46">
        <v>40243.46</v>
      </c>
    </row>
    <row r="300" spans="2:47" x14ac:dyDescent="0.3">
      <c r="B300" s="48" t="s">
        <v>191</v>
      </c>
      <c r="C300" s="48" t="s">
        <v>190</v>
      </c>
      <c r="D300" s="49">
        <v>3400113.2500000028</v>
      </c>
      <c r="E300" s="46">
        <v>23826.049999999996</v>
      </c>
      <c r="F300" s="46">
        <v>98251.13</v>
      </c>
      <c r="G300" s="46">
        <v>57252.680000000008</v>
      </c>
      <c r="J300" s="46">
        <v>11709.150000000001</v>
      </c>
      <c r="K300" s="46">
        <v>55210.01</v>
      </c>
      <c r="L300" s="46">
        <v>182445.36</v>
      </c>
      <c r="M300" s="46">
        <v>58363.69</v>
      </c>
      <c r="N300" s="46">
        <v>53832.38</v>
      </c>
      <c r="O300" s="46">
        <v>66484.42</v>
      </c>
      <c r="P300" s="46">
        <v>1466602.3300000003</v>
      </c>
      <c r="Q300" s="46">
        <v>137643.15</v>
      </c>
      <c r="R300" s="46">
        <v>2660</v>
      </c>
      <c r="S300" s="46">
        <v>2744.0699999999997</v>
      </c>
      <c r="T300" s="46">
        <v>47649.670000000006</v>
      </c>
      <c r="U300" s="46">
        <v>9497.0299999999988</v>
      </c>
      <c r="V300" s="46">
        <v>19005.690000000002</v>
      </c>
      <c r="X300" s="46">
        <v>55276.27</v>
      </c>
      <c r="Y300" s="46">
        <v>101681.8</v>
      </c>
      <c r="AA300" s="46">
        <v>59156.009999999995</v>
      </c>
      <c r="AB300" s="46">
        <v>247558.81999999998</v>
      </c>
      <c r="AC300" s="46">
        <v>45455.57</v>
      </c>
      <c r="AD300" s="46">
        <v>14714.82</v>
      </c>
      <c r="AF300" s="46">
        <v>-21549</v>
      </c>
      <c r="AH300" s="46">
        <v>58111.47</v>
      </c>
      <c r="AI300" s="46">
        <v>35855.490000000005</v>
      </c>
      <c r="AJ300" s="46">
        <v>140569.21</v>
      </c>
      <c r="AK300" s="46">
        <v>118279.35</v>
      </c>
      <c r="AM300" s="46">
        <v>41285.61</v>
      </c>
      <c r="AN300" s="46">
        <v>60456.369999999995</v>
      </c>
      <c r="AO300" s="46">
        <v>14537.85</v>
      </c>
      <c r="AQ300" s="46">
        <v>61276.03</v>
      </c>
      <c r="AU300" s="46">
        <v>74270.77</v>
      </c>
    </row>
    <row r="301" spans="2:47" x14ac:dyDescent="0.3">
      <c r="B301" s="48" t="s">
        <v>189</v>
      </c>
      <c r="C301" s="48" t="s">
        <v>188</v>
      </c>
      <c r="D301" s="49">
        <v>873798.22999999963</v>
      </c>
      <c r="E301" s="46">
        <v>2485.17</v>
      </c>
      <c r="F301" s="46">
        <v>8686.5499999999993</v>
      </c>
      <c r="G301" s="46">
        <v>66744.259999999995</v>
      </c>
      <c r="J301" s="46">
        <v>2792.59</v>
      </c>
      <c r="L301" s="46">
        <v>52513.17</v>
      </c>
      <c r="O301" s="46">
        <v>25247.78</v>
      </c>
      <c r="P301" s="46">
        <v>464003.82999999996</v>
      </c>
      <c r="R301" s="46">
        <v>9691.09</v>
      </c>
      <c r="T301" s="46">
        <v>20082.810000000001</v>
      </c>
      <c r="V301" s="46">
        <v>4987.2</v>
      </c>
      <c r="X301" s="46">
        <v>629.37</v>
      </c>
      <c r="AA301" s="46">
        <v>6691.2899999999991</v>
      </c>
      <c r="AB301" s="46">
        <v>60186.46</v>
      </c>
      <c r="AC301" s="46">
        <v>9963.26</v>
      </c>
      <c r="AF301" s="46">
        <v>-355</v>
      </c>
      <c r="AH301" s="46">
        <v>17240.21</v>
      </c>
      <c r="AI301" s="46">
        <v>55609.590000000004</v>
      </c>
      <c r="AJ301" s="46">
        <v>13618.69</v>
      </c>
      <c r="AK301" s="46">
        <v>32927.949999999997</v>
      </c>
      <c r="AN301" s="46">
        <v>15516.85</v>
      </c>
      <c r="AU301" s="46">
        <v>4535.1099999999997</v>
      </c>
    </row>
    <row r="302" spans="2:47" x14ac:dyDescent="0.3">
      <c r="B302" s="48" t="s">
        <v>187</v>
      </c>
      <c r="C302" s="48" t="s">
        <v>186</v>
      </c>
      <c r="D302" s="49">
        <v>3794535.3900000006</v>
      </c>
      <c r="E302" s="46">
        <v>26212.38</v>
      </c>
      <c r="F302" s="46">
        <v>96870.799999999988</v>
      </c>
      <c r="G302" s="46">
        <v>97520.71</v>
      </c>
      <c r="J302" s="46">
        <v>12084.15</v>
      </c>
      <c r="K302" s="46">
        <v>3.45</v>
      </c>
      <c r="L302" s="46">
        <v>209992.87</v>
      </c>
      <c r="M302" s="46">
        <v>68852.61</v>
      </c>
      <c r="O302" s="46">
        <v>64363.03</v>
      </c>
      <c r="P302" s="46">
        <v>2137379.4900000007</v>
      </c>
      <c r="Q302" s="46">
        <v>166050.81</v>
      </c>
      <c r="U302" s="46">
        <v>22515.72</v>
      </c>
      <c r="V302" s="46">
        <v>25286.639999999999</v>
      </c>
      <c r="X302" s="46">
        <v>41338.07</v>
      </c>
      <c r="Y302" s="46">
        <v>72419.16</v>
      </c>
      <c r="AA302" s="46">
        <v>19285.419999999998</v>
      </c>
      <c r="AB302" s="46">
        <v>83507.92</v>
      </c>
      <c r="AC302" s="46">
        <v>65317.770000000004</v>
      </c>
      <c r="AD302" s="46">
        <v>9116.86</v>
      </c>
      <c r="AF302" s="46">
        <v>-20663.84</v>
      </c>
      <c r="AH302" s="46">
        <v>12661.210000000001</v>
      </c>
      <c r="AI302" s="46">
        <v>122303.98</v>
      </c>
      <c r="AJ302" s="46">
        <v>73669.859999999986</v>
      </c>
      <c r="AK302" s="46">
        <v>102813.9</v>
      </c>
      <c r="AM302" s="46">
        <v>61699.5</v>
      </c>
      <c r="AN302" s="46">
        <v>42048.119999999995</v>
      </c>
      <c r="AQ302" s="46">
        <v>2727.87</v>
      </c>
      <c r="AU302" s="46">
        <v>179156.93</v>
      </c>
    </row>
    <row r="303" spans="2:47" x14ac:dyDescent="0.3">
      <c r="B303" s="48" t="s">
        <v>185</v>
      </c>
      <c r="C303" s="48" t="s">
        <v>184</v>
      </c>
      <c r="D303" s="49">
        <v>2869082.77</v>
      </c>
      <c r="E303" s="46">
        <v>16755.47</v>
      </c>
      <c r="F303" s="46">
        <v>89451.91</v>
      </c>
      <c r="G303" s="46">
        <v>89512.97</v>
      </c>
      <c r="I303" s="46">
        <v>3408.27</v>
      </c>
      <c r="K303" s="46">
        <v>12909.12</v>
      </c>
      <c r="L303" s="46">
        <v>217938.63</v>
      </c>
      <c r="M303" s="46">
        <v>83245.01999999999</v>
      </c>
      <c r="N303" s="46">
        <v>14784.2</v>
      </c>
      <c r="O303" s="46">
        <v>17181.419999999998</v>
      </c>
      <c r="P303" s="46">
        <v>1474488.9400000002</v>
      </c>
      <c r="Q303" s="46">
        <v>104486.21</v>
      </c>
      <c r="S303" s="46">
        <v>4192.96</v>
      </c>
      <c r="V303" s="46">
        <v>23947.760000000002</v>
      </c>
      <c r="X303" s="46">
        <v>26771.82</v>
      </c>
      <c r="Y303" s="46">
        <v>93790.349999999991</v>
      </c>
      <c r="AA303" s="46">
        <v>27836.16</v>
      </c>
      <c r="AB303" s="46">
        <v>155809.72</v>
      </c>
      <c r="AC303" s="46">
        <v>40993.269999999997</v>
      </c>
      <c r="AF303" s="46">
        <v>-35443.440000000002</v>
      </c>
      <c r="AH303" s="46">
        <v>39952.740000000005</v>
      </c>
      <c r="AI303" s="46">
        <v>82501.5</v>
      </c>
      <c r="AJ303" s="46">
        <v>133798.41</v>
      </c>
      <c r="AK303" s="46">
        <v>90464.51</v>
      </c>
      <c r="AL303" s="46">
        <v>7458.04</v>
      </c>
      <c r="AM303" s="46">
        <v>1500</v>
      </c>
      <c r="AN303" s="46">
        <v>50206.240000000005</v>
      </c>
      <c r="AQ303" s="46">
        <v>1140.57</v>
      </c>
    </row>
    <row r="304" spans="2:47" x14ac:dyDescent="0.3">
      <c r="B304" s="48" t="s">
        <v>183</v>
      </c>
      <c r="C304" s="48" t="s">
        <v>182</v>
      </c>
      <c r="D304" s="49">
        <v>4187570.6400000011</v>
      </c>
      <c r="E304" s="46">
        <v>25069.269999999997</v>
      </c>
      <c r="F304" s="46">
        <v>102709.62000000001</v>
      </c>
      <c r="G304" s="46">
        <v>156786.06999999998</v>
      </c>
      <c r="I304" s="46">
        <v>430.16</v>
      </c>
      <c r="K304" s="46">
        <v>17941.030000000002</v>
      </c>
      <c r="L304" s="46">
        <v>222364.87</v>
      </c>
      <c r="M304" s="46">
        <v>75319.28</v>
      </c>
      <c r="N304" s="46">
        <v>29999.37</v>
      </c>
      <c r="O304" s="46">
        <v>227294.56000000003</v>
      </c>
      <c r="P304" s="46">
        <v>2226338.0700000003</v>
      </c>
      <c r="Q304" s="46">
        <v>130631.35999999997</v>
      </c>
      <c r="T304" s="46">
        <v>16588.87</v>
      </c>
      <c r="U304" s="46">
        <v>11383.42</v>
      </c>
      <c r="V304" s="46">
        <v>25939.53</v>
      </c>
      <c r="X304" s="46">
        <v>54208.299999999996</v>
      </c>
      <c r="Y304" s="46">
        <v>87755.39</v>
      </c>
      <c r="AB304" s="46">
        <v>199421.09000000003</v>
      </c>
      <c r="AC304" s="46">
        <v>50756.93</v>
      </c>
      <c r="AD304" s="46">
        <v>636.9</v>
      </c>
      <c r="AF304" s="46">
        <v>-37876</v>
      </c>
      <c r="AH304" s="46">
        <v>37987.599999999991</v>
      </c>
      <c r="AI304" s="46">
        <v>147834.81</v>
      </c>
      <c r="AJ304" s="46">
        <v>130524.57</v>
      </c>
      <c r="AK304" s="46">
        <v>141570.57</v>
      </c>
      <c r="AM304" s="46">
        <v>61707.59</v>
      </c>
      <c r="AN304" s="46">
        <v>38603.67</v>
      </c>
      <c r="AQ304" s="46">
        <v>5643.74</v>
      </c>
    </row>
    <row r="305" spans="2:47" x14ac:dyDescent="0.3">
      <c r="B305" s="48" t="s">
        <v>181</v>
      </c>
      <c r="C305" s="48" t="s">
        <v>180</v>
      </c>
      <c r="D305" s="49">
        <v>3722197.1900000004</v>
      </c>
      <c r="E305" s="46">
        <v>21823.859999999997</v>
      </c>
      <c r="F305" s="46">
        <v>85365.26999999999</v>
      </c>
      <c r="G305" s="46">
        <v>90142.33</v>
      </c>
      <c r="I305" s="46">
        <v>6895.58</v>
      </c>
      <c r="K305" s="46">
        <v>7266.4</v>
      </c>
      <c r="L305" s="46">
        <v>219144.13</v>
      </c>
      <c r="M305" s="46">
        <v>117140.16</v>
      </c>
      <c r="N305" s="46">
        <v>16634.48</v>
      </c>
      <c r="O305" s="46">
        <v>18178.5</v>
      </c>
      <c r="P305" s="46">
        <v>1860743.11</v>
      </c>
      <c r="Q305" s="46">
        <v>149747</v>
      </c>
      <c r="S305" s="46">
        <v>9996.4500000000007</v>
      </c>
      <c r="T305" s="46">
        <v>47196.62</v>
      </c>
      <c r="V305" s="46">
        <v>21485.74</v>
      </c>
      <c r="X305" s="46">
        <v>35193.21</v>
      </c>
      <c r="Y305" s="46">
        <v>102843.98000000001</v>
      </c>
      <c r="AA305" s="46">
        <v>42274.270000000004</v>
      </c>
      <c r="AB305" s="46">
        <v>198734.58000000002</v>
      </c>
      <c r="AC305" s="46">
        <v>102347.43000000001</v>
      </c>
      <c r="AF305" s="46">
        <v>-38635</v>
      </c>
      <c r="AH305" s="46">
        <v>83899.72</v>
      </c>
      <c r="AI305" s="46">
        <v>147887.18</v>
      </c>
      <c r="AJ305" s="46">
        <v>173381.98</v>
      </c>
      <c r="AK305" s="46">
        <v>96302.17</v>
      </c>
      <c r="AL305" s="46">
        <v>2564.11</v>
      </c>
      <c r="AM305" s="46">
        <v>1500</v>
      </c>
      <c r="AN305" s="46">
        <v>101781.82</v>
      </c>
      <c r="AQ305" s="46">
        <v>362.11</v>
      </c>
    </row>
    <row r="306" spans="2:47" x14ac:dyDescent="0.3">
      <c r="B306" s="48" t="s">
        <v>179</v>
      </c>
      <c r="C306" s="48" t="s">
        <v>178</v>
      </c>
      <c r="D306" s="49">
        <v>3566133.1400000006</v>
      </c>
      <c r="E306" s="46">
        <v>6830.05</v>
      </c>
      <c r="F306" s="46">
        <v>214878.55</v>
      </c>
      <c r="G306" s="46">
        <v>139695</v>
      </c>
      <c r="H306" s="46">
        <v>55.25</v>
      </c>
      <c r="I306" s="46">
        <v>441.17</v>
      </c>
      <c r="J306" s="46">
        <v>79329.14</v>
      </c>
      <c r="K306" s="46">
        <v>14925.39</v>
      </c>
      <c r="L306" s="46">
        <v>18107.199999999997</v>
      </c>
      <c r="M306" s="46">
        <v>98292.92</v>
      </c>
      <c r="N306" s="46">
        <v>51569.96</v>
      </c>
      <c r="O306" s="46">
        <v>132570.16999999998</v>
      </c>
      <c r="P306" s="46">
        <v>1512640.6900000002</v>
      </c>
      <c r="Q306" s="46">
        <v>222704.74</v>
      </c>
      <c r="S306" s="46">
        <v>8003.34</v>
      </c>
      <c r="V306" s="46">
        <v>24792.32</v>
      </c>
      <c r="W306" s="46">
        <v>200</v>
      </c>
      <c r="X306" s="46">
        <v>50148.5</v>
      </c>
      <c r="Y306" s="46">
        <v>121467.51000000001</v>
      </c>
      <c r="AA306" s="46">
        <v>51710.990000000005</v>
      </c>
      <c r="AB306" s="46">
        <v>170858.55</v>
      </c>
      <c r="AC306" s="46">
        <v>137981.03</v>
      </c>
      <c r="AD306" s="46">
        <v>27306.21</v>
      </c>
      <c r="AF306" s="46">
        <v>-56880</v>
      </c>
      <c r="AH306" s="46">
        <v>17754.079999999998</v>
      </c>
      <c r="AI306" s="46">
        <v>101544.95</v>
      </c>
      <c r="AJ306" s="46">
        <v>40858.58</v>
      </c>
      <c r="AK306" s="46">
        <v>153926.1</v>
      </c>
      <c r="AL306" s="46">
        <v>1481.27</v>
      </c>
      <c r="AM306" s="46">
        <v>45486.35</v>
      </c>
      <c r="AN306" s="46">
        <v>48750.509999999995</v>
      </c>
      <c r="AO306" s="46">
        <v>14469.130000000001</v>
      </c>
      <c r="AQ306" s="46">
        <v>0</v>
      </c>
      <c r="AU306" s="46">
        <v>114233.49</v>
      </c>
    </row>
    <row r="307" spans="2:47" x14ac:dyDescent="0.3">
      <c r="B307" s="48" t="s">
        <v>177</v>
      </c>
      <c r="C307" s="48" t="s">
        <v>176</v>
      </c>
      <c r="D307" s="49">
        <v>1780573.0100000007</v>
      </c>
      <c r="E307" s="46">
        <v>12799.74</v>
      </c>
      <c r="F307" s="46">
        <v>27282.03</v>
      </c>
      <c r="G307" s="46">
        <v>242948.18</v>
      </c>
      <c r="H307" s="46">
        <v>4237.6099999999997</v>
      </c>
      <c r="I307" s="46">
        <v>12077.16</v>
      </c>
      <c r="J307" s="46">
        <v>4211.6000000000004</v>
      </c>
      <c r="L307" s="46">
        <v>187490.84</v>
      </c>
      <c r="O307" s="46">
        <v>106743.85</v>
      </c>
      <c r="P307" s="46">
        <v>667165.24000000011</v>
      </c>
      <c r="Q307" s="46">
        <v>4071.75</v>
      </c>
      <c r="S307" s="46">
        <v>36145.870000000003</v>
      </c>
      <c r="T307" s="46">
        <v>71928.73</v>
      </c>
      <c r="V307" s="46">
        <v>8657.369999999999</v>
      </c>
      <c r="X307" s="46">
        <v>43336.31</v>
      </c>
      <c r="Y307" s="46">
        <v>32241.75</v>
      </c>
      <c r="AB307" s="46">
        <v>150</v>
      </c>
      <c r="AI307" s="46">
        <v>198837.56</v>
      </c>
      <c r="AJ307" s="46">
        <v>1868.51</v>
      </c>
      <c r="AK307" s="46">
        <v>1351.11</v>
      </c>
      <c r="AM307" s="46">
        <v>10944.02</v>
      </c>
      <c r="AN307" s="46">
        <v>9232.2900000000009</v>
      </c>
      <c r="AO307" s="46">
        <v>2592.1799999999998</v>
      </c>
      <c r="AR307" s="46">
        <v>26843.15</v>
      </c>
      <c r="AS307" s="46">
        <v>67416.160000000003</v>
      </c>
    </row>
    <row r="308" spans="2:47" x14ac:dyDescent="0.3">
      <c r="B308" s="48" t="s">
        <v>175</v>
      </c>
      <c r="C308" s="48" t="s">
        <v>174</v>
      </c>
      <c r="D308" s="49">
        <v>8890904.3999999966</v>
      </c>
      <c r="E308" s="46">
        <v>31104.85</v>
      </c>
      <c r="F308" s="46">
        <v>255246.74</v>
      </c>
      <c r="G308" s="46">
        <v>259508.82</v>
      </c>
      <c r="H308" s="46">
        <v>45863.81</v>
      </c>
      <c r="I308" s="46">
        <v>5000</v>
      </c>
      <c r="J308" s="46">
        <v>172676.45999999996</v>
      </c>
      <c r="K308" s="46">
        <v>41319.07</v>
      </c>
      <c r="L308" s="46">
        <v>440059.1</v>
      </c>
      <c r="M308" s="46">
        <v>93762.57</v>
      </c>
      <c r="N308" s="46">
        <v>219495.86</v>
      </c>
      <c r="O308" s="46">
        <v>385472.93</v>
      </c>
      <c r="P308" s="46">
        <v>4624261.91</v>
      </c>
      <c r="Q308" s="46">
        <v>80757.710000000006</v>
      </c>
      <c r="S308" s="46">
        <v>113144.01000000001</v>
      </c>
      <c r="T308" s="46">
        <v>24741.250000000004</v>
      </c>
      <c r="U308" s="46">
        <v>65525.210000000006</v>
      </c>
      <c r="V308" s="46">
        <v>53013.619999999995</v>
      </c>
      <c r="W308" s="46">
        <v>54932.34</v>
      </c>
      <c r="X308" s="46">
        <v>46052.37</v>
      </c>
      <c r="Y308" s="46">
        <v>428928.65</v>
      </c>
      <c r="AA308" s="46">
        <v>65</v>
      </c>
      <c r="AB308" s="46">
        <v>80328.98</v>
      </c>
      <c r="AC308" s="46">
        <v>8852.5499999999993</v>
      </c>
      <c r="AD308" s="46">
        <v>7383.28</v>
      </c>
      <c r="AF308" s="46">
        <v>-7070.47</v>
      </c>
      <c r="AH308" s="46">
        <v>57057.1</v>
      </c>
      <c r="AI308" s="46">
        <v>231794.09</v>
      </c>
      <c r="AJ308" s="46">
        <v>155008.34</v>
      </c>
      <c r="AK308" s="46">
        <v>207789.69</v>
      </c>
      <c r="AL308" s="46">
        <v>9297.35</v>
      </c>
      <c r="AM308" s="46">
        <v>73403</v>
      </c>
      <c r="AN308" s="46">
        <v>548033.73</v>
      </c>
      <c r="AQ308" s="46">
        <v>78094.48</v>
      </c>
    </row>
    <row r="309" spans="2:47" x14ac:dyDescent="0.3">
      <c r="B309" s="48" t="s">
        <v>173</v>
      </c>
      <c r="C309" s="48" t="s">
        <v>172</v>
      </c>
      <c r="D309" s="49">
        <v>21347056.120000012</v>
      </c>
      <c r="E309" s="46">
        <v>60288.399999999994</v>
      </c>
      <c r="F309" s="46">
        <v>178499.25</v>
      </c>
      <c r="G309" s="46">
        <v>374778.66000000003</v>
      </c>
      <c r="H309" s="46">
        <v>127042.55000000002</v>
      </c>
      <c r="I309" s="46">
        <v>18476.380000000005</v>
      </c>
      <c r="J309" s="46">
        <v>339948.84</v>
      </c>
      <c r="K309" s="46">
        <v>4439.6400000000003</v>
      </c>
      <c r="L309" s="46">
        <v>1353657.2</v>
      </c>
      <c r="M309" s="46">
        <v>348774.81</v>
      </c>
      <c r="N309" s="46">
        <v>96534.150000000009</v>
      </c>
      <c r="O309" s="46">
        <v>743435.20000000007</v>
      </c>
      <c r="P309" s="46">
        <v>10622870.630000001</v>
      </c>
      <c r="Q309" s="46">
        <v>635867.57000000007</v>
      </c>
      <c r="R309" s="46">
        <v>78198.38</v>
      </c>
      <c r="S309" s="46">
        <v>129018.17</v>
      </c>
      <c r="T309" s="46">
        <v>285925.32</v>
      </c>
      <c r="U309" s="46">
        <v>110035.62</v>
      </c>
      <c r="V309" s="46">
        <v>85058.57</v>
      </c>
      <c r="W309" s="46">
        <v>26845.24</v>
      </c>
      <c r="X309" s="46">
        <v>285447.53999999998</v>
      </c>
      <c r="Y309" s="46">
        <v>446283.19</v>
      </c>
      <c r="AA309" s="46">
        <v>214179.91999999998</v>
      </c>
      <c r="AB309" s="46">
        <v>660105.42999999993</v>
      </c>
      <c r="AC309" s="46">
        <v>274854.09999999998</v>
      </c>
      <c r="AD309" s="46">
        <v>30990.73</v>
      </c>
      <c r="AF309" s="46">
        <v>-68692.83</v>
      </c>
      <c r="AG309" s="46">
        <v>109101.23</v>
      </c>
      <c r="AH309" s="46">
        <v>110696.88</v>
      </c>
      <c r="AI309" s="46">
        <v>601350.35000000009</v>
      </c>
      <c r="AJ309" s="46">
        <v>846716.84</v>
      </c>
      <c r="AK309" s="46">
        <v>514863.74</v>
      </c>
      <c r="AL309" s="46">
        <v>975538.55</v>
      </c>
      <c r="AM309" s="46">
        <v>246567.26</v>
      </c>
      <c r="AN309" s="46">
        <v>405166.28</v>
      </c>
      <c r="AO309" s="46">
        <v>43491.34</v>
      </c>
      <c r="AQ309" s="46">
        <v>30700.99</v>
      </c>
    </row>
    <row r="310" spans="2:47" x14ac:dyDescent="0.3">
      <c r="B310" s="48" t="s">
        <v>171</v>
      </c>
      <c r="C310" s="48" t="s">
        <v>170</v>
      </c>
      <c r="D310" s="49">
        <v>275695603.16000009</v>
      </c>
      <c r="E310" s="46">
        <v>262181.86</v>
      </c>
      <c r="F310" s="46">
        <v>2479450.59</v>
      </c>
      <c r="G310" s="46">
        <v>1965510.41</v>
      </c>
      <c r="H310" s="46">
        <v>1464775.6400000001</v>
      </c>
      <c r="I310" s="46">
        <v>777374</v>
      </c>
      <c r="J310" s="46">
        <v>7284730.1199999992</v>
      </c>
      <c r="K310" s="46">
        <v>2341624.59</v>
      </c>
      <c r="L310" s="46">
        <v>15079263.789999999</v>
      </c>
      <c r="M310" s="46">
        <v>8730902.6499999985</v>
      </c>
      <c r="N310" s="46">
        <v>1842328.6000000003</v>
      </c>
      <c r="O310" s="46">
        <v>12412957.249999996</v>
      </c>
      <c r="P310" s="46">
        <v>155321290.13000003</v>
      </c>
      <c r="Q310" s="46">
        <v>3470164.1399999997</v>
      </c>
      <c r="S310" s="46">
        <v>12241564.899999997</v>
      </c>
      <c r="T310" s="46">
        <v>708174.01</v>
      </c>
      <c r="U310" s="46">
        <v>890167.39999999991</v>
      </c>
      <c r="V310" s="46">
        <v>1234307.75</v>
      </c>
      <c r="W310" s="46">
        <v>878228.65</v>
      </c>
      <c r="X310" s="46">
        <v>3403344.3</v>
      </c>
      <c r="Y310" s="46">
        <v>4867235.2299999995</v>
      </c>
      <c r="Z310" s="46">
        <v>-2002.55</v>
      </c>
      <c r="AA310" s="46">
        <v>654041.08000000007</v>
      </c>
      <c r="AB310" s="46">
        <v>3329600.3600000003</v>
      </c>
      <c r="AC310" s="46">
        <v>515408.25000000006</v>
      </c>
      <c r="AD310" s="46">
        <v>191590.43</v>
      </c>
      <c r="AF310" s="46">
        <v>-453757.03</v>
      </c>
      <c r="AG310" s="46">
        <v>886557.34</v>
      </c>
      <c r="AH310" s="46">
        <v>1237671.6499999999</v>
      </c>
      <c r="AI310" s="46">
        <v>10310204.1</v>
      </c>
      <c r="AJ310" s="46">
        <v>7691495.4399999995</v>
      </c>
      <c r="AK310" s="46">
        <v>4468409.4000000004</v>
      </c>
      <c r="AL310" s="46">
        <v>231318.25</v>
      </c>
      <c r="AM310" s="46">
        <v>2089509.25</v>
      </c>
      <c r="AN310" s="46">
        <v>6621623.3900000006</v>
      </c>
      <c r="AO310" s="46">
        <v>7200.56</v>
      </c>
      <c r="AP310" s="46">
        <v>261157.23</v>
      </c>
    </row>
    <row r="311" spans="2:47" x14ac:dyDescent="0.3">
      <c r="B311" s="48" t="s">
        <v>169</v>
      </c>
      <c r="C311" s="48" t="s">
        <v>168</v>
      </c>
      <c r="D311" s="49">
        <v>50530092.190000005</v>
      </c>
      <c r="E311" s="46">
        <v>108104.46</v>
      </c>
      <c r="F311" s="46">
        <v>327339.74</v>
      </c>
      <c r="G311" s="46">
        <v>672999.95</v>
      </c>
      <c r="H311" s="46">
        <v>380537.33999999997</v>
      </c>
      <c r="I311" s="46">
        <v>151943.92000000001</v>
      </c>
      <c r="J311" s="46">
        <v>1364490.73</v>
      </c>
      <c r="K311" s="46">
        <v>288845.66000000003</v>
      </c>
      <c r="L311" s="46">
        <v>3099697.84</v>
      </c>
      <c r="M311" s="46">
        <v>1115654.1499999999</v>
      </c>
      <c r="N311" s="46">
        <v>537205.18000000005</v>
      </c>
      <c r="O311" s="46">
        <v>2473110.8300000005</v>
      </c>
      <c r="P311" s="46">
        <v>28136576.509999998</v>
      </c>
      <c r="Q311" s="46">
        <v>892707.98</v>
      </c>
      <c r="S311" s="46">
        <v>857602.95000000007</v>
      </c>
      <c r="T311" s="46">
        <v>1074077.6599999999</v>
      </c>
      <c r="U311" s="46">
        <v>215345.94999999998</v>
      </c>
      <c r="V311" s="46">
        <v>296746.21000000002</v>
      </c>
      <c r="W311" s="46">
        <v>129951.32</v>
      </c>
      <c r="X311" s="46">
        <v>665893.02</v>
      </c>
      <c r="Y311" s="46">
        <v>779702.11</v>
      </c>
      <c r="AA311" s="46">
        <v>168784.24</v>
      </c>
      <c r="AB311" s="46">
        <v>1299668.3399999999</v>
      </c>
      <c r="AC311" s="46">
        <v>360516.97000000003</v>
      </c>
      <c r="AD311" s="46">
        <v>28618.560000000001</v>
      </c>
      <c r="AF311" s="46">
        <v>-116338.42</v>
      </c>
      <c r="AG311" s="46">
        <v>177900.68</v>
      </c>
      <c r="AH311" s="46">
        <v>658840.28</v>
      </c>
      <c r="AI311" s="46">
        <v>1370007.22</v>
      </c>
      <c r="AJ311" s="46">
        <v>718558.48</v>
      </c>
      <c r="AK311" s="46">
        <v>978976.92</v>
      </c>
      <c r="AL311" s="46">
        <v>70899.149999999994</v>
      </c>
      <c r="AM311" s="46">
        <v>279341.44</v>
      </c>
      <c r="AN311" s="46">
        <v>803355.5</v>
      </c>
      <c r="AO311" s="46">
        <v>3160.33</v>
      </c>
      <c r="AQ311" s="46">
        <v>32782.74</v>
      </c>
      <c r="AR311" s="46">
        <v>2951.72</v>
      </c>
      <c r="AS311" s="46">
        <v>123534.53</v>
      </c>
    </row>
    <row r="312" spans="2:47" x14ac:dyDescent="0.3">
      <c r="B312" s="48" t="s">
        <v>167</v>
      </c>
      <c r="C312" s="48" t="s">
        <v>166</v>
      </c>
      <c r="D312" s="49">
        <v>57634469.030000001</v>
      </c>
      <c r="E312" s="46">
        <v>251250.27</v>
      </c>
      <c r="F312" s="46">
        <v>371606.79000000004</v>
      </c>
      <c r="G312" s="46">
        <v>765294.70000000007</v>
      </c>
      <c r="H312" s="46">
        <v>463246.39</v>
      </c>
      <c r="I312" s="46">
        <v>85381.09</v>
      </c>
      <c r="J312" s="46">
        <v>1936780.6900000004</v>
      </c>
      <c r="K312" s="46">
        <v>114371.5</v>
      </c>
      <c r="L312" s="46">
        <v>3188911.44</v>
      </c>
      <c r="M312" s="46">
        <v>1716413.6900000004</v>
      </c>
      <c r="N312" s="46">
        <v>358827.51</v>
      </c>
      <c r="O312" s="46">
        <v>1657754.7300000002</v>
      </c>
      <c r="P312" s="46">
        <v>34363573.949999973</v>
      </c>
      <c r="Q312" s="46">
        <v>1085100.78</v>
      </c>
      <c r="S312" s="46">
        <v>1009889.67</v>
      </c>
      <c r="T312" s="46">
        <v>728029.1399999999</v>
      </c>
      <c r="U312" s="46">
        <v>555195.78</v>
      </c>
      <c r="V312" s="46">
        <v>342731.21</v>
      </c>
      <c r="W312" s="46">
        <v>127124.22</v>
      </c>
      <c r="X312" s="46">
        <v>710632.61</v>
      </c>
      <c r="Y312" s="46">
        <v>1026097.25</v>
      </c>
      <c r="AA312" s="46">
        <v>212323.65</v>
      </c>
      <c r="AB312" s="46">
        <v>1378273.12</v>
      </c>
      <c r="AC312" s="46">
        <v>189463.54</v>
      </c>
      <c r="AD312" s="46">
        <v>49149.13</v>
      </c>
      <c r="AF312" s="46">
        <v>-134437.51</v>
      </c>
      <c r="AG312" s="46">
        <v>132189.16</v>
      </c>
      <c r="AH312" s="46">
        <v>398428.55000000005</v>
      </c>
      <c r="AI312" s="46">
        <v>1805779.25</v>
      </c>
      <c r="AJ312" s="46">
        <v>564524.85</v>
      </c>
      <c r="AK312" s="46">
        <v>853206.8</v>
      </c>
      <c r="AM312" s="46">
        <v>395843.62</v>
      </c>
      <c r="AN312" s="46">
        <v>929864.47999999986</v>
      </c>
      <c r="AQ312" s="46">
        <v>1646.9800000000032</v>
      </c>
    </row>
    <row r="313" spans="2:47" x14ac:dyDescent="0.3">
      <c r="B313" s="48" t="s">
        <v>165</v>
      </c>
      <c r="C313" s="48" t="s">
        <v>164</v>
      </c>
      <c r="D313" s="49">
        <v>14846999.220000016</v>
      </c>
      <c r="E313" s="46">
        <v>32088.799999999996</v>
      </c>
      <c r="F313" s="46">
        <v>261323.6</v>
      </c>
      <c r="G313" s="46">
        <v>376851.06</v>
      </c>
      <c r="H313" s="46">
        <v>220037.62</v>
      </c>
      <c r="I313" s="46">
        <v>12593.11</v>
      </c>
      <c r="J313" s="46">
        <v>609921.14000000013</v>
      </c>
      <c r="K313" s="46">
        <v>178896.41999999998</v>
      </c>
      <c r="L313" s="46">
        <v>929829.86</v>
      </c>
      <c r="M313" s="46">
        <v>659540.86999999988</v>
      </c>
      <c r="N313" s="46">
        <v>61072.04</v>
      </c>
      <c r="O313" s="46">
        <v>495281.96000000008</v>
      </c>
      <c r="P313" s="46">
        <v>6866029.9100000001</v>
      </c>
      <c r="Q313" s="46">
        <v>353383.08999999997</v>
      </c>
      <c r="S313" s="46">
        <v>666908</v>
      </c>
      <c r="T313" s="46">
        <v>229211.88</v>
      </c>
      <c r="U313" s="46">
        <v>132902.35</v>
      </c>
      <c r="W313" s="46">
        <v>85055.89</v>
      </c>
      <c r="X313" s="46">
        <v>260229.27</v>
      </c>
      <c r="Y313" s="46">
        <v>209100.02</v>
      </c>
      <c r="AA313" s="46">
        <v>19634.230000000003</v>
      </c>
      <c r="AB313" s="46">
        <v>170568.31</v>
      </c>
      <c r="AC313" s="46">
        <v>41818.559999999998</v>
      </c>
      <c r="AD313" s="46">
        <v>1000</v>
      </c>
      <c r="AE313" s="46">
        <v>2032.39</v>
      </c>
      <c r="AF313" s="46">
        <v>-15612.44</v>
      </c>
      <c r="AG313" s="46">
        <v>50481.109999999993</v>
      </c>
      <c r="AH313" s="46">
        <v>35040.449999999997</v>
      </c>
      <c r="AI313" s="46">
        <v>389935.36999999994</v>
      </c>
      <c r="AJ313" s="46">
        <v>269105.23000000004</v>
      </c>
      <c r="AK313" s="46">
        <v>379901.36</v>
      </c>
      <c r="AL313" s="46">
        <v>13082.8</v>
      </c>
      <c r="AM313" s="46">
        <v>149375</v>
      </c>
      <c r="AN313" s="46">
        <v>693471.35</v>
      </c>
      <c r="AQ313" s="46">
        <v>6908.6100000000006</v>
      </c>
    </row>
    <row r="314" spans="2:47" x14ac:dyDescent="0.3">
      <c r="B314" s="48" t="s">
        <v>163</v>
      </c>
      <c r="C314" s="48" t="s">
        <v>162</v>
      </c>
      <c r="D314" s="49">
        <v>58480041.529999979</v>
      </c>
      <c r="E314" s="46">
        <v>31141.93</v>
      </c>
      <c r="F314" s="46">
        <v>412503.74</v>
      </c>
      <c r="G314" s="46">
        <v>1040515.5399999999</v>
      </c>
      <c r="H314" s="46">
        <v>879352.75000000012</v>
      </c>
      <c r="I314" s="46">
        <v>181776.02000000002</v>
      </c>
      <c r="J314" s="46">
        <v>1585762.0599999998</v>
      </c>
      <c r="K314" s="46">
        <v>770566.76</v>
      </c>
      <c r="L314" s="46">
        <v>3235031.23</v>
      </c>
      <c r="M314" s="46">
        <v>2059990.0899999999</v>
      </c>
      <c r="N314" s="46">
        <v>467931.7</v>
      </c>
      <c r="O314" s="46">
        <v>2294137.06</v>
      </c>
      <c r="P314" s="46">
        <v>29909360.120000001</v>
      </c>
      <c r="Q314" s="46">
        <v>1010800.87</v>
      </c>
      <c r="S314" s="46">
        <v>2503914.41</v>
      </c>
      <c r="T314" s="46">
        <v>588157.79000000015</v>
      </c>
      <c r="U314" s="46">
        <v>139591.91</v>
      </c>
      <c r="V314" s="46">
        <v>366320.27999999997</v>
      </c>
      <c r="W314" s="46">
        <v>105092.72</v>
      </c>
      <c r="X314" s="46">
        <v>1454104.75</v>
      </c>
      <c r="Y314" s="46">
        <v>1522993.98</v>
      </c>
      <c r="Z314" s="46">
        <v>-22203.35</v>
      </c>
      <c r="AA314" s="46">
        <v>277945.39999999997</v>
      </c>
      <c r="AB314" s="46">
        <v>1042204.1899999998</v>
      </c>
      <c r="AC314" s="46">
        <v>235161.81</v>
      </c>
      <c r="AD314" s="46">
        <v>30441.4</v>
      </c>
      <c r="AF314" s="46">
        <v>-172607.02</v>
      </c>
      <c r="AG314" s="46">
        <v>230097.62</v>
      </c>
      <c r="AH314" s="46">
        <v>639921.8899999999</v>
      </c>
      <c r="AI314" s="46">
        <v>1617316.5699999998</v>
      </c>
      <c r="AJ314" s="46">
        <v>1201246.92</v>
      </c>
      <c r="AK314" s="46">
        <v>1027186.69</v>
      </c>
      <c r="AM314" s="46">
        <v>437146.71</v>
      </c>
      <c r="AN314" s="46">
        <v>1207191.67</v>
      </c>
      <c r="AO314" s="46">
        <v>51233.9</v>
      </c>
      <c r="AQ314" s="46">
        <v>9631.4200000000019</v>
      </c>
      <c r="AR314" s="46">
        <v>3360.02</v>
      </c>
      <c r="AS314" s="46">
        <v>105719.98</v>
      </c>
    </row>
    <row r="315" spans="2:47" x14ac:dyDescent="0.3">
      <c r="B315" s="48" t="s">
        <v>161</v>
      </c>
      <c r="C315" s="48" t="s">
        <v>160</v>
      </c>
      <c r="D315" s="49">
        <v>111535905.62999998</v>
      </c>
      <c r="E315" s="46">
        <v>255454.58</v>
      </c>
      <c r="F315" s="46">
        <v>981521.65</v>
      </c>
      <c r="G315" s="46">
        <v>1298770.57</v>
      </c>
      <c r="H315" s="46">
        <v>621283.79</v>
      </c>
      <c r="I315" s="46">
        <v>250074.58</v>
      </c>
      <c r="J315" s="46">
        <v>4875814.2300000014</v>
      </c>
      <c r="K315" s="46">
        <v>837452.76000000013</v>
      </c>
      <c r="L315" s="46">
        <v>5857043.7700000005</v>
      </c>
      <c r="M315" s="46">
        <v>3423593.3199999994</v>
      </c>
      <c r="N315" s="46">
        <v>1450408.42</v>
      </c>
      <c r="O315" s="46">
        <v>4171012.47</v>
      </c>
      <c r="P315" s="46">
        <v>53887176.089999996</v>
      </c>
      <c r="Q315" s="46">
        <v>1569486.5399999996</v>
      </c>
      <c r="S315" s="46">
        <v>4549332.9399999985</v>
      </c>
      <c r="T315" s="46">
        <v>1404765.83</v>
      </c>
      <c r="U315" s="46">
        <v>1438332.58</v>
      </c>
      <c r="V315" s="46">
        <v>654449.3600000001</v>
      </c>
      <c r="W315" s="46">
        <v>200495.31</v>
      </c>
      <c r="X315" s="46">
        <v>2304725.2400000002</v>
      </c>
      <c r="Y315" s="46">
        <v>2729885.27</v>
      </c>
      <c r="AA315" s="46">
        <v>410049.70999999996</v>
      </c>
      <c r="AB315" s="46">
        <v>2634518.62</v>
      </c>
      <c r="AC315" s="46">
        <v>476249.02999999997</v>
      </c>
      <c r="AD315" s="46">
        <v>61034.9</v>
      </c>
      <c r="AF315" s="46">
        <v>-173804.07</v>
      </c>
      <c r="AG315" s="46">
        <v>434069.29</v>
      </c>
      <c r="AH315" s="46">
        <v>816310.59</v>
      </c>
      <c r="AI315" s="46">
        <v>3495901.48</v>
      </c>
      <c r="AJ315" s="46">
        <v>2474074.2700000005</v>
      </c>
      <c r="AK315" s="46">
        <v>1707539.49</v>
      </c>
      <c r="AL315" s="46">
        <v>873495.8</v>
      </c>
      <c r="AM315" s="46">
        <v>988415.33</v>
      </c>
      <c r="AN315" s="46">
        <v>4497733.33</v>
      </c>
      <c r="AP315" s="46">
        <v>76673.62</v>
      </c>
      <c r="AQ315" s="46">
        <v>2564.94</v>
      </c>
    </row>
    <row r="316" spans="2:47" x14ac:dyDescent="0.3">
      <c r="B316" s="48" t="s">
        <v>159</v>
      </c>
      <c r="C316" s="48" t="s">
        <v>158</v>
      </c>
      <c r="D316" s="49">
        <v>74294526.389999986</v>
      </c>
      <c r="E316" s="46">
        <v>101410.12999999999</v>
      </c>
      <c r="F316" s="46">
        <v>571619.94000000006</v>
      </c>
      <c r="G316" s="46">
        <v>1513962.24</v>
      </c>
      <c r="H316" s="46">
        <v>960155.52</v>
      </c>
      <c r="J316" s="46">
        <v>1978137.5899999999</v>
      </c>
      <c r="K316" s="46">
        <v>473620.79</v>
      </c>
      <c r="L316" s="46">
        <v>5105711.3000000007</v>
      </c>
      <c r="M316" s="46">
        <v>2307074.54</v>
      </c>
      <c r="N316" s="46">
        <v>385108.95999999996</v>
      </c>
      <c r="O316" s="46">
        <v>2966842.4899999998</v>
      </c>
      <c r="P316" s="46">
        <v>38687187.940000013</v>
      </c>
      <c r="Q316" s="46">
        <v>1784770.2500000002</v>
      </c>
      <c r="S316" s="46">
        <v>1362331.9899999998</v>
      </c>
      <c r="T316" s="46">
        <v>209736.68000000002</v>
      </c>
      <c r="U316" s="46">
        <v>335475.86</v>
      </c>
      <c r="V316" s="46">
        <v>257606.46</v>
      </c>
      <c r="W316" s="46">
        <v>191483.78</v>
      </c>
      <c r="X316" s="46">
        <v>1011298.22</v>
      </c>
      <c r="Y316" s="46">
        <v>1496479.6899999997</v>
      </c>
      <c r="AA316" s="46">
        <v>274323.23</v>
      </c>
      <c r="AB316" s="46">
        <v>1003554.29</v>
      </c>
      <c r="AC316" s="46">
        <v>218643.49</v>
      </c>
      <c r="AD316" s="46">
        <v>1579.33</v>
      </c>
      <c r="AF316" s="46">
        <v>-215423.63</v>
      </c>
      <c r="AG316" s="46">
        <v>185030.03999999998</v>
      </c>
      <c r="AH316" s="46">
        <v>202279.89</v>
      </c>
      <c r="AI316" s="46">
        <v>1865548.17</v>
      </c>
      <c r="AJ316" s="46">
        <v>2873695.2100000004</v>
      </c>
      <c r="AK316" s="46">
        <v>1113489.18</v>
      </c>
      <c r="AM316" s="46">
        <v>1316489.8500000001</v>
      </c>
      <c r="AN316" s="46">
        <v>3628491.1999999993</v>
      </c>
      <c r="AO316" s="46">
        <v>12805.22</v>
      </c>
      <c r="AQ316" s="46">
        <v>114006.54999999999</v>
      </c>
    </row>
    <row r="317" spans="2:47" x14ac:dyDescent="0.3">
      <c r="B317" s="48" t="s">
        <v>157</v>
      </c>
      <c r="C317" s="48" t="s">
        <v>156</v>
      </c>
      <c r="D317" s="49">
        <v>17475416.929999992</v>
      </c>
      <c r="E317" s="46">
        <v>53201.33</v>
      </c>
      <c r="F317" s="46">
        <v>412088.06</v>
      </c>
      <c r="G317" s="46">
        <v>429021.86</v>
      </c>
      <c r="H317" s="46">
        <v>2908.95</v>
      </c>
      <c r="J317" s="46">
        <v>699823.8</v>
      </c>
      <c r="K317" s="46">
        <v>77258.19</v>
      </c>
      <c r="L317" s="46">
        <v>1257939.1000000001</v>
      </c>
      <c r="M317" s="46">
        <v>521644.06999999989</v>
      </c>
      <c r="O317" s="46">
        <v>644106.98</v>
      </c>
      <c r="P317" s="46">
        <v>8722951.459999999</v>
      </c>
      <c r="Q317" s="46">
        <v>450504.24999999994</v>
      </c>
      <c r="S317" s="46">
        <v>184031.90000000002</v>
      </c>
      <c r="T317" s="46">
        <v>243.69</v>
      </c>
      <c r="U317" s="46">
        <v>104253.56000000001</v>
      </c>
      <c r="V317" s="46">
        <v>88663.01999999999</v>
      </c>
      <c r="W317" s="46">
        <v>68709.72</v>
      </c>
      <c r="X317" s="46">
        <v>276730.08</v>
      </c>
      <c r="Y317" s="46">
        <v>501478.93999999994</v>
      </c>
      <c r="AB317" s="46">
        <v>717922.69</v>
      </c>
      <c r="AC317" s="46">
        <v>71060.44</v>
      </c>
      <c r="AD317" s="46">
        <v>22630.59</v>
      </c>
      <c r="AF317" s="46">
        <v>-80753.11</v>
      </c>
      <c r="AH317" s="46">
        <v>150680.53999999998</v>
      </c>
      <c r="AI317" s="46">
        <v>448586.18</v>
      </c>
      <c r="AJ317" s="46">
        <v>380695.82999999996</v>
      </c>
      <c r="AK317" s="46">
        <v>381344.84</v>
      </c>
      <c r="AL317" s="46">
        <v>19064.46</v>
      </c>
      <c r="AM317" s="46">
        <v>209020.15</v>
      </c>
      <c r="AN317" s="46">
        <v>622021.21</v>
      </c>
      <c r="AQ317" s="46">
        <v>37584.15</v>
      </c>
    </row>
    <row r="318" spans="2:47" x14ac:dyDescent="0.3">
      <c r="B318" s="48" t="s">
        <v>155</v>
      </c>
      <c r="C318" s="48" t="s">
        <v>154</v>
      </c>
      <c r="D318" s="49">
        <v>30734401.779999986</v>
      </c>
      <c r="E318" s="46">
        <v>95921.05</v>
      </c>
      <c r="F318" s="46">
        <v>195066.13</v>
      </c>
      <c r="G318" s="46">
        <v>461034.39999999997</v>
      </c>
      <c r="H318" s="46">
        <v>239202.44</v>
      </c>
      <c r="I318" s="46">
        <v>3410.51</v>
      </c>
      <c r="J318" s="46">
        <v>859657.88000000012</v>
      </c>
      <c r="K318" s="46">
        <v>240561.76000000004</v>
      </c>
      <c r="L318" s="46">
        <v>1457045.0600000003</v>
      </c>
      <c r="M318" s="46">
        <v>1018276.9099999999</v>
      </c>
      <c r="N318" s="46">
        <v>91856.289999999979</v>
      </c>
      <c r="O318" s="46">
        <v>759740.59000000008</v>
      </c>
      <c r="P318" s="46">
        <v>14208591.419999992</v>
      </c>
      <c r="Q318" s="46">
        <v>795668.30999999994</v>
      </c>
      <c r="S318" s="46">
        <v>563120.64000000025</v>
      </c>
      <c r="T318" s="46">
        <v>234643.22000000003</v>
      </c>
      <c r="U318" s="46">
        <v>194514.57</v>
      </c>
      <c r="V318" s="46">
        <v>105948.44</v>
      </c>
      <c r="W318" s="46">
        <v>82456.710000000006</v>
      </c>
      <c r="X318" s="46">
        <v>537006.76</v>
      </c>
      <c r="Y318" s="46">
        <v>647662.1</v>
      </c>
      <c r="AA318" s="46">
        <v>113335.29999999999</v>
      </c>
      <c r="AB318" s="46">
        <v>452060.6399999999</v>
      </c>
      <c r="AC318" s="46">
        <v>46377.29</v>
      </c>
      <c r="AD318" s="46">
        <v>14652.85</v>
      </c>
      <c r="AF318" s="46">
        <v>-50153.63</v>
      </c>
      <c r="AG318" s="46">
        <v>93324.5</v>
      </c>
      <c r="AH318" s="46">
        <v>201992.07</v>
      </c>
      <c r="AI318" s="46">
        <v>615704.56999999995</v>
      </c>
      <c r="AJ318" s="46">
        <v>5175318.9000000004</v>
      </c>
      <c r="AK318" s="46">
        <v>475117.83</v>
      </c>
      <c r="AL318" s="46">
        <v>33999.06</v>
      </c>
      <c r="AM318" s="46">
        <v>233958.8</v>
      </c>
      <c r="AN318" s="46">
        <v>418862.01</v>
      </c>
      <c r="AO318" s="46">
        <v>45900.03</v>
      </c>
      <c r="AP318" s="46">
        <v>8246.630000000001</v>
      </c>
      <c r="AQ318" s="46">
        <v>23481.579999999998</v>
      </c>
      <c r="AR318" s="46">
        <v>1344.19</v>
      </c>
      <c r="AS318" s="46">
        <v>39493.97</v>
      </c>
    </row>
    <row r="319" spans="2:47" x14ac:dyDescent="0.3">
      <c r="B319" s="48" t="s">
        <v>153</v>
      </c>
      <c r="C319" s="48" t="s">
        <v>152</v>
      </c>
      <c r="D319" s="49">
        <v>18437783.910000011</v>
      </c>
      <c r="E319" s="46">
        <v>35920.559999999998</v>
      </c>
      <c r="F319" s="46">
        <v>307175.90999999997</v>
      </c>
      <c r="G319" s="46">
        <v>658798.56999999995</v>
      </c>
      <c r="H319" s="46">
        <v>25390.57</v>
      </c>
      <c r="I319" s="46">
        <v>302</v>
      </c>
      <c r="J319" s="46">
        <v>212019.97999999998</v>
      </c>
      <c r="K319" s="46">
        <v>126.12</v>
      </c>
      <c r="L319" s="46">
        <v>1217613.77</v>
      </c>
      <c r="M319" s="46">
        <v>448065.77</v>
      </c>
      <c r="N319" s="46">
        <v>90351.58</v>
      </c>
      <c r="O319" s="46">
        <v>427998.69000000006</v>
      </c>
      <c r="P319" s="46">
        <v>9764601.9399999976</v>
      </c>
      <c r="Q319" s="46">
        <v>471389.54</v>
      </c>
      <c r="S319" s="46">
        <v>538993.80000000005</v>
      </c>
      <c r="T319" s="46">
        <v>109136.04000000001</v>
      </c>
      <c r="U319" s="46">
        <v>91929.18</v>
      </c>
      <c r="V319" s="46">
        <v>121802.43000000001</v>
      </c>
      <c r="W319" s="46">
        <v>79023.170000000013</v>
      </c>
      <c r="X319" s="46">
        <v>361244.87</v>
      </c>
      <c r="Y319" s="46">
        <v>387436.99999999994</v>
      </c>
      <c r="AA319" s="46">
        <v>103040.40000000001</v>
      </c>
      <c r="AB319" s="46">
        <v>225314.08000000002</v>
      </c>
      <c r="AC319" s="46">
        <v>239160.58000000002</v>
      </c>
      <c r="AD319" s="46">
        <v>12324.22</v>
      </c>
      <c r="AF319" s="46">
        <v>-49895.16</v>
      </c>
      <c r="AH319" s="46">
        <v>427204.54999999993</v>
      </c>
      <c r="AI319" s="46">
        <v>512182.43</v>
      </c>
      <c r="AJ319" s="46">
        <v>380008.87999999995</v>
      </c>
      <c r="AK319" s="46">
        <v>411815.36</v>
      </c>
      <c r="AL319" s="46">
        <v>3114.72</v>
      </c>
      <c r="AM319" s="46">
        <v>208237.12</v>
      </c>
      <c r="AN319" s="46">
        <v>540909.35</v>
      </c>
      <c r="AO319" s="46">
        <v>35572.740000000005</v>
      </c>
      <c r="AQ319" s="46">
        <v>39473.15</v>
      </c>
    </row>
    <row r="320" spans="2:47" x14ac:dyDescent="0.3">
      <c r="B320" s="48" t="s">
        <v>151</v>
      </c>
      <c r="C320" s="48" t="s">
        <v>150</v>
      </c>
      <c r="D320" s="49">
        <v>58982619.130000062</v>
      </c>
      <c r="E320" s="46">
        <v>77551.98</v>
      </c>
      <c r="F320" s="46">
        <v>1125884.3699999999</v>
      </c>
      <c r="G320" s="46">
        <v>607525.24</v>
      </c>
      <c r="H320" s="46">
        <v>582285.87999999989</v>
      </c>
      <c r="I320" s="46">
        <v>14987.21</v>
      </c>
      <c r="J320" s="46">
        <v>1671223.7300000002</v>
      </c>
      <c r="K320" s="46">
        <v>142931.5</v>
      </c>
      <c r="L320" s="46">
        <v>3803486.1100000003</v>
      </c>
      <c r="M320" s="46">
        <v>1875820.9100000001</v>
      </c>
      <c r="N320" s="46">
        <v>928695.37</v>
      </c>
      <c r="O320" s="46">
        <v>2253837.2599999998</v>
      </c>
      <c r="P320" s="46">
        <v>30272530.430000011</v>
      </c>
      <c r="Q320" s="46">
        <v>739492</v>
      </c>
      <c r="S320" s="46">
        <v>1673049.7000000002</v>
      </c>
      <c r="T320" s="46">
        <v>147145.12</v>
      </c>
      <c r="U320" s="46">
        <v>564448.98</v>
      </c>
      <c r="V320" s="46">
        <v>115511.7</v>
      </c>
      <c r="W320" s="46">
        <v>176785.01</v>
      </c>
      <c r="X320" s="46">
        <v>1005152.4</v>
      </c>
      <c r="Y320" s="46">
        <v>1218232.1599999999</v>
      </c>
      <c r="AA320" s="46">
        <v>184577.81</v>
      </c>
      <c r="AB320" s="46">
        <v>1231670.77</v>
      </c>
      <c r="AC320" s="46">
        <v>201388.02</v>
      </c>
      <c r="AF320" s="46">
        <v>-127128.6</v>
      </c>
      <c r="AG320" s="46">
        <v>171930.76</v>
      </c>
      <c r="AI320" s="46">
        <v>1388175.75</v>
      </c>
      <c r="AJ320" s="46">
        <v>1106292.32</v>
      </c>
      <c r="AK320" s="46">
        <v>1073333.54</v>
      </c>
      <c r="AL320" s="46">
        <v>32282.18</v>
      </c>
      <c r="AM320" s="46">
        <v>590127.06999999995</v>
      </c>
      <c r="AN320" s="46">
        <v>3617208.93</v>
      </c>
      <c r="AO320" s="46">
        <v>305925.05</v>
      </c>
      <c r="AP320" s="46">
        <v>44634.29</v>
      </c>
      <c r="AQ320" s="46">
        <v>165173.89999999997</v>
      </c>
      <c r="AT320" s="46">
        <v>450.28</v>
      </c>
    </row>
    <row r="321" spans="2:47" x14ac:dyDescent="0.3">
      <c r="B321" s="48" t="s">
        <v>149</v>
      </c>
      <c r="C321" s="48" t="s">
        <v>148</v>
      </c>
      <c r="D321" s="49">
        <v>79089130.10999997</v>
      </c>
      <c r="E321" s="46">
        <v>136950.26999999999</v>
      </c>
      <c r="F321" s="46">
        <v>623759.75000000012</v>
      </c>
      <c r="G321" s="46">
        <v>1138677.1400000001</v>
      </c>
      <c r="H321" s="46">
        <v>829000.53</v>
      </c>
      <c r="I321" s="46">
        <v>244565.93</v>
      </c>
      <c r="J321" s="46">
        <v>2860926.5699999989</v>
      </c>
      <c r="K321" s="46">
        <v>445343.26</v>
      </c>
      <c r="L321" s="46">
        <v>4482845.54</v>
      </c>
      <c r="M321" s="46">
        <v>2112647.77</v>
      </c>
      <c r="N321" s="46">
        <v>80534.899999999994</v>
      </c>
      <c r="O321" s="46">
        <v>3716511.6400000006</v>
      </c>
      <c r="P321" s="46">
        <v>42502051.239999995</v>
      </c>
      <c r="Q321" s="46">
        <v>1409346.4300000002</v>
      </c>
      <c r="S321" s="46">
        <v>2318412.3699999996</v>
      </c>
      <c r="T321" s="46">
        <v>532642.26</v>
      </c>
      <c r="U321" s="46">
        <v>830252.79999999993</v>
      </c>
      <c r="V321" s="46">
        <v>499619.15</v>
      </c>
      <c r="W321" s="46">
        <v>236168.36</v>
      </c>
      <c r="X321" s="46">
        <v>979656.68</v>
      </c>
      <c r="Y321" s="46">
        <v>1139982.43</v>
      </c>
      <c r="Z321" s="46">
        <v>-34108.82</v>
      </c>
      <c r="AA321" s="46">
        <v>307383.45</v>
      </c>
      <c r="AB321" s="46">
        <v>1893533.58</v>
      </c>
      <c r="AC321" s="46">
        <v>411489.97</v>
      </c>
      <c r="AD321" s="46">
        <v>53149.98</v>
      </c>
      <c r="AF321" s="46">
        <v>-121490.16</v>
      </c>
      <c r="AG321" s="46">
        <v>412339.54</v>
      </c>
      <c r="AH321" s="46">
        <v>658408.34000000008</v>
      </c>
      <c r="AI321" s="46">
        <v>2764827.91</v>
      </c>
      <c r="AJ321" s="46">
        <v>1156685.82</v>
      </c>
      <c r="AK321" s="46">
        <v>1262999.75</v>
      </c>
      <c r="AL321" s="46">
        <v>444330.1</v>
      </c>
      <c r="AM321" s="46">
        <v>659778.17000000004</v>
      </c>
      <c r="AN321" s="46">
        <v>1703029.5799999998</v>
      </c>
      <c r="AO321" s="46">
        <v>121948.57</v>
      </c>
      <c r="AP321" s="46">
        <v>88966.66</v>
      </c>
      <c r="AQ321" s="46">
        <v>134125.22999999998</v>
      </c>
      <c r="AR321" s="46">
        <v>1154.4000000000001</v>
      </c>
      <c r="AS321" s="46">
        <v>18570.25</v>
      </c>
      <c r="AU321" s="46">
        <v>32112.769999999997</v>
      </c>
    </row>
    <row r="322" spans="2:47" x14ac:dyDescent="0.3">
      <c r="B322" s="48" t="s">
        <v>147</v>
      </c>
      <c r="C322" s="48" t="s">
        <v>146</v>
      </c>
      <c r="D322" s="49">
        <v>17988840.649999995</v>
      </c>
      <c r="E322" s="46">
        <v>64491.37999999999</v>
      </c>
      <c r="F322" s="46">
        <v>440991.44</v>
      </c>
      <c r="G322" s="46">
        <v>548290.66999999993</v>
      </c>
      <c r="H322" s="46">
        <v>15790.52</v>
      </c>
      <c r="J322" s="46">
        <v>543365.02999999991</v>
      </c>
      <c r="K322" s="46">
        <v>373464.83999999997</v>
      </c>
      <c r="L322" s="46">
        <v>945785.1599999998</v>
      </c>
      <c r="M322" s="46">
        <v>936073.56</v>
      </c>
      <c r="O322" s="46">
        <v>568005.81000000006</v>
      </c>
      <c r="P322" s="46">
        <v>8380383.9299999969</v>
      </c>
      <c r="Q322" s="46">
        <v>414300.97000000003</v>
      </c>
      <c r="S322" s="46">
        <v>241870.06000000006</v>
      </c>
      <c r="T322" s="46">
        <v>204306.66000000003</v>
      </c>
      <c r="U322" s="46">
        <v>98978.3</v>
      </c>
      <c r="V322" s="46">
        <v>87901.430000000008</v>
      </c>
      <c r="W322" s="46">
        <v>10</v>
      </c>
      <c r="X322" s="46">
        <v>264910.51</v>
      </c>
      <c r="Y322" s="46">
        <v>249859.08000000002</v>
      </c>
      <c r="Z322" s="46">
        <v>-24.99</v>
      </c>
      <c r="AA322" s="46">
        <v>113704.44</v>
      </c>
      <c r="AB322" s="46">
        <v>480420.47000000003</v>
      </c>
      <c r="AC322" s="46">
        <v>182335.66</v>
      </c>
      <c r="AD322" s="46">
        <v>18093.400000000001</v>
      </c>
      <c r="AF322" s="46">
        <v>-35524.730000000003</v>
      </c>
      <c r="AG322" s="46">
        <v>101537.37</v>
      </c>
      <c r="AH322" s="46">
        <v>139554.65</v>
      </c>
      <c r="AI322" s="46">
        <v>772999.26</v>
      </c>
      <c r="AJ322" s="46">
        <v>372410.11000000004</v>
      </c>
      <c r="AK322" s="46">
        <v>591204.17000000004</v>
      </c>
      <c r="AL322" s="46">
        <v>185962.27000000002</v>
      </c>
      <c r="AM322" s="46">
        <v>341544.48</v>
      </c>
      <c r="AN322" s="46">
        <v>365070.13</v>
      </c>
      <c r="AQ322" s="46">
        <v>-19225.39</v>
      </c>
    </row>
    <row r="323" spans="2:47" x14ac:dyDescent="0.3">
      <c r="B323" s="48" t="s">
        <v>145</v>
      </c>
      <c r="C323" s="48" t="s">
        <v>144</v>
      </c>
      <c r="D323" s="49">
        <v>1075882.26</v>
      </c>
      <c r="P323" s="46">
        <v>1075882.26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FE31-872F-489E-939A-3885A908B8B2}">
  <dimension ref="B2:BA323"/>
  <sheetViews>
    <sheetView workbookViewId="0">
      <selection activeCell="F27" sqref="F27"/>
    </sheetView>
  </sheetViews>
  <sheetFormatPr defaultRowHeight="14.4" x14ac:dyDescent="0.3"/>
  <cols>
    <col min="2" max="2" width="16.6640625" bestFit="1" customWidth="1"/>
    <col min="3" max="3" width="26" bestFit="1" customWidth="1"/>
    <col min="4" max="4" width="16.33203125" style="8" customWidth="1"/>
    <col min="5" max="53" width="16.33203125" customWidth="1"/>
  </cols>
  <sheetData>
    <row r="2" spans="2:53" x14ac:dyDescent="0.3">
      <c r="B2" s="8" t="s">
        <v>829</v>
      </c>
      <c r="D2" s="59"/>
    </row>
    <row r="3" spans="2:53" x14ac:dyDescent="0.3">
      <c r="B3" s="58"/>
      <c r="C3" s="58"/>
      <c r="D3" s="57"/>
      <c r="E3" s="56" t="s">
        <v>65</v>
      </c>
      <c r="F3" s="56" t="s">
        <v>63</v>
      </c>
      <c r="G3" s="56" t="s">
        <v>61</v>
      </c>
      <c r="H3" s="56" t="s">
        <v>828</v>
      </c>
      <c r="I3" s="56" t="s">
        <v>827</v>
      </c>
      <c r="J3" s="56" t="s">
        <v>826</v>
      </c>
      <c r="K3" s="56" t="s">
        <v>825</v>
      </c>
      <c r="L3" s="56" t="s">
        <v>824</v>
      </c>
      <c r="M3" s="56" t="s">
        <v>823</v>
      </c>
      <c r="N3" s="56" t="s">
        <v>822</v>
      </c>
      <c r="O3" s="56" t="s">
        <v>821</v>
      </c>
      <c r="P3" s="56" t="s">
        <v>820</v>
      </c>
      <c r="Q3" s="56" t="s">
        <v>819</v>
      </c>
      <c r="R3" s="56" t="s">
        <v>818</v>
      </c>
      <c r="S3" s="56" t="s">
        <v>817</v>
      </c>
      <c r="T3" s="56" t="s">
        <v>816</v>
      </c>
      <c r="U3" s="56" t="s">
        <v>815</v>
      </c>
      <c r="V3" s="56" t="s">
        <v>814</v>
      </c>
      <c r="W3" s="56" t="s">
        <v>813</v>
      </c>
      <c r="X3" s="56" t="s">
        <v>812</v>
      </c>
      <c r="Y3" s="56" t="s">
        <v>811</v>
      </c>
      <c r="Z3" s="56" t="s">
        <v>810</v>
      </c>
      <c r="AA3" s="56" t="s">
        <v>809</v>
      </c>
      <c r="AB3" s="56" t="s">
        <v>808</v>
      </c>
      <c r="AC3" s="56" t="s">
        <v>807</v>
      </c>
      <c r="AD3" s="56" t="s">
        <v>806</v>
      </c>
      <c r="AE3" s="56" t="s">
        <v>805</v>
      </c>
      <c r="AF3" s="56" t="s">
        <v>79</v>
      </c>
      <c r="AG3" s="56" t="s">
        <v>804</v>
      </c>
      <c r="AH3" s="56" t="s">
        <v>803</v>
      </c>
      <c r="AI3" s="56" t="s">
        <v>802</v>
      </c>
      <c r="AJ3" s="56" t="s">
        <v>801</v>
      </c>
      <c r="AK3" s="56" t="s">
        <v>800</v>
      </c>
      <c r="AL3" s="56" t="s">
        <v>799</v>
      </c>
      <c r="AM3" s="56" t="s">
        <v>798</v>
      </c>
      <c r="AN3" s="56" t="s">
        <v>797</v>
      </c>
      <c r="AO3" s="56" t="s">
        <v>796</v>
      </c>
      <c r="AP3" s="56" t="s">
        <v>795</v>
      </c>
      <c r="AQ3" s="56" t="s">
        <v>794</v>
      </c>
      <c r="AR3" s="56" t="s">
        <v>793</v>
      </c>
      <c r="AS3" s="56" t="s">
        <v>792</v>
      </c>
      <c r="AT3" s="56" t="s">
        <v>791</v>
      </c>
      <c r="AU3" s="56" t="s">
        <v>790</v>
      </c>
      <c r="AV3" s="56" t="s">
        <v>789</v>
      </c>
      <c r="AW3" s="56" t="s">
        <v>788</v>
      </c>
      <c r="AX3" s="56" t="s">
        <v>787</v>
      </c>
      <c r="AY3" s="56" t="s">
        <v>786</v>
      </c>
      <c r="AZ3" s="56" t="s">
        <v>785</v>
      </c>
      <c r="BA3" s="56" t="s">
        <v>784</v>
      </c>
    </row>
    <row r="4" spans="2:53" s="52" customFormat="1" ht="43.95" customHeight="1" x14ac:dyDescent="0.3">
      <c r="B4" s="55" t="s">
        <v>783</v>
      </c>
      <c r="C4" s="55" t="s">
        <v>782</v>
      </c>
      <c r="D4" s="54" t="s">
        <v>781</v>
      </c>
      <c r="E4" s="53" t="s">
        <v>64</v>
      </c>
      <c r="F4" s="53" t="s">
        <v>62</v>
      </c>
      <c r="G4" s="53" t="s">
        <v>60</v>
      </c>
      <c r="H4" s="53" t="s">
        <v>780</v>
      </c>
      <c r="I4" s="53" t="s">
        <v>57</v>
      </c>
      <c r="J4" s="53" t="s">
        <v>56</v>
      </c>
      <c r="K4" s="53" t="s">
        <v>55</v>
      </c>
      <c r="L4" s="53" t="s">
        <v>54</v>
      </c>
      <c r="M4" s="53" t="s">
        <v>52</v>
      </c>
      <c r="N4" s="53" t="s">
        <v>51</v>
      </c>
      <c r="O4" s="53" t="s">
        <v>779</v>
      </c>
      <c r="P4" s="53" t="s">
        <v>50</v>
      </c>
      <c r="Q4" s="53" t="s">
        <v>48</v>
      </c>
      <c r="R4" s="53" t="s">
        <v>47</v>
      </c>
      <c r="S4" s="53" t="s">
        <v>45</v>
      </c>
      <c r="T4" s="53" t="s">
        <v>44</v>
      </c>
      <c r="U4" s="53" t="s">
        <v>43</v>
      </c>
      <c r="V4" s="53" t="s">
        <v>42</v>
      </c>
      <c r="W4" s="53" t="s">
        <v>40</v>
      </c>
      <c r="X4" s="53" t="s">
        <v>39</v>
      </c>
      <c r="Y4" s="53" t="s">
        <v>38</v>
      </c>
      <c r="Z4" s="53" t="s">
        <v>36</v>
      </c>
      <c r="AA4" s="53" t="s">
        <v>35</v>
      </c>
      <c r="AB4" s="53" t="s">
        <v>34</v>
      </c>
      <c r="AC4" s="53" t="s">
        <v>33</v>
      </c>
      <c r="AD4" s="53" t="s">
        <v>32</v>
      </c>
      <c r="AE4" s="53" t="s">
        <v>31</v>
      </c>
      <c r="AF4" s="53" t="s">
        <v>30</v>
      </c>
      <c r="AG4" s="53" t="s">
        <v>29</v>
      </c>
      <c r="AH4" s="53" t="s">
        <v>28</v>
      </c>
      <c r="AI4" s="53" t="s">
        <v>27</v>
      </c>
      <c r="AJ4" s="53" t="s">
        <v>26</v>
      </c>
      <c r="AK4" s="53" t="s">
        <v>25</v>
      </c>
      <c r="AL4" s="53" t="s">
        <v>24</v>
      </c>
      <c r="AM4" s="53" t="s">
        <v>23</v>
      </c>
      <c r="AN4" s="53" t="s">
        <v>22</v>
      </c>
      <c r="AO4" s="53" t="s">
        <v>20</v>
      </c>
      <c r="AP4" s="53" t="s">
        <v>19</v>
      </c>
      <c r="AQ4" s="53" t="s">
        <v>18</v>
      </c>
      <c r="AR4" s="53" t="s">
        <v>17</v>
      </c>
      <c r="AS4" s="53" t="s">
        <v>16</v>
      </c>
      <c r="AT4" s="53" t="s">
        <v>15</v>
      </c>
      <c r="AU4" s="53" t="s">
        <v>13</v>
      </c>
      <c r="AV4" s="53" t="s">
        <v>12</v>
      </c>
      <c r="AW4" s="53" t="s">
        <v>11</v>
      </c>
      <c r="AX4" s="53" t="s">
        <v>10</v>
      </c>
      <c r="AY4" s="53" t="s">
        <v>8</v>
      </c>
      <c r="AZ4" s="53" t="s">
        <v>7</v>
      </c>
      <c r="BA4" s="53" t="s">
        <v>6</v>
      </c>
    </row>
    <row r="5" spans="2:53" s="8" customFormat="1" x14ac:dyDescent="0.3">
      <c r="B5" s="112" t="s">
        <v>910</v>
      </c>
      <c r="C5" s="20" t="s">
        <v>778</v>
      </c>
      <c r="D5" s="51">
        <v>18468601374.119999</v>
      </c>
      <c r="E5" s="50">
        <v>8907200361.5299969</v>
      </c>
      <c r="F5" s="50">
        <v>318563153.00999999</v>
      </c>
      <c r="G5" s="50">
        <v>34532663.710000001</v>
      </c>
      <c r="H5" s="50">
        <v>203500328.83000001</v>
      </c>
      <c r="I5" s="50">
        <v>269999124.19</v>
      </c>
      <c r="J5" s="50">
        <v>339103384.38000005</v>
      </c>
      <c r="K5" s="50">
        <v>117088944.38999999</v>
      </c>
      <c r="L5" s="50">
        <v>55930028.669999987</v>
      </c>
      <c r="M5" s="50">
        <v>2232204220.9899993</v>
      </c>
      <c r="N5" s="50">
        <v>1565938.5999999999</v>
      </c>
      <c r="O5" s="50">
        <v>30146076.099999998</v>
      </c>
      <c r="P5" s="50">
        <v>231335130.94000003</v>
      </c>
      <c r="Q5" s="50">
        <v>2288002.46</v>
      </c>
      <c r="R5" s="50">
        <v>4394699.79</v>
      </c>
      <c r="S5" s="50">
        <v>550945800.56999993</v>
      </c>
      <c r="T5" s="50">
        <v>104900048.38000001</v>
      </c>
      <c r="U5" s="50">
        <v>7165285.629999999</v>
      </c>
      <c r="V5" s="50">
        <v>581772.71</v>
      </c>
      <c r="W5" s="50">
        <v>56169233.009999998</v>
      </c>
      <c r="X5" s="50">
        <v>637107.1</v>
      </c>
      <c r="Y5" s="50">
        <v>77534.929999999993</v>
      </c>
      <c r="Z5" s="50">
        <v>265713302.47999996</v>
      </c>
      <c r="AA5" s="50">
        <v>56057353.249999978</v>
      </c>
      <c r="AB5" s="50">
        <v>20315479.199999996</v>
      </c>
      <c r="AC5" s="50">
        <v>430211254.87000006</v>
      </c>
      <c r="AD5" s="50">
        <v>8390929.2399999984</v>
      </c>
      <c r="AE5" s="50">
        <v>2646848.48</v>
      </c>
      <c r="AF5" s="50">
        <v>125655591.51000001</v>
      </c>
      <c r="AG5" s="50">
        <v>26203.800000000003</v>
      </c>
      <c r="AH5" s="50">
        <v>18494884.060000002</v>
      </c>
      <c r="AI5" s="50">
        <v>396147.34</v>
      </c>
      <c r="AJ5" s="50">
        <v>14773623.27</v>
      </c>
      <c r="AK5" s="50">
        <v>241533157.07000002</v>
      </c>
      <c r="AL5" s="50">
        <v>172065.26</v>
      </c>
      <c r="AM5" s="50">
        <v>5092012.83</v>
      </c>
      <c r="AN5" s="50">
        <v>10069230.199999999</v>
      </c>
      <c r="AO5" s="50">
        <v>1184605.83</v>
      </c>
      <c r="AP5" s="50">
        <v>4183606.3400000008</v>
      </c>
      <c r="AQ5" s="50">
        <v>44478079.980000004</v>
      </c>
      <c r="AR5" s="50">
        <v>1073782.0100000002</v>
      </c>
      <c r="AS5" s="50">
        <v>887503.86</v>
      </c>
      <c r="AT5" s="50">
        <v>121037234.30000001</v>
      </c>
      <c r="AU5" s="50">
        <v>1316216.67</v>
      </c>
      <c r="AV5" s="50">
        <v>2653577.69</v>
      </c>
      <c r="AW5" s="50">
        <v>80029428.909999996</v>
      </c>
      <c r="AX5" s="50">
        <v>39917269.460000001</v>
      </c>
      <c r="AY5" s="50">
        <v>2324636962.6099992</v>
      </c>
      <c r="AZ5" s="50">
        <v>517380539.94999999</v>
      </c>
      <c r="BA5" s="50">
        <v>661945643.73000002</v>
      </c>
    </row>
    <row r="6" spans="2:53" x14ac:dyDescent="0.3">
      <c r="B6" s="48" t="s">
        <v>777</v>
      </c>
      <c r="C6" s="48" t="s">
        <v>776</v>
      </c>
      <c r="D6" s="49">
        <v>2547475.6300000004</v>
      </c>
      <c r="E6" s="46">
        <v>1293740.7800000003</v>
      </c>
      <c r="J6" s="46">
        <v>2058.63</v>
      </c>
      <c r="K6" s="46">
        <v>9901.86</v>
      </c>
      <c r="L6" s="46">
        <v>17112.849999999999</v>
      </c>
      <c r="M6" s="46">
        <v>95403.75</v>
      </c>
      <c r="P6" s="46">
        <v>29546.86</v>
      </c>
      <c r="S6" s="46">
        <v>99896.010000000009</v>
      </c>
      <c r="T6" s="46">
        <v>20384.379999999997</v>
      </c>
      <c r="Z6" s="46">
        <v>24363.5</v>
      </c>
      <c r="AA6" s="46">
        <v>10952.7</v>
      </c>
      <c r="AC6" s="46">
        <v>42065.189999999995</v>
      </c>
      <c r="AF6" s="46">
        <v>12129.56</v>
      </c>
      <c r="AQ6" s="46">
        <v>2367.81</v>
      </c>
      <c r="AT6" s="46">
        <v>12912.41</v>
      </c>
      <c r="AW6" s="46">
        <v>16190.36</v>
      </c>
      <c r="AX6" s="46">
        <v>10390.549999999999</v>
      </c>
      <c r="AY6" s="46">
        <v>603953.7899999998</v>
      </c>
      <c r="AZ6" s="46">
        <v>97933.119999999995</v>
      </c>
      <c r="BA6" s="46">
        <v>146171.51999999999</v>
      </c>
    </row>
    <row r="7" spans="2:53" x14ac:dyDescent="0.3">
      <c r="B7" s="48" t="s">
        <v>775</v>
      </c>
      <c r="C7" s="48" t="s">
        <v>774</v>
      </c>
      <c r="D7" s="49">
        <v>411572.77999999991</v>
      </c>
      <c r="E7" s="46">
        <v>205169.13999999998</v>
      </c>
      <c r="I7" s="46">
        <v>1251.8599999999999</v>
      </c>
      <c r="J7" s="46">
        <v>1015.8900000000001</v>
      </c>
      <c r="K7" s="46">
        <v>11463.2</v>
      </c>
      <c r="AA7" s="46">
        <v>6925.9400000000005</v>
      </c>
      <c r="AQ7" s="46">
        <v>295</v>
      </c>
      <c r="AY7" s="46">
        <v>92061.830000000016</v>
      </c>
      <c r="AZ7" s="46">
        <v>21274.84</v>
      </c>
      <c r="BA7" s="46">
        <v>72115.08</v>
      </c>
    </row>
    <row r="8" spans="2:53" x14ac:dyDescent="0.3">
      <c r="B8" s="48" t="s">
        <v>773</v>
      </c>
      <c r="C8" s="48" t="s">
        <v>772</v>
      </c>
      <c r="D8" s="49">
        <v>71738762.710000008</v>
      </c>
      <c r="E8" s="46">
        <v>34114391.019999996</v>
      </c>
      <c r="F8" s="46">
        <v>218915.13999999996</v>
      </c>
      <c r="G8" s="46">
        <v>189271.42</v>
      </c>
      <c r="H8" s="46">
        <v>428814.05</v>
      </c>
      <c r="I8" s="46">
        <v>3110808.2899999996</v>
      </c>
      <c r="J8" s="46">
        <v>182072.49999999997</v>
      </c>
      <c r="K8" s="46">
        <v>288063.55</v>
      </c>
      <c r="M8" s="46">
        <v>5551455.3100000015</v>
      </c>
      <c r="O8" s="46">
        <v>76166.89</v>
      </c>
      <c r="P8" s="46">
        <v>799282.88</v>
      </c>
      <c r="S8" s="46">
        <v>2116989.3800000004</v>
      </c>
      <c r="T8" s="46">
        <v>182287.33000000002</v>
      </c>
      <c r="U8" s="46">
        <v>40867.14</v>
      </c>
      <c r="Z8" s="46">
        <v>1944921.1400000001</v>
      </c>
      <c r="AA8" s="46">
        <v>281406.03999999998</v>
      </c>
      <c r="AB8" s="46">
        <v>449452.06</v>
      </c>
      <c r="AC8" s="46">
        <v>3418503.6999999997</v>
      </c>
      <c r="AF8" s="46">
        <v>504808.4</v>
      </c>
      <c r="AJ8" s="46">
        <v>81689.100000000006</v>
      </c>
      <c r="AK8" s="46">
        <v>2390008.7499999995</v>
      </c>
      <c r="AN8" s="46">
        <v>6436.1799999999994</v>
      </c>
      <c r="AQ8" s="46">
        <v>108622.57</v>
      </c>
      <c r="AT8" s="46">
        <v>85058.6</v>
      </c>
      <c r="AV8" s="46">
        <v>4430.5300000000007</v>
      </c>
      <c r="AW8" s="46">
        <v>267320.08</v>
      </c>
      <c r="AX8" s="46">
        <v>25996.71</v>
      </c>
      <c r="AY8" s="46">
        <v>9230216.7000000011</v>
      </c>
      <c r="AZ8" s="46">
        <v>3223578.6500000004</v>
      </c>
      <c r="BA8" s="46">
        <v>2416928.6</v>
      </c>
    </row>
    <row r="9" spans="2:53" x14ac:dyDescent="0.3">
      <c r="B9" s="48" t="s">
        <v>771</v>
      </c>
      <c r="C9" s="48" t="s">
        <v>770</v>
      </c>
      <c r="D9" s="49">
        <v>5709750.25</v>
      </c>
      <c r="E9" s="46">
        <v>2271805.1399999997</v>
      </c>
      <c r="I9" s="46">
        <v>44729.440000000002</v>
      </c>
      <c r="J9" s="46">
        <v>103415.09</v>
      </c>
      <c r="K9" s="46">
        <v>80538.319999999992</v>
      </c>
      <c r="M9" s="46">
        <v>245895.23000000004</v>
      </c>
      <c r="P9" s="46">
        <v>84319.81</v>
      </c>
      <c r="S9" s="46">
        <v>169761.72999999998</v>
      </c>
      <c r="T9" s="46">
        <v>118566.18</v>
      </c>
      <c r="U9" s="46">
        <v>3057.82</v>
      </c>
      <c r="Z9" s="46">
        <v>68252.63</v>
      </c>
      <c r="AA9" s="46">
        <v>34616.770000000004</v>
      </c>
      <c r="AB9" s="46">
        <v>23926.730000000003</v>
      </c>
      <c r="AC9" s="46">
        <v>152008.44</v>
      </c>
      <c r="AF9" s="46">
        <v>35127.82</v>
      </c>
      <c r="AK9" s="46">
        <v>49182.83</v>
      </c>
      <c r="AT9" s="46">
        <v>72394.16</v>
      </c>
      <c r="AY9" s="46">
        <v>907359.05000000028</v>
      </c>
      <c r="AZ9" s="46">
        <v>224721.21000000002</v>
      </c>
      <c r="BA9" s="46">
        <v>1020071.8499999999</v>
      </c>
    </row>
    <row r="10" spans="2:53" x14ac:dyDescent="0.3">
      <c r="B10" s="48" t="s">
        <v>769</v>
      </c>
      <c r="C10" s="48" t="s">
        <v>768</v>
      </c>
      <c r="D10" s="49">
        <v>6176731.1800000016</v>
      </c>
      <c r="E10" s="46">
        <v>2915533.55</v>
      </c>
      <c r="F10" s="46">
        <v>214302.79</v>
      </c>
      <c r="J10" s="46">
        <v>149245.18</v>
      </c>
      <c r="K10" s="46">
        <v>90156.160000000003</v>
      </c>
      <c r="L10" s="46">
        <v>11314.52</v>
      </c>
      <c r="M10" s="46">
        <v>340456.36</v>
      </c>
      <c r="P10" s="46">
        <v>73543.520000000004</v>
      </c>
      <c r="S10" s="46">
        <v>361732.24</v>
      </c>
      <c r="T10" s="46">
        <v>78049.649999999994</v>
      </c>
      <c r="U10" s="46">
        <v>8836.0700000000015</v>
      </c>
      <c r="Z10" s="46">
        <v>70080.59</v>
      </c>
      <c r="AA10" s="46">
        <v>46479.630000000005</v>
      </c>
      <c r="AC10" s="46">
        <v>119263.71</v>
      </c>
      <c r="AF10" s="46">
        <v>75665.099999999977</v>
      </c>
      <c r="AT10" s="46">
        <v>54558.69</v>
      </c>
      <c r="AY10" s="46">
        <v>1237568.0899999999</v>
      </c>
      <c r="AZ10" s="46">
        <v>215908.08000000002</v>
      </c>
      <c r="BA10" s="46">
        <v>114037.25</v>
      </c>
    </row>
    <row r="11" spans="2:53" x14ac:dyDescent="0.3">
      <c r="B11" s="48" t="s">
        <v>767</v>
      </c>
      <c r="C11" s="48" t="s">
        <v>766</v>
      </c>
      <c r="D11" s="49">
        <v>37539518.54999999</v>
      </c>
      <c r="E11" s="46">
        <v>18073069.449999999</v>
      </c>
      <c r="F11" s="46">
        <v>756932.21</v>
      </c>
      <c r="G11" s="46">
        <v>180361.90999999997</v>
      </c>
      <c r="I11" s="46">
        <v>108136.98000000001</v>
      </c>
      <c r="J11" s="46">
        <v>868081.45000000019</v>
      </c>
      <c r="K11" s="46">
        <v>291615.63</v>
      </c>
      <c r="M11" s="46">
        <v>3950554.4000000008</v>
      </c>
      <c r="O11" s="46">
        <v>9735.6</v>
      </c>
      <c r="P11" s="46">
        <v>573238.45000000007</v>
      </c>
      <c r="S11" s="46">
        <v>1348047.62</v>
      </c>
      <c r="U11" s="46">
        <v>37042.659999999996</v>
      </c>
      <c r="Z11" s="46">
        <v>828223.46</v>
      </c>
      <c r="AA11" s="46">
        <v>163153.58000000002</v>
      </c>
      <c r="AC11" s="46">
        <v>1184514.4999999995</v>
      </c>
      <c r="AF11" s="46">
        <v>217498.31</v>
      </c>
      <c r="AK11" s="46">
        <v>65249.56</v>
      </c>
      <c r="AQ11" s="46">
        <v>147322.17000000001</v>
      </c>
      <c r="AT11" s="46">
        <v>65051.61</v>
      </c>
      <c r="AX11" s="46">
        <v>85266.7</v>
      </c>
      <c r="AY11" s="46">
        <v>6167002.7400000002</v>
      </c>
      <c r="AZ11" s="46">
        <v>1382591.17</v>
      </c>
      <c r="BA11" s="46">
        <v>1036828.3899999999</v>
      </c>
    </row>
    <row r="12" spans="2:53" x14ac:dyDescent="0.3">
      <c r="B12" s="48" t="s">
        <v>765</v>
      </c>
      <c r="C12" s="48" t="s">
        <v>764</v>
      </c>
      <c r="D12" s="49">
        <v>9727968.4600000083</v>
      </c>
      <c r="E12" s="46">
        <v>5345929.34</v>
      </c>
      <c r="I12" s="46">
        <v>82386.290000000008</v>
      </c>
      <c r="K12" s="46">
        <v>149361.97</v>
      </c>
      <c r="L12" s="46">
        <v>33617.5</v>
      </c>
      <c r="M12" s="46">
        <v>890404.37999999989</v>
      </c>
      <c r="P12" s="46">
        <v>138600.54999999999</v>
      </c>
      <c r="S12" s="46">
        <v>536555.07000000007</v>
      </c>
      <c r="T12" s="46">
        <v>43689.659999999996</v>
      </c>
      <c r="U12" s="46">
        <v>4426</v>
      </c>
      <c r="Z12" s="46">
        <v>94100.109999999986</v>
      </c>
      <c r="AA12" s="46">
        <v>23963</v>
      </c>
      <c r="AC12" s="46">
        <v>133936.16999999998</v>
      </c>
      <c r="AF12" s="46">
        <v>34175.53</v>
      </c>
      <c r="AQ12" s="46">
        <v>14499.17</v>
      </c>
      <c r="AT12" s="46">
        <v>5558.29</v>
      </c>
      <c r="AY12" s="46">
        <v>1576694.31</v>
      </c>
      <c r="AZ12" s="46">
        <v>273209.13</v>
      </c>
      <c r="BA12" s="46">
        <v>346861.99</v>
      </c>
    </row>
    <row r="13" spans="2:53" x14ac:dyDescent="0.3">
      <c r="B13" s="48" t="s">
        <v>763</v>
      </c>
      <c r="C13" s="48" t="s">
        <v>762</v>
      </c>
      <c r="D13" s="49">
        <v>281237842.76999986</v>
      </c>
      <c r="E13" s="46">
        <v>140857728.23000005</v>
      </c>
      <c r="F13" s="46">
        <v>2256039.2400000002</v>
      </c>
      <c r="G13" s="46">
        <v>309010.53000000003</v>
      </c>
      <c r="H13" s="46">
        <v>3526622.62</v>
      </c>
      <c r="I13" s="46">
        <v>6670208.1600000001</v>
      </c>
      <c r="J13" s="46">
        <v>919505.79</v>
      </c>
      <c r="K13" s="46">
        <v>786566.95</v>
      </c>
      <c r="L13" s="46">
        <v>507504.00000000006</v>
      </c>
      <c r="M13" s="46">
        <v>26876183.140000001</v>
      </c>
      <c r="O13" s="46">
        <v>495148.50999999995</v>
      </c>
      <c r="P13" s="46">
        <v>3870048.48</v>
      </c>
      <c r="R13" s="46">
        <v>221.64</v>
      </c>
      <c r="S13" s="46">
        <v>8180034.6100000013</v>
      </c>
      <c r="T13" s="46">
        <v>1382139.4100000001</v>
      </c>
      <c r="U13" s="46">
        <v>131221.01999999999</v>
      </c>
      <c r="V13" s="46">
        <v>42450.080000000002</v>
      </c>
      <c r="W13" s="46">
        <v>4970040.5100000007</v>
      </c>
      <c r="X13" s="46">
        <v>78970</v>
      </c>
      <c r="Z13" s="46">
        <v>6946152.8499999996</v>
      </c>
      <c r="AA13" s="46">
        <v>692064.55</v>
      </c>
      <c r="AB13" s="46">
        <v>1681200.4899999995</v>
      </c>
      <c r="AC13" s="46">
        <v>10024869.409999998</v>
      </c>
      <c r="AD13" s="46">
        <v>350915.7</v>
      </c>
      <c r="AF13" s="46">
        <v>1528225.5899999999</v>
      </c>
      <c r="AG13" s="46">
        <v>26203.800000000003</v>
      </c>
      <c r="AJ13" s="46">
        <v>405354.77</v>
      </c>
      <c r="AK13" s="46">
        <v>3777214.3600000003</v>
      </c>
      <c r="AP13" s="46">
        <v>186.51</v>
      </c>
      <c r="AQ13" s="46">
        <v>460424.08999999997</v>
      </c>
      <c r="AT13" s="46">
        <v>527969.13</v>
      </c>
      <c r="AV13" s="46">
        <v>138998.49</v>
      </c>
      <c r="AW13" s="46">
        <v>2422938.87</v>
      </c>
      <c r="AX13" s="46">
        <v>135189.26999999999</v>
      </c>
      <c r="AY13" s="46">
        <v>31136987.57</v>
      </c>
      <c r="AZ13" s="46">
        <v>9774299.7300000023</v>
      </c>
      <c r="BA13" s="46">
        <v>9349004.6700000018</v>
      </c>
    </row>
    <row r="14" spans="2:53" x14ac:dyDescent="0.3">
      <c r="B14" s="48" t="s">
        <v>761</v>
      </c>
      <c r="C14" s="48" t="s">
        <v>760</v>
      </c>
      <c r="D14" s="49">
        <v>2503294.350000001</v>
      </c>
      <c r="E14" s="46">
        <v>1158532.7000000002</v>
      </c>
      <c r="M14" s="46">
        <v>157706.95000000001</v>
      </c>
      <c r="P14" s="46">
        <v>26992.69</v>
      </c>
      <c r="Z14" s="46">
        <v>29188.68</v>
      </c>
      <c r="AA14" s="46">
        <v>18492.669999999998</v>
      </c>
      <c r="AB14" s="46">
        <v>22725.040000000001</v>
      </c>
      <c r="AC14" s="46">
        <v>118976.13</v>
      </c>
      <c r="AK14" s="46">
        <v>43156.590000000004</v>
      </c>
      <c r="AY14" s="46">
        <v>448146.6</v>
      </c>
      <c r="AZ14" s="46">
        <v>124147.72</v>
      </c>
      <c r="BA14" s="46">
        <v>355228.57999999996</v>
      </c>
    </row>
    <row r="15" spans="2:53" x14ac:dyDescent="0.3">
      <c r="B15" s="48" t="s">
        <v>759</v>
      </c>
      <c r="C15" s="48" t="s">
        <v>758</v>
      </c>
      <c r="D15" s="49">
        <v>22466621.059999991</v>
      </c>
      <c r="E15" s="46">
        <v>10183193.659999998</v>
      </c>
      <c r="G15" s="46">
        <v>30578.84</v>
      </c>
      <c r="I15" s="46">
        <v>310100.06</v>
      </c>
      <c r="J15" s="46">
        <v>1099331.6599999999</v>
      </c>
      <c r="K15" s="46">
        <v>50388.639999999999</v>
      </c>
      <c r="M15" s="46">
        <v>1752916.6199999996</v>
      </c>
      <c r="O15" s="46">
        <v>2000</v>
      </c>
      <c r="P15" s="46">
        <v>392750.04</v>
      </c>
      <c r="S15" s="46">
        <v>760556.91000000015</v>
      </c>
      <c r="U15" s="46">
        <v>12067.940000000002</v>
      </c>
      <c r="Z15" s="46">
        <v>337262.01999999996</v>
      </c>
      <c r="AA15" s="46">
        <v>77715.899999999994</v>
      </c>
      <c r="AB15" s="46">
        <v>259566.16999999998</v>
      </c>
      <c r="AC15" s="46">
        <v>934148.88000000012</v>
      </c>
      <c r="AF15" s="46">
        <v>204584.66</v>
      </c>
      <c r="AJ15" s="46">
        <v>62356.170000000006</v>
      </c>
      <c r="AK15" s="46">
        <v>379186.82999999996</v>
      </c>
      <c r="AQ15" s="46">
        <v>38155.39</v>
      </c>
      <c r="AT15" s="46">
        <v>35459.26</v>
      </c>
      <c r="AW15" s="46">
        <v>365452.36</v>
      </c>
      <c r="AX15" s="46">
        <v>754.6</v>
      </c>
      <c r="AY15" s="46">
        <v>3638275.5500000007</v>
      </c>
      <c r="AZ15" s="46">
        <v>847901.92</v>
      </c>
      <c r="BA15" s="46">
        <v>691916.98000000021</v>
      </c>
    </row>
    <row r="16" spans="2:53" x14ac:dyDescent="0.3">
      <c r="B16" s="48" t="s">
        <v>757</v>
      </c>
      <c r="C16" s="48" t="s">
        <v>756</v>
      </c>
      <c r="D16" s="49">
        <v>14374355.629999993</v>
      </c>
      <c r="E16" s="46">
        <v>6327286.4799999995</v>
      </c>
      <c r="H16" s="46">
        <v>112692.11000000002</v>
      </c>
      <c r="I16" s="46">
        <v>92947.91</v>
      </c>
      <c r="J16" s="46">
        <v>604562.26</v>
      </c>
      <c r="K16" s="46">
        <v>26061.05</v>
      </c>
      <c r="M16" s="46">
        <v>1365307.4399999997</v>
      </c>
      <c r="O16" s="46">
        <v>47679</v>
      </c>
      <c r="P16" s="46">
        <v>215231.43999999997</v>
      </c>
      <c r="S16" s="46">
        <v>577758.89999999991</v>
      </c>
      <c r="T16" s="46">
        <v>67785.36</v>
      </c>
      <c r="U16" s="46">
        <v>6817</v>
      </c>
      <c r="Z16" s="46">
        <v>363014.88</v>
      </c>
      <c r="AA16" s="46">
        <v>60178.990000000005</v>
      </c>
      <c r="AC16" s="46">
        <v>612660.80999999994</v>
      </c>
      <c r="AF16" s="46">
        <v>117971.73999999999</v>
      </c>
      <c r="AJ16" s="46">
        <v>18404.28</v>
      </c>
      <c r="AK16" s="46">
        <v>215543.22999999995</v>
      </c>
      <c r="AQ16" s="46">
        <v>19963.229999999996</v>
      </c>
      <c r="AT16" s="46">
        <v>6123.72</v>
      </c>
      <c r="AY16" s="46">
        <v>2180514.7700000005</v>
      </c>
      <c r="AZ16" s="46">
        <v>759043.39</v>
      </c>
      <c r="BA16" s="46">
        <v>576807.64</v>
      </c>
    </row>
    <row r="17" spans="2:53" x14ac:dyDescent="0.3">
      <c r="B17" s="48" t="s">
        <v>755</v>
      </c>
      <c r="C17" s="48" t="s">
        <v>754</v>
      </c>
      <c r="D17" s="49">
        <v>40841334.119999997</v>
      </c>
      <c r="E17" s="46">
        <v>17943068.93</v>
      </c>
      <c r="F17" s="46">
        <v>11143.21</v>
      </c>
      <c r="G17" s="46">
        <v>111903.16</v>
      </c>
      <c r="H17" s="46">
        <v>1108938.8999999999</v>
      </c>
      <c r="I17" s="46">
        <v>541147.49</v>
      </c>
      <c r="J17" s="46">
        <v>896.44</v>
      </c>
      <c r="L17" s="46">
        <v>516391.44000000006</v>
      </c>
      <c r="M17" s="46">
        <v>3635962.4499999997</v>
      </c>
      <c r="O17" s="46">
        <v>136732.29</v>
      </c>
      <c r="P17" s="46">
        <v>525595.07000000007</v>
      </c>
      <c r="S17" s="46">
        <v>1955311.7399999998</v>
      </c>
      <c r="T17" s="46">
        <v>207700.45000000004</v>
      </c>
      <c r="Z17" s="46">
        <v>1051530.43</v>
      </c>
      <c r="AA17" s="46">
        <v>207479.31000000003</v>
      </c>
      <c r="AB17" s="46">
        <v>693135.87</v>
      </c>
      <c r="AC17" s="46">
        <v>1791407.38</v>
      </c>
      <c r="AF17" s="46">
        <v>367727.55000000005</v>
      </c>
      <c r="AJ17" s="46">
        <v>82585.310000000012</v>
      </c>
      <c r="AK17" s="46">
        <v>762476.80999999994</v>
      </c>
      <c r="AO17" s="46">
        <v>60432.39</v>
      </c>
      <c r="AQ17" s="46">
        <v>59641.26</v>
      </c>
      <c r="AT17" s="46">
        <v>922</v>
      </c>
      <c r="AX17" s="46">
        <v>33513</v>
      </c>
      <c r="AY17" s="46">
        <v>6001219.1400000015</v>
      </c>
      <c r="AZ17" s="46">
        <v>1487957.8299999996</v>
      </c>
      <c r="BA17" s="46">
        <v>1546514.2699999998</v>
      </c>
    </row>
    <row r="18" spans="2:53" x14ac:dyDescent="0.3">
      <c r="B18" s="48" t="s">
        <v>753</v>
      </c>
      <c r="C18" s="48" t="s">
        <v>752</v>
      </c>
      <c r="D18" s="49">
        <v>205857052.54999998</v>
      </c>
      <c r="E18" s="46">
        <v>115567588.15000002</v>
      </c>
      <c r="J18" s="46">
        <v>7240342.4700000016</v>
      </c>
      <c r="K18" s="46">
        <v>1297690.8500000001</v>
      </c>
      <c r="L18" s="46">
        <v>437197.00000000006</v>
      </c>
      <c r="M18" s="46">
        <v>23071557.530000001</v>
      </c>
      <c r="O18" s="46">
        <v>475515.59</v>
      </c>
      <c r="P18" s="46">
        <v>2444859.87</v>
      </c>
      <c r="S18" s="46">
        <v>5895254.2399999993</v>
      </c>
      <c r="T18" s="46">
        <v>737845.48</v>
      </c>
      <c r="U18" s="46">
        <v>66313.76999999999</v>
      </c>
      <c r="Z18" s="46">
        <v>2438716.0900000003</v>
      </c>
      <c r="AA18" s="46">
        <v>419370.12999999995</v>
      </c>
      <c r="AC18" s="46">
        <v>3559884.6900000004</v>
      </c>
      <c r="AD18" s="46">
        <v>15994.800000000001</v>
      </c>
      <c r="AE18" s="46">
        <v>56030.25</v>
      </c>
      <c r="AF18" s="46">
        <v>1596463.99</v>
      </c>
      <c r="AJ18" s="46">
        <v>57725.240000000005</v>
      </c>
      <c r="AK18" s="46">
        <v>1238372.7500000002</v>
      </c>
      <c r="AP18" s="46">
        <v>28580.55</v>
      </c>
      <c r="AQ18" s="46">
        <v>444441.85</v>
      </c>
      <c r="AT18" s="46">
        <v>3706.6400000000003</v>
      </c>
      <c r="AW18" s="46">
        <v>1325441.68</v>
      </c>
      <c r="AX18" s="46">
        <v>452615.56</v>
      </c>
      <c r="AY18" s="46">
        <v>26592138.570000008</v>
      </c>
      <c r="AZ18" s="46">
        <v>5547334.5800000001</v>
      </c>
      <c r="BA18" s="46">
        <v>4846070.2299999995</v>
      </c>
    </row>
    <row r="19" spans="2:53" x14ac:dyDescent="0.3">
      <c r="B19" s="48" t="s">
        <v>751</v>
      </c>
      <c r="C19" s="48" t="s">
        <v>750</v>
      </c>
      <c r="D19" s="49">
        <v>11353989.49</v>
      </c>
      <c r="E19" s="46">
        <v>5261080.0000000019</v>
      </c>
      <c r="H19" s="46">
        <v>153634.1</v>
      </c>
      <c r="I19" s="46">
        <v>284482.77999999997</v>
      </c>
      <c r="J19" s="46">
        <v>404737.43999999994</v>
      </c>
      <c r="K19" s="46">
        <v>76036.36</v>
      </c>
      <c r="M19" s="46">
        <v>831739.34999999986</v>
      </c>
      <c r="O19" s="46">
        <v>33450.46</v>
      </c>
      <c r="P19" s="46">
        <v>130729.61000000002</v>
      </c>
      <c r="S19" s="46">
        <v>309816.09999999998</v>
      </c>
      <c r="T19" s="46">
        <v>60608.65</v>
      </c>
      <c r="U19" s="46">
        <v>3515.13</v>
      </c>
      <c r="Z19" s="46">
        <v>129637.9</v>
      </c>
      <c r="AA19" s="46">
        <v>24549.32</v>
      </c>
      <c r="AB19" s="46">
        <v>28571.720000000005</v>
      </c>
      <c r="AC19" s="46">
        <v>423259.51</v>
      </c>
      <c r="AF19" s="46">
        <v>244354.56</v>
      </c>
      <c r="AJ19" s="46">
        <v>24625.910000000003</v>
      </c>
      <c r="AK19" s="46">
        <v>298532.74</v>
      </c>
      <c r="AQ19" s="46">
        <v>32311.919999999998</v>
      </c>
      <c r="AW19" s="46">
        <v>485176.99000000005</v>
      </c>
      <c r="AX19" s="46">
        <v>38482.74</v>
      </c>
      <c r="AY19" s="46">
        <v>1177497.0099999998</v>
      </c>
      <c r="AZ19" s="46">
        <v>586933.72000000009</v>
      </c>
      <c r="BA19" s="46">
        <v>310225.47000000009</v>
      </c>
    </row>
    <row r="20" spans="2:53" x14ac:dyDescent="0.3">
      <c r="B20" s="48" t="s">
        <v>749</v>
      </c>
      <c r="C20" s="48" t="s">
        <v>748</v>
      </c>
      <c r="D20" s="49">
        <v>189498.61</v>
      </c>
      <c r="E20" s="46">
        <v>109825.81</v>
      </c>
      <c r="AY20" s="46">
        <v>79672.799999999988</v>
      </c>
    </row>
    <row r="21" spans="2:53" x14ac:dyDescent="0.3">
      <c r="B21" s="48" t="s">
        <v>747</v>
      </c>
      <c r="C21" s="48" t="s">
        <v>746</v>
      </c>
      <c r="D21" s="49">
        <v>6543343.1899999995</v>
      </c>
      <c r="E21" s="46">
        <v>3235290.3299999996</v>
      </c>
      <c r="I21" s="46">
        <v>287776.76999999996</v>
      </c>
      <c r="J21" s="46">
        <v>78306.86</v>
      </c>
      <c r="K21" s="46">
        <v>99883.61</v>
      </c>
      <c r="M21" s="46">
        <v>391569.59</v>
      </c>
      <c r="P21" s="46">
        <v>81748.069999999992</v>
      </c>
      <c r="S21" s="46">
        <v>4017.01</v>
      </c>
      <c r="Z21" s="46">
        <v>169878.31</v>
      </c>
      <c r="AA21" s="46">
        <v>60521.440000000002</v>
      </c>
      <c r="AC21" s="46">
        <v>213426.92</v>
      </c>
      <c r="AF21" s="46">
        <v>11835.59</v>
      </c>
      <c r="AK21" s="46">
        <v>99704.489999999991</v>
      </c>
      <c r="AQ21" s="46">
        <v>6470.18</v>
      </c>
      <c r="AY21" s="46">
        <v>1261674.6700000004</v>
      </c>
      <c r="AZ21" s="46">
        <v>276436</v>
      </c>
      <c r="BA21" s="46">
        <v>264803.35000000003</v>
      </c>
    </row>
    <row r="22" spans="2:53" x14ac:dyDescent="0.3">
      <c r="B22" s="48" t="s">
        <v>745</v>
      </c>
      <c r="C22" s="48" t="s">
        <v>744</v>
      </c>
      <c r="D22" s="49">
        <v>22528741.230000012</v>
      </c>
      <c r="E22" s="46">
        <v>10981768.739999996</v>
      </c>
      <c r="H22" s="46">
        <v>718364.06</v>
      </c>
      <c r="I22" s="46">
        <v>213037.07</v>
      </c>
      <c r="J22" s="46">
        <v>106359.41</v>
      </c>
      <c r="K22" s="46">
        <v>66161.55</v>
      </c>
      <c r="L22" s="46">
        <v>25770.690000000002</v>
      </c>
      <c r="M22" s="46">
        <v>1582877.1700000002</v>
      </c>
      <c r="P22" s="46">
        <v>313569.87</v>
      </c>
      <c r="S22" s="46">
        <v>944443.72</v>
      </c>
      <c r="U22" s="46">
        <v>7803</v>
      </c>
      <c r="Z22" s="46">
        <v>272224.82</v>
      </c>
      <c r="AA22" s="46">
        <v>65446.880000000005</v>
      </c>
      <c r="AB22" s="46">
        <v>127950.16</v>
      </c>
      <c r="AC22" s="46">
        <v>793273.32000000007</v>
      </c>
      <c r="AF22" s="46">
        <v>359107.81</v>
      </c>
      <c r="AJ22" s="46">
        <v>18974.410000000003</v>
      </c>
      <c r="AK22" s="46">
        <v>451438.77000000008</v>
      </c>
      <c r="AQ22" s="46">
        <v>33698.450000000004</v>
      </c>
      <c r="AR22" s="46">
        <v>4356.78</v>
      </c>
      <c r="AT22" s="46">
        <v>10827.15</v>
      </c>
      <c r="AV22" s="46">
        <v>561.91999999999996</v>
      </c>
      <c r="AW22" s="46">
        <v>210079.07</v>
      </c>
      <c r="AX22" s="46">
        <v>7079.09</v>
      </c>
      <c r="AY22" s="46">
        <v>3525394.2899999991</v>
      </c>
      <c r="AZ22" s="46">
        <v>862028.69000000006</v>
      </c>
      <c r="BA22" s="46">
        <v>826144.34000000008</v>
      </c>
    </row>
    <row r="23" spans="2:53" x14ac:dyDescent="0.3">
      <c r="B23" s="48" t="s">
        <v>743</v>
      </c>
      <c r="C23" s="48" t="s">
        <v>742</v>
      </c>
      <c r="D23" s="49">
        <v>23821382.069999974</v>
      </c>
      <c r="E23" s="46">
        <v>11670059.430000002</v>
      </c>
      <c r="H23" s="46">
        <v>178961.53999999998</v>
      </c>
      <c r="I23" s="46">
        <v>752854.12</v>
      </c>
      <c r="J23" s="46">
        <v>264832.11000000004</v>
      </c>
      <c r="K23" s="46">
        <v>204522.31</v>
      </c>
      <c r="L23" s="46">
        <v>75197.81</v>
      </c>
      <c r="M23" s="46">
        <v>2443266.33</v>
      </c>
      <c r="O23" s="46">
        <v>78631</v>
      </c>
      <c r="P23" s="46">
        <v>314820.84999999998</v>
      </c>
      <c r="S23" s="46">
        <v>1098342.33</v>
      </c>
      <c r="T23" s="46">
        <v>447617.23</v>
      </c>
      <c r="U23" s="46">
        <v>14458</v>
      </c>
      <c r="Z23" s="46">
        <v>405513</v>
      </c>
      <c r="AA23" s="46">
        <v>80051</v>
      </c>
      <c r="AB23" s="46">
        <v>243119.69999999995</v>
      </c>
      <c r="AC23" s="46">
        <v>476596.48000000004</v>
      </c>
      <c r="AF23" s="46">
        <v>162774.74</v>
      </c>
      <c r="AJ23" s="46">
        <v>39122</v>
      </c>
      <c r="AK23" s="46">
        <v>296163.18</v>
      </c>
      <c r="AO23" s="46">
        <v>40808.25</v>
      </c>
      <c r="AQ23" s="46">
        <v>40455.210000000006</v>
      </c>
      <c r="AT23" s="46">
        <v>63619.759999999995</v>
      </c>
      <c r="AW23" s="46">
        <v>150000</v>
      </c>
      <c r="AY23" s="46">
        <v>3097550.6500000004</v>
      </c>
      <c r="AZ23" s="46">
        <v>671975.78999999992</v>
      </c>
      <c r="BA23" s="46">
        <v>510069.24999999994</v>
      </c>
    </row>
    <row r="24" spans="2:53" x14ac:dyDescent="0.3">
      <c r="B24" s="48" t="s">
        <v>741</v>
      </c>
      <c r="C24" s="48" t="s">
        <v>740</v>
      </c>
      <c r="D24" s="49">
        <v>21736150.940000005</v>
      </c>
      <c r="E24" s="46">
        <v>9703776.629999999</v>
      </c>
      <c r="F24" s="46">
        <v>226394.78999999998</v>
      </c>
      <c r="H24" s="46">
        <v>205719.01</v>
      </c>
      <c r="I24" s="46">
        <v>1678.22</v>
      </c>
      <c r="J24" s="46">
        <v>1551038.2800000003</v>
      </c>
      <c r="K24" s="46">
        <v>353360.83</v>
      </c>
      <c r="L24" s="46">
        <v>346476.48</v>
      </c>
      <c r="M24" s="46">
        <v>1766488.6300000001</v>
      </c>
      <c r="O24" s="46">
        <v>64127.149999999994</v>
      </c>
      <c r="P24" s="46">
        <v>299640.09000000003</v>
      </c>
      <c r="S24" s="46">
        <v>1017857.7800000001</v>
      </c>
      <c r="T24" s="46">
        <v>386769.49</v>
      </c>
      <c r="U24" s="46">
        <v>11364.33</v>
      </c>
      <c r="Z24" s="46">
        <v>469111.85</v>
      </c>
      <c r="AA24" s="46">
        <v>87184.34</v>
      </c>
      <c r="AB24" s="46">
        <v>43352.31</v>
      </c>
      <c r="AC24" s="46">
        <v>342165.91</v>
      </c>
      <c r="AF24" s="46">
        <v>255492.56</v>
      </c>
      <c r="AJ24" s="46">
        <v>6205.2800000000007</v>
      </c>
      <c r="AK24" s="46">
        <v>254907.46999999997</v>
      </c>
      <c r="AN24" s="46">
        <v>6685.63</v>
      </c>
      <c r="AQ24" s="46">
        <v>34470.06</v>
      </c>
      <c r="AR24" s="46">
        <v>172.5</v>
      </c>
      <c r="AT24" s="46">
        <v>34098.479999999996</v>
      </c>
      <c r="AW24" s="46">
        <v>514.36</v>
      </c>
      <c r="AX24" s="46">
        <v>18219.650000000001</v>
      </c>
      <c r="AY24" s="46">
        <v>2770984.3500000006</v>
      </c>
      <c r="AZ24" s="46">
        <v>427845.27000000008</v>
      </c>
      <c r="BA24" s="46">
        <v>1050049.21</v>
      </c>
    </row>
    <row r="25" spans="2:53" x14ac:dyDescent="0.3">
      <c r="B25" s="48" t="s">
        <v>739</v>
      </c>
      <c r="C25" s="48" t="s">
        <v>738</v>
      </c>
      <c r="D25" s="49">
        <v>123352556.36</v>
      </c>
      <c r="E25" s="46">
        <v>55338818.649999991</v>
      </c>
      <c r="F25" s="46">
        <v>1546510.1099999999</v>
      </c>
      <c r="G25" s="46">
        <v>465762.26</v>
      </c>
      <c r="H25" s="46">
        <v>1503265.67</v>
      </c>
      <c r="I25" s="46">
        <v>864293.45000000007</v>
      </c>
      <c r="J25" s="46">
        <v>6198080.0900000008</v>
      </c>
      <c r="K25" s="46">
        <v>565422.88000000012</v>
      </c>
      <c r="L25" s="46">
        <v>451477.05</v>
      </c>
      <c r="M25" s="46">
        <v>12180101.470000001</v>
      </c>
      <c r="O25" s="46">
        <v>309671.38000000006</v>
      </c>
      <c r="P25" s="46">
        <v>1475552</v>
      </c>
      <c r="S25" s="46">
        <v>4981657.7300000004</v>
      </c>
      <c r="T25" s="46">
        <v>1377106.2199999997</v>
      </c>
      <c r="U25" s="46">
        <v>48661</v>
      </c>
      <c r="W25" s="46">
        <v>1891149.82</v>
      </c>
      <c r="X25" s="46">
        <v>22935</v>
      </c>
      <c r="Z25" s="46">
        <v>2724251.6899999995</v>
      </c>
      <c r="AA25" s="46">
        <v>1046511.4199999999</v>
      </c>
      <c r="AB25" s="46">
        <v>1099886.3600000003</v>
      </c>
      <c r="AC25" s="46">
        <v>4290168.5499999989</v>
      </c>
      <c r="AD25" s="46">
        <v>151697.5</v>
      </c>
      <c r="AF25" s="46">
        <v>1603302.1899999997</v>
      </c>
      <c r="AJ25" s="46">
        <v>240482.79</v>
      </c>
      <c r="AK25" s="46">
        <v>2282275.2300000004</v>
      </c>
      <c r="AQ25" s="46">
        <v>531970.79999999993</v>
      </c>
      <c r="AT25" s="46">
        <v>784478.77</v>
      </c>
      <c r="AX25" s="46">
        <v>15887.6</v>
      </c>
      <c r="AY25" s="46">
        <v>13415430.469999989</v>
      </c>
      <c r="AZ25" s="46">
        <v>3396287.34</v>
      </c>
      <c r="BA25" s="46">
        <v>2549460.8699999996</v>
      </c>
    </row>
    <row r="26" spans="2:53" x14ac:dyDescent="0.3">
      <c r="B26" s="48" t="s">
        <v>737</v>
      </c>
      <c r="C26" s="48" t="s">
        <v>736</v>
      </c>
      <c r="D26" s="49">
        <v>2451471.3700000006</v>
      </c>
      <c r="E26" s="46">
        <v>828176.57000000007</v>
      </c>
      <c r="J26" s="46">
        <v>149906.89000000001</v>
      </c>
      <c r="K26" s="46">
        <v>74169.070000000007</v>
      </c>
      <c r="M26" s="46">
        <v>133832.04999999999</v>
      </c>
      <c r="O26" s="46">
        <v>4259.4799999999996</v>
      </c>
      <c r="P26" s="46">
        <v>18512.52</v>
      </c>
      <c r="Z26" s="46">
        <v>30834.739999999998</v>
      </c>
      <c r="AA26" s="46">
        <v>3924.42</v>
      </c>
      <c r="AC26" s="46">
        <v>39280.780000000006</v>
      </c>
      <c r="AK26" s="46">
        <v>25369.65</v>
      </c>
      <c r="AT26" s="46">
        <v>331935.58999999997</v>
      </c>
      <c r="AY26" s="46">
        <v>729447.46000000008</v>
      </c>
      <c r="AZ26" s="46">
        <v>69913.56</v>
      </c>
      <c r="BA26" s="46">
        <v>11908.59</v>
      </c>
    </row>
    <row r="27" spans="2:53" x14ac:dyDescent="0.3">
      <c r="B27" s="48" t="s">
        <v>735</v>
      </c>
      <c r="C27" s="48" t="s">
        <v>734</v>
      </c>
      <c r="D27" s="49">
        <v>59449578.020000011</v>
      </c>
      <c r="E27" s="46">
        <v>24008192.500000011</v>
      </c>
      <c r="F27" s="46">
        <v>1782829.1400000001</v>
      </c>
      <c r="H27" s="46">
        <v>1422131.16</v>
      </c>
      <c r="I27" s="46">
        <v>2652317.58</v>
      </c>
      <c r="J27" s="46">
        <v>2487479.85</v>
      </c>
      <c r="K27" s="46">
        <v>20132.150000000001</v>
      </c>
      <c r="L27" s="46">
        <v>223793.05</v>
      </c>
      <c r="M27" s="46">
        <v>7557182.0299999993</v>
      </c>
      <c r="O27" s="46">
        <v>111549</v>
      </c>
      <c r="P27" s="46">
        <v>1023148.6399999999</v>
      </c>
      <c r="R27" s="46">
        <v>15045.720000000001</v>
      </c>
      <c r="S27" s="46">
        <v>1880853.3099999996</v>
      </c>
      <c r="T27" s="46">
        <v>623692.9</v>
      </c>
      <c r="U27" s="46">
        <v>50715.089999999989</v>
      </c>
      <c r="Z27" s="46">
        <v>1303598.97</v>
      </c>
      <c r="AA27" s="46">
        <v>169091.40999999997</v>
      </c>
      <c r="AC27" s="46">
        <v>1726726.07</v>
      </c>
      <c r="AF27" s="46">
        <v>181508.56000000003</v>
      </c>
      <c r="AJ27" s="46">
        <v>25.57</v>
      </c>
      <c r="AK27" s="46">
        <v>142388.91999999998</v>
      </c>
      <c r="AM27" s="46">
        <v>112932.90000000001</v>
      </c>
      <c r="AQ27" s="46">
        <v>543014.28</v>
      </c>
      <c r="AT27" s="46">
        <v>516106.41</v>
      </c>
      <c r="AY27" s="46">
        <v>7569702.0400000019</v>
      </c>
      <c r="AZ27" s="46">
        <v>1492389.3199999998</v>
      </c>
      <c r="BA27" s="46">
        <v>1833031.4500000002</v>
      </c>
    </row>
    <row r="28" spans="2:53" x14ac:dyDescent="0.3">
      <c r="B28" s="48" t="s">
        <v>733</v>
      </c>
      <c r="C28" s="48" t="s">
        <v>732</v>
      </c>
      <c r="D28" s="49">
        <v>6025411.5900000036</v>
      </c>
      <c r="E28" s="46">
        <v>2446741.9800000009</v>
      </c>
      <c r="F28" s="46">
        <v>761702.53999999992</v>
      </c>
      <c r="I28" s="46">
        <v>145673.60000000001</v>
      </c>
      <c r="J28" s="46">
        <v>239104.08000000005</v>
      </c>
      <c r="K28" s="46">
        <v>56957.189999999995</v>
      </c>
      <c r="M28" s="46">
        <v>411728.67</v>
      </c>
      <c r="P28" s="46">
        <v>58975.189999999995</v>
      </c>
      <c r="S28" s="46">
        <v>34242.61</v>
      </c>
      <c r="Z28" s="46">
        <v>87343.7</v>
      </c>
      <c r="AA28" s="46">
        <v>41252.980000000003</v>
      </c>
      <c r="AC28" s="46">
        <v>194120.98000000004</v>
      </c>
      <c r="AF28" s="46">
        <v>139798.03</v>
      </c>
      <c r="AM28" s="46">
        <v>7516.6799999999994</v>
      </c>
      <c r="AQ28" s="46">
        <v>5295.96</v>
      </c>
      <c r="AX28" s="46">
        <v>123.08</v>
      </c>
      <c r="AY28" s="46">
        <v>1062736.3399999999</v>
      </c>
      <c r="AZ28" s="46">
        <v>183440.61000000002</v>
      </c>
      <c r="BA28" s="46">
        <v>148657.37</v>
      </c>
    </row>
    <row r="29" spans="2:53" x14ac:dyDescent="0.3">
      <c r="B29" s="48" t="s">
        <v>731</v>
      </c>
      <c r="C29" s="48" t="s">
        <v>730</v>
      </c>
      <c r="D29" s="49">
        <v>44697890.32</v>
      </c>
      <c r="E29" s="46">
        <v>19722014.720000003</v>
      </c>
      <c r="F29" s="46">
        <v>1094317.54</v>
      </c>
      <c r="I29" s="46">
        <v>947874.5199999999</v>
      </c>
      <c r="J29" s="46">
        <v>3508948.4499999997</v>
      </c>
      <c r="K29" s="46">
        <v>2727.73</v>
      </c>
      <c r="L29" s="46">
        <v>179359.51</v>
      </c>
      <c r="M29" s="46">
        <v>5517405.0900000008</v>
      </c>
      <c r="O29" s="46">
        <v>174952.14</v>
      </c>
      <c r="P29" s="46">
        <v>795326.53</v>
      </c>
      <c r="S29" s="46">
        <v>1998692.65</v>
      </c>
      <c r="T29" s="46">
        <v>127866.5</v>
      </c>
      <c r="U29" s="46">
        <v>57620.17</v>
      </c>
      <c r="Z29" s="46">
        <v>750599.34</v>
      </c>
      <c r="AA29" s="46">
        <v>135052.96000000002</v>
      </c>
      <c r="AC29" s="46">
        <v>747537.63000000012</v>
      </c>
      <c r="AF29" s="46">
        <v>262706.87</v>
      </c>
      <c r="AK29" s="46">
        <v>96750.63</v>
      </c>
      <c r="AM29" s="46">
        <v>23286.02</v>
      </c>
      <c r="AP29" s="46">
        <v>26858.07</v>
      </c>
      <c r="AQ29" s="46">
        <v>83709.62999999999</v>
      </c>
      <c r="AY29" s="46">
        <v>6013779.0700000012</v>
      </c>
      <c r="AZ29" s="46">
        <v>782856.80999999994</v>
      </c>
      <c r="BA29" s="46">
        <v>1647647.7400000002</v>
      </c>
    </row>
    <row r="30" spans="2:53" x14ac:dyDescent="0.3">
      <c r="B30" s="48" t="s">
        <v>729</v>
      </c>
      <c r="C30" s="48" t="s">
        <v>728</v>
      </c>
      <c r="D30" s="49">
        <v>13357142.019999998</v>
      </c>
      <c r="E30" s="46">
        <v>6328792.1099999985</v>
      </c>
      <c r="F30" s="46">
        <v>236785.72000000003</v>
      </c>
      <c r="H30" s="46">
        <v>182647.03999999998</v>
      </c>
      <c r="I30" s="46">
        <v>306445.34999999998</v>
      </c>
      <c r="J30" s="46">
        <v>331573.89</v>
      </c>
      <c r="K30" s="46">
        <v>1336.71</v>
      </c>
      <c r="L30" s="46">
        <v>148682.69</v>
      </c>
      <c r="M30" s="46">
        <v>1207556.0900000003</v>
      </c>
      <c r="O30" s="46">
        <v>26294.09</v>
      </c>
      <c r="P30" s="46">
        <v>114437.40000000001</v>
      </c>
      <c r="R30" s="46">
        <v>87308.13</v>
      </c>
      <c r="S30" s="46">
        <v>128853.18</v>
      </c>
      <c r="V30" s="46">
        <v>17463.009999999998</v>
      </c>
      <c r="Z30" s="46">
        <v>105085.25</v>
      </c>
      <c r="AA30" s="46">
        <v>98302.56</v>
      </c>
      <c r="AC30" s="46">
        <v>447319.59</v>
      </c>
      <c r="AF30" s="46">
        <v>81179.350000000006</v>
      </c>
      <c r="AM30" s="46">
        <v>74135.760000000009</v>
      </c>
      <c r="AT30" s="46">
        <v>3900</v>
      </c>
      <c r="AY30" s="46">
        <v>2455924.0700000008</v>
      </c>
      <c r="AZ30" s="46">
        <v>632418.07999999996</v>
      </c>
      <c r="BA30" s="46">
        <v>340701.94999999995</v>
      </c>
    </row>
    <row r="31" spans="2:53" x14ac:dyDescent="0.3">
      <c r="B31" s="48" t="s">
        <v>727</v>
      </c>
      <c r="C31" s="48" t="s">
        <v>726</v>
      </c>
      <c r="D31" s="49">
        <v>44498750.43000003</v>
      </c>
      <c r="E31" s="46">
        <v>8302530.3599999994</v>
      </c>
      <c r="F31" s="46">
        <v>20305819.439999998</v>
      </c>
      <c r="G31" s="46">
        <v>60471.61</v>
      </c>
      <c r="I31" s="46">
        <v>268151.51</v>
      </c>
      <c r="J31" s="46">
        <v>173749.22</v>
      </c>
      <c r="K31" s="46">
        <v>346423.47</v>
      </c>
      <c r="M31" s="46">
        <v>5012344.3</v>
      </c>
      <c r="O31" s="46">
        <v>156411.20000000001</v>
      </c>
      <c r="P31" s="46">
        <v>561968.81999999995</v>
      </c>
      <c r="S31" s="46">
        <v>515843.2</v>
      </c>
      <c r="T31" s="46">
        <v>107032.26000000001</v>
      </c>
      <c r="Z31" s="46">
        <v>528338.53999999992</v>
      </c>
      <c r="AA31" s="46">
        <v>107964.52</v>
      </c>
      <c r="AB31" s="46">
        <v>49941.61</v>
      </c>
      <c r="AC31" s="46">
        <v>1419128.68</v>
      </c>
      <c r="AF31" s="46">
        <v>143513.77000000002</v>
      </c>
      <c r="AJ31" s="46">
        <v>30650.19</v>
      </c>
      <c r="AK31" s="46">
        <v>373809.06</v>
      </c>
      <c r="AM31" s="46">
        <v>45061.259999999995</v>
      </c>
      <c r="AQ31" s="46">
        <v>90764.07</v>
      </c>
      <c r="AT31" s="46">
        <v>106047.72000000002</v>
      </c>
      <c r="AW31" s="46">
        <v>401876.47999999998</v>
      </c>
      <c r="AX31" s="46">
        <v>49027.96</v>
      </c>
      <c r="AY31" s="46">
        <v>3779999.9600000004</v>
      </c>
      <c r="AZ31" s="46">
        <v>876875.7</v>
      </c>
      <c r="BA31" s="46">
        <v>685005.52</v>
      </c>
    </row>
    <row r="32" spans="2:53" x14ac:dyDescent="0.3">
      <c r="B32" s="48" t="s">
        <v>725</v>
      </c>
      <c r="C32" s="48" t="s">
        <v>724</v>
      </c>
      <c r="D32" s="49">
        <v>2671624.9400000004</v>
      </c>
      <c r="E32" s="46">
        <v>1894738.7200000002</v>
      </c>
      <c r="M32" s="46">
        <v>272304.91000000003</v>
      </c>
      <c r="S32" s="46">
        <v>106405.68</v>
      </c>
      <c r="T32" s="46">
        <v>130042.15</v>
      </c>
      <c r="U32" s="46">
        <v>12378.94</v>
      </c>
      <c r="AC32" s="46">
        <v>68682.489999999991</v>
      </c>
      <c r="AZ32" s="46">
        <v>171227.66</v>
      </c>
      <c r="BA32" s="46">
        <v>15844.39</v>
      </c>
    </row>
    <row r="33" spans="2:53" x14ac:dyDescent="0.3">
      <c r="B33" s="48" t="s">
        <v>723</v>
      </c>
      <c r="C33" s="48" t="s">
        <v>722</v>
      </c>
      <c r="D33" s="49">
        <v>381727774.05000007</v>
      </c>
      <c r="E33" s="46">
        <v>175876956.50999996</v>
      </c>
      <c r="F33" s="46">
        <v>5930368.2300000004</v>
      </c>
      <c r="G33" s="46">
        <v>1095812.03</v>
      </c>
      <c r="H33" s="46">
        <v>13307824.100000001</v>
      </c>
      <c r="I33" s="46">
        <v>4312687.63</v>
      </c>
      <c r="J33" s="46">
        <v>15642458.809999999</v>
      </c>
      <c r="K33" s="46">
        <v>4078487.9799999995</v>
      </c>
      <c r="L33" s="46">
        <v>968320</v>
      </c>
      <c r="M33" s="46">
        <v>44185598.320000015</v>
      </c>
      <c r="O33" s="46">
        <v>1114550</v>
      </c>
      <c r="P33" s="46">
        <v>4602451</v>
      </c>
      <c r="S33" s="46">
        <v>11843016.359999999</v>
      </c>
      <c r="T33" s="46">
        <v>2280280.7799999998</v>
      </c>
      <c r="U33" s="46">
        <v>154204</v>
      </c>
      <c r="Z33" s="46">
        <v>7594447.6499999985</v>
      </c>
      <c r="AA33" s="46">
        <v>1260064.8999999999</v>
      </c>
      <c r="AC33" s="46">
        <v>10274043.819999998</v>
      </c>
      <c r="AF33" s="46">
        <v>2139267.69</v>
      </c>
      <c r="AJ33" s="46">
        <v>280962</v>
      </c>
      <c r="AK33" s="46">
        <v>4173548.58</v>
      </c>
      <c r="AQ33" s="46">
        <v>557831.24</v>
      </c>
      <c r="AT33" s="46">
        <v>670723.4600000002</v>
      </c>
      <c r="AX33" s="46">
        <v>826478.06999999983</v>
      </c>
      <c r="AY33" s="46">
        <v>50171578.749999978</v>
      </c>
      <c r="AZ33" s="46">
        <v>8056231.9299999997</v>
      </c>
      <c r="BA33" s="46">
        <v>10329580.209999999</v>
      </c>
    </row>
    <row r="34" spans="2:53" x14ac:dyDescent="0.3">
      <c r="B34" s="48" t="s">
        <v>721</v>
      </c>
      <c r="C34" s="48" t="s">
        <v>720</v>
      </c>
      <c r="D34" s="49">
        <v>27019210.979999982</v>
      </c>
      <c r="E34" s="46">
        <v>14887580.979999997</v>
      </c>
      <c r="G34" s="46">
        <v>35646.57</v>
      </c>
      <c r="H34" s="46">
        <v>713106.98</v>
      </c>
      <c r="I34" s="46">
        <v>94399.96</v>
      </c>
      <c r="J34" s="46">
        <v>338838.67999999988</v>
      </c>
      <c r="K34" s="46">
        <v>30132.52</v>
      </c>
      <c r="L34" s="46">
        <v>258752.59</v>
      </c>
      <c r="M34" s="46">
        <v>2796309.39</v>
      </c>
      <c r="O34" s="46">
        <v>84281.96</v>
      </c>
      <c r="P34" s="46">
        <v>328638.50999999995</v>
      </c>
      <c r="S34" s="46">
        <v>401663.45000000007</v>
      </c>
      <c r="T34" s="46">
        <v>81742.759999999995</v>
      </c>
      <c r="Z34" s="46">
        <v>188068.65</v>
      </c>
      <c r="AA34" s="46">
        <v>26419.279999999999</v>
      </c>
      <c r="AC34" s="46">
        <v>225467.62</v>
      </c>
      <c r="AF34" s="46">
        <v>465526.67</v>
      </c>
      <c r="AJ34" s="46">
        <v>9983.61</v>
      </c>
      <c r="AK34" s="46">
        <v>109832.45</v>
      </c>
      <c r="AQ34" s="46">
        <v>55527.55</v>
      </c>
      <c r="AW34" s="46">
        <v>102795.19999999998</v>
      </c>
      <c r="AX34" s="46">
        <v>67185.25</v>
      </c>
      <c r="AY34" s="46">
        <v>3431515.4299999997</v>
      </c>
      <c r="AZ34" s="46">
        <v>734027.65</v>
      </c>
      <c r="BA34" s="46">
        <v>1551767.27</v>
      </c>
    </row>
    <row r="35" spans="2:53" x14ac:dyDescent="0.3">
      <c r="B35" s="48" t="s">
        <v>719</v>
      </c>
      <c r="C35" s="48" t="s">
        <v>718</v>
      </c>
      <c r="D35" s="49">
        <v>24890513.049999982</v>
      </c>
      <c r="E35" s="46">
        <v>13576149.049999997</v>
      </c>
      <c r="F35" s="46">
        <v>431506.97</v>
      </c>
      <c r="G35" s="46">
        <v>24040.71</v>
      </c>
      <c r="H35" s="46">
        <v>207757.67</v>
      </c>
      <c r="J35" s="46">
        <v>258473.62</v>
      </c>
      <c r="K35" s="46">
        <v>64877.59</v>
      </c>
      <c r="L35" s="46">
        <v>213562.35</v>
      </c>
      <c r="M35" s="46">
        <v>3102472.8500000006</v>
      </c>
      <c r="O35" s="46">
        <v>72722.459999999977</v>
      </c>
      <c r="P35" s="46">
        <v>295743</v>
      </c>
      <c r="S35" s="46">
        <v>432981.56000000006</v>
      </c>
      <c r="U35" s="46">
        <v>7504.31</v>
      </c>
      <c r="Z35" s="46">
        <v>68564.03</v>
      </c>
      <c r="AA35" s="46">
        <v>16003.530000000002</v>
      </c>
      <c r="AC35" s="46">
        <v>225385.41999999998</v>
      </c>
      <c r="AF35" s="46">
        <v>100874.56</v>
      </c>
      <c r="AK35" s="46">
        <v>82840.219999999972</v>
      </c>
      <c r="AQ35" s="46">
        <v>51186.159999999996</v>
      </c>
      <c r="AV35" s="46">
        <v>61971.46</v>
      </c>
      <c r="AX35" s="46">
        <v>10724.49</v>
      </c>
      <c r="AY35" s="46">
        <v>3676128.6199999996</v>
      </c>
      <c r="AZ35" s="46">
        <v>673691.13</v>
      </c>
      <c r="BA35" s="46">
        <v>1235351.29</v>
      </c>
    </row>
    <row r="36" spans="2:53" x14ac:dyDescent="0.3">
      <c r="B36" s="48" t="s">
        <v>717</v>
      </c>
      <c r="C36" s="48" t="s">
        <v>716</v>
      </c>
      <c r="D36" s="49">
        <v>2514561.5900000003</v>
      </c>
      <c r="E36" s="46">
        <v>1328412.1100000001</v>
      </c>
      <c r="H36" s="46">
        <v>42476.38</v>
      </c>
      <c r="I36" s="46">
        <v>46710.75</v>
      </c>
      <c r="J36" s="46">
        <v>11031.25</v>
      </c>
      <c r="L36" s="46">
        <v>8458</v>
      </c>
      <c r="M36" s="46">
        <v>194224.95</v>
      </c>
      <c r="Z36" s="46">
        <v>18679.14</v>
      </c>
      <c r="AA36" s="46">
        <v>25562.46</v>
      </c>
      <c r="AC36" s="46">
        <v>32625.950000000004</v>
      </c>
      <c r="AF36" s="46">
        <v>2456.8900000000003</v>
      </c>
      <c r="AQ36" s="46">
        <v>4185.2299999999996</v>
      </c>
      <c r="AX36" s="46">
        <v>322.83999999999997</v>
      </c>
      <c r="AY36" s="46">
        <v>486872.1</v>
      </c>
      <c r="AZ36" s="46">
        <v>160553.90999999997</v>
      </c>
      <c r="BA36" s="46">
        <v>151989.63</v>
      </c>
    </row>
    <row r="37" spans="2:53" x14ac:dyDescent="0.3">
      <c r="B37" s="48" t="s">
        <v>715</v>
      </c>
      <c r="C37" s="48" t="s">
        <v>714</v>
      </c>
      <c r="D37" s="49">
        <v>51320067.320000008</v>
      </c>
      <c r="E37" s="46">
        <v>23230599.629999999</v>
      </c>
      <c r="F37" s="46">
        <v>555705.40000000014</v>
      </c>
      <c r="G37" s="46">
        <v>99914.7</v>
      </c>
      <c r="H37" s="46">
        <v>1303369.49</v>
      </c>
      <c r="J37" s="46">
        <v>2517159.8299999996</v>
      </c>
      <c r="K37" s="46">
        <v>414792.96000000002</v>
      </c>
      <c r="L37" s="46">
        <v>296495.07</v>
      </c>
      <c r="M37" s="46">
        <v>7131291.3700000001</v>
      </c>
      <c r="P37" s="46">
        <v>708112.78</v>
      </c>
      <c r="S37" s="46">
        <v>1854001.2000000002</v>
      </c>
      <c r="T37" s="46">
        <v>346360.58</v>
      </c>
      <c r="Z37" s="46">
        <v>419873.36</v>
      </c>
      <c r="AA37" s="46">
        <v>191163.34000000003</v>
      </c>
      <c r="AC37" s="46">
        <v>884293.19000000006</v>
      </c>
      <c r="AF37" s="46">
        <v>134618.29999999999</v>
      </c>
      <c r="AJ37" s="46">
        <v>1126.8800000000001</v>
      </c>
      <c r="AK37" s="46">
        <v>172998.26999999996</v>
      </c>
      <c r="AQ37" s="46">
        <v>100764.09</v>
      </c>
      <c r="AT37" s="46">
        <v>15726.34</v>
      </c>
      <c r="AX37" s="46">
        <v>689365.14999999991</v>
      </c>
      <c r="AY37" s="46">
        <v>6133907.0099999988</v>
      </c>
      <c r="AZ37" s="46">
        <v>1801236.39</v>
      </c>
      <c r="BA37" s="46">
        <v>2317191.9899999998</v>
      </c>
    </row>
    <row r="38" spans="2:53" x14ac:dyDescent="0.3">
      <c r="B38" s="48" t="s">
        <v>713</v>
      </c>
      <c r="C38" s="48" t="s">
        <v>712</v>
      </c>
      <c r="D38" s="49">
        <v>400044237.65999985</v>
      </c>
      <c r="E38" s="46">
        <v>185269095.13000005</v>
      </c>
      <c r="F38" s="46">
        <v>3950876.7500000005</v>
      </c>
      <c r="G38" s="46">
        <v>517776.21</v>
      </c>
      <c r="H38" s="46">
        <v>14506662.059999999</v>
      </c>
      <c r="I38" s="46">
        <v>10627144.82</v>
      </c>
      <c r="J38" s="46">
        <v>8992063.7599999998</v>
      </c>
      <c r="K38" s="46">
        <v>3789130.8600000003</v>
      </c>
      <c r="L38" s="46">
        <v>328749</v>
      </c>
      <c r="M38" s="46">
        <v>50425826.610000007</v>
      </c>
      <c r="O38" s="46">
        <v>716377.48</v>
      </c>
      <c r="P38" s="46">
        <v>4594969.0500000007</v>
      </c>
      <c r="S38" s="46">
        <v>18818104.77</v>
      </c>
      <c r="T38" s="46">
        <v>1759184.47</v>
      </c>
      <c r="U38" s="46">
        <v>171415.33</v>
      </c>
      <c r="W38" s="46">
        <v>6438155.8099999987</v>
      </c>
      <c r="X38" s="46">
        <v>58496.27</v>
      </c>
      <c r="Z38" s="46">
        <v>6717065.4400000004</v>
      </c>
      <c r="AA38" s="46">
        <v>1228083.1099999999</v>
      </c>
      <c r="AC38" s="46">
        <v>11373306.669999996</v>
      </c>
      <c r="AF38" s="46">
        <v>2728819.4999999995</v>
      </c>
      <c r="AJ38" s="46">
        <v>176684.35000000003</v>
      </c>
      <c r="AK38" s="46">
        <v>6327718.3499999996</v>
      </c>
      <c r="AP38" s="46">
        <v>3837.59</v>
      </c>
      <c r="AQ38" s="46">
        <v>6485247.7699999986</v>
      </c>
      <c r="AT38" s="46">
        <v>248481</v>
      </c>
      <c r="AX38" s="46">
        <v>29040.449999999997</v>
      </c>
      <c r="AY38" s="46">
        <v>26713481.099999998</v>
      </c>
      <c r="AZ38" s="46">
        <v>8769849.4000000004</v>
      </c>
      <c r="BA38" s="46">
        <v>18278594.550000004</v>
      </c>
    </row>
    <row r="39" spans="2:53" x14ac:dyDescent="0.3">
      <c r="B39" s="48" t="s">
        <v>711</v>
      </c>
      <c r="C39" s="48" t="s">
        <v>710</v>
      </c>
      <c r="D39" s="49">
        <v>109048347.61999997</v>
      </c>
      <c r="E39" s="46">
        <v>63345508.5</v>
      </c>
      <c r="F39" s="46">
        <v>2199.09</v>
      </c>
      <c r="H39" s="46">
        <v>1960646.86</v>
      </c>
      <c r="J39" s="46">
        <v>407783.77999999997</v>
      </c>
      <c r="K39" s="46">
        <v>332318.30000000005</v>
      </c>
      <c r="L39" s="46">
        <v>250679</v>
      </c>
      <c r="M39" s="46">
        <v>12067826.230000004</v>
      </c>
      <c r="O39" s="46">
        <v>136884.41999999998</v>
      </c>
      <c r="P39" s="46">
        <v>1041638.3400000001</v>
      </c>
      <c r="S39" s="46">
        <v>3604685.16</v>
      </c>
      <c r="T39" s="46">
        <v>317285.58</v>
      </c>
      <c r="U39" s="46">
        <v>21528.69</v>
      </c>
      <c r="Z39" s="46">
        <v>289044.62</v>
      </c>
      <c r="AA39" s="46">
        <v>58085.89</v>
      </c>
      <c r="AC39" s="46">
        <v>714035.78</v>
      </c>
      <c r="AF39" s="46">
        <v>561312.43000000005</v>
      </c>
      <c r="AK39" s="46">
        <v>396342.7</v>
      </c>
      <c r="AP39" s="46">
        <v>186824.91999999998</v>
      </c>
      <c r="AQ39" s="46">
        <v>213992.12</v>
      </c>
      <c r="AT39" s="46">
        <v>203533.41</v>
      </c>
      <c r="AX39" s="46">
        <v>2133390.9599999995</v>
      </c>
      <c r="AY39" s="46">
        <v>13788184.960000005</v>
      </c>
      <c r="AZ39" s="46">
        <v>3025869.79</v>
      </c>
      <c r="BA39" s="46">
        <v>3988746.0900000008</v>
      </c>
    </row>
    <row r="40" spans="2:53" x14ac:dyDescent="0.3">
      <c r="B40" s="48" t="s">
        <v>709</v>
      </c>
      <c r="C40" s="48" t="s">
        <v>708</v>
      </c>
      <c r="D40" s="49">
        <v>184839461.9799999</v>
      </c>
      <c r="E40" s="46">
        <v>82159768.490000039</v>
      </c>
      <c r="F40" s="46">
        <v>12807808.189999998</v>
      </c>
      <c r="G40" s="46">
        <v>150490.97</v>
      </c>
      <c r="H40" s="46">
        <v>3129316.24</v>
      </c>
      <c r="I40" s="46">
        <v>2578240.4599999995</v>
      </c>
      <c r="J40" s="46">
        <v>789596.33</v>
      </c>
      <c r="K40" s="46">
        <v>956674.37</v>
      </c>
      <c r="L40" s="46">
        <v>413677.26</v>
      </c>
      <c r="M40" s="46">
        <v>22440777.399999995</v>
      </c>
      <c r="O40" s="46">
        <v>188204.25</v>
      </c>
      <c r="P40" s="46">
        <v>2479369.5299999998</v>
      </c>
      <c r="S40" s="46">
        <v>7841093.1899999995</v>
      </c>
      <c r="T40" s="46">
        <v>631803.91000000027</v>
      </c>
      <c r="U40" s="46">
        <v>216648.83</v>
      </c>
      <c r="Z40" s="46">
        <v>1715650.8599999999</v>
      </c>
      <c r="AA40" s="46">
        <v>481743.54000000004</v>
      </c>
      <c r="AC40" s="46">
        <v>2297488.8499999996</v>
      </c>
      <c r="AF40" s="46">
        <v>558455.81999999995</v>
      </c>
      <c r="AJ40" s="46">
        <v>106362.64</v>
      </c>
      <c r="AK40" s="46">
        <v>1266007.29</v>
      </c>
      <c r="AQ40" s="46">
        <v>1052815.4000000001</v>
      </c>
      <c r="AT40" s="46">
        <v>311201.42</v>
      </c>
      <c r="AW40" s="46">
        <v>141024.82</v>
      </c>
      <c r="AX40" s="46">
        <v>147926.87</v>
      </c>
      <c r="AY40" s="46">
        <v>24057292.379999992</v>
      </c>
      <c r="AZ40" s="46">
        <v>4172150.2000000011</v>
      </c>
      <c r="BA40" s="46">
        <v>11747872.470000001</v>
      </c>
    </row>
    <row r="41" spans="2:53" x14ac:dyDescent="0.3">
      <c r="B41" s="48" t="s">
        <v>707</v>
      </c>
      <c r="C41" s="48" t="s">
        <v>706</v>
      </c>
      <c r="D41" s="49">
        <v>51953541.139999956</v>
      </c>
      <c r="E41" s="46">
        <v>27163461.930000003</v>
      </c>
      <c r="F41" s="46">
        <v>783400.81</v>
      </c>
      <c r="G41" s="46">
        <v>43625.35</v>
      </c>
      <c r="I41" s="46">
        <v>551459.67999999993</v>
      </c>
      <c r="J41" s="46">
        <v>937320.58000000007</v>
      </c>
      <c r="K41" s="46">
        <v>91159.05</v>
      </c>
      <c r="M41" s="46">
        <v>5075939.0600000005</v>
      </c>
      <c r="O41" s="46">
        <v>122858.4</v>
      </c>
      <c r="P41" s="46">
        <v>547572.41</v>
      </c>
      <c r="S41" s="46">
        <v>1738164.3000000005</v>
      </c>
      <c r="T41" s="46">
        <v>687100.79</v>
      </c>
      <c r="Z41" s="46">
        <v>295604.38999999996</v>
      </c>
      <c r="AA41" s="46">
        <v>97485.65</v>
      </c>
      <c r="AC41" s="46">
        <v>470228.59</v>
      </c>
      <c r="AF41" s="46">
        <v>221963.57</v>
      </c>
      <c r="AJ41" s="46">
        <v>13421</v>
      </c>
      <c r="AK41" s="46">
        <v>226090.05000000005</v>
      </c>
      <c r="AP41" s="46">
        <v>4192.3099999999995</v>
      </c>
      <c r="AQ41" s="46">
        <v>106273.09000000001</v>
      </c>
      <c r="AR41" s="46">
        <v>1595.48</v>
      </c>
      <c r="AT41" s="46">
        <v>164504.84</v>
      </c>
      <c r="AV41" s="46">
        <v>256207.09000000003</v>
      </c>
      <c r="AW41" s="46">
        <v>811673.22999999986</v>
      </c>
      <c r="AX41" s="46">
        <v>207352.19999999998</v>
      </c>
      <c r="AY41" s="46">
        <v>7599504.7599999998</v>
      </c>
      <c r="AZ41" s="46">
        <v>1414649.5299999996</v>
      </c>
      <c r="BA41" s="46">
        <v>2320733</v>
      </c>
    </row>
    <row r="42" spans="2:53" x14ac:dyDescent="0.3">
      <c r="B42" s="48" t="s">
        <v>705</v>
      </c>
      <c r="C42" s="48" t="s">
        <v>704</v>
      </c>
      <c r="D42" s="49">
        <v>7612627.9700000025</v>
      </c>
      <c r="E42" s="46">
        <v>3623872.1999999997</v>
      </c>
      <c r="H42" s="46">
        <v>1920.57</v>
      </c>
      <c r="I42" s="46">
        <v>136013.53</v>
      </c>
      <c r="J42" s="46">
        <v>62901.170000000006</v>
      </c>
      <c r="K42" s="46">
        <v>133731.43</v>
      </c>
      <c r="M42" s="46">
        <v>487656.1</v>
      </c>
      <c r="S42" s="46">
        <v>270215.2</v>
      </c>
      <c r="T42" s="46">
        <v>150093.78</v>
      </c>
      <c r="U42" s="46">
        <v>3494.82</v>
      </c>
      <c r="Z42" s="46">
        <v>120664.64</v>
      </c>
      <c r="AA42" s="46">
        <v>67710.039999999994</v>
      </c>
      <c r="AC42" s="46">
        <v>244836.76</v>
      </c>
      <c r="AF42" s="46">
        <v>82347.05</v>
      </c>
      <c r="AK42" s="46">
        <v>2883</v>
      </c>
      <c r="AQ42" s="46">
        <v>9881.23</v>
      </c>
      <c r="AT42" s="46">
        <v>141691.01999999999</v>
      </c>
      <c r="AY42" s="46">
        <v>1551453.4100000004</v>
      </c>
      <c r="AZ42" s="46">
        <v>278752.90999999997</v>
      </c>
      <c r="BA42" s="46">
        <v>242509.11</v>
      </c>
    </row>
    <row r="43" spans="2:53" x14ac:dyDescent="0.3">
      <c r="B43" s="48" t="s">
        <v>703</v>
      </c>
      <c r="C43" s="48" t="s">
        <v>702</v>
      </c>
      <c r="D43" s="49">
        <v>4115699.8800000008</v>
      </c>
      <c r="E43" s="46">
        <v>291249.8</v>
      </c>
      <c r="F43" s="46">
        <v>2921142.36</v>
      </c>
      <c r="I43" s="46">
        <v>10510.32</v>
      </c>
      <c r="J43" s="46">
        <v>85302.33</v>
      </c>
      <c r="K43" s="46">
        <v>9213.51</v>
      </c>
      <c r="M43" s="46">
        <v>271237.99000000005</v>
      </c>
      <c r="N43" s="46">
        <v>904.22</v>
      </c>
      <c r="P43" s="46">
        <v>5643</v>
      </c>
      <c r="Z43" s="46">
        <v>28970.11</v>
      </c>
      <c r="AA43" s="46">
        <v>12415.88</v>
      </c>
      <c r="AC43" s="46">
        <v>22688.07</v>
      </c>
      <c r="AF43" s="46">
        <v>70825.62</v>
      </c>
      <c r="AY43" s="46">
        <v>254308.16999999995</v>
      </c>
      <c r="AZ43" s="46">
        <v>66640.05</v>
      </c>
      <c r="BA43" s="46">
        <v>64648.450000000012</v>
      </c>
    </row>
    <row r="44" spans="2:53" x14ac:dyDescent="0.3">
      <c r="B44" s="48" t="s">
        <v>701</v>
      </c>
      <c r="C44" s="48" t="s">
        <v>700</v>
      </c>
      <c r="D44" s="49">
        <v>99972126.299999952</v>
      </c>
      <c r="E44" s="46">
        <v>48896050.23999998</v>
      </c>
      <c r="F44" s="46">
        <v>311780.36000000004</v>
      </c>
      <c r="G44" s="46">
        <v>311673.08</v>
      </c>
      <c r="H44" s="46">
        <v>1110441.98</v>
      </c>
      <c r="I44" s="46">
        <v>1880197.99</v>
      </c>
      <c r="J44" s="46">
        <v>512927.97000000003</v>
      </c>
      <c r="K44" s="46">
        <v>86465.46</v>
      </c>
      <c r="M44" s="46">
        <v>12986060.710000003</v>
      </c>
      <c r="O44" s="46">
        <v>53984.38</v>
      </c>
      <c r="P44" s="46">
        <v>1544460.53</v>
      </c>
      <c r="S44" s="46">
        <v>3134844.6199999996</v>
      </c>
      <c r="T44" s="46">
        <v>407544.32000000001</v>
      </c>
      <c r="U44" s="46">
        <v>67229.42</v>
      </c>
      <c r="Z44" s="46">
        <v>3626677.7399999998</v>
      </c>
      <c r="AA44" s="46">
        <v>328330.46999999997</v>
      </c>
      <c r="AC44" s="46">
        <v>3362396.7899999996</v>
      </c>
      <c r="AF44" s="46">
        <v>771834.32000000007</v>
      </c>
      <c r="AJ44" s="46">
        <v>23282.26</v>
      </c>
      <c r="AK44" s="46">
        <v>542780.45000000007</v>
      </c>
      <c r="AQ44" s="46">
        <v>153853.01000000004</v>
      </c>
      <c r="AT44" s="46">
        <v>55403.549999999996</v>
      </c>
      <c r="AW44" s="46">
        <v>7672.83</v>
      </c>
      <c r="AX44" s="46">
        <v>57172.61</v>
      </c>
      <c r="AY44" s="46">
        <v>13269463.74</v>
      </c>
      <c r="AZ44" s="46">
        <v>3410631.44</v>
      </c>
      <c r="BA44" s="46">
        <v>3058966.03</v>
      </c>
    </row>
    <row r="45" spans="2:53" x14ac:dyDescent="0.3">
      <c r="B45" s="48" t="s">
        <v>699</v>
      </c>
      <c r="C45" s="48" t="s">
        <v>698</v>
      </c>
      <c r="D45" s="49">
        <v>11056561.200000003</v>
      </c>
      <c r="E45" s="46">
        <v>6355630.9499999993</v>
      </c>
      <c r="H45" s="46">
        <v>89862</v>
      </c>
      <c r="I45" s="46">
        <v>246033.39</v>
      </c>
      <c r="L45" s="46">
        <v>23909.66</v>
      </c>
      <c r="M45" s="46">
        <v>1011805.92</v>
      </c>
      <c r="S45" s="46">
        <v>366132.5</v>
      </c>
      <c r="T45" s="46">
        <v>122597.90000000001</v>
      </c>
      <c r="U45" s="46">
        <v>4270.01</v>
      </c>
      <c r="Z45" s="46">
        <v>77247.05</v>
      </c>
      <c r="AA45" s="46">
        <v>21474.31</v>
      </c>
      <c r="AC45" s="46">
        <v>130768.79000000001</v>
      </c>
      <c r="AF45" s="46">
        <v>24944.46</v>
      </c>
      <c r="AQ45" s="46">
        <v>18769.509999999998</v>
      </c>
      <c r="AW45" s="46">
        <v>56075.65</v>
      </c>
      <c r="AY45" s="46">
        <v>1520341.3599999996</v>
      </c>
      <c r="AZ45" s="46">
        <v>505499.62000000005</v>
      </c>
      <c r="BA45" s="46">
        <v>481198.12000000005</v>
      </c>
    </row>
    <row r="46" spans="2:53" x14ac:dyDescent="0.3">
      <c r="B46" s="48" t="s">
        <v>697</v>
      </c>
      <c r="C46" s="48" t="s">
        <v>696</v>
      </c>
      <c r="D46" s="49">
        <v>20651777.060000006</v>
      </c>
      <c r="E46" s="46">
        <v>10007071.689999998</v>
      </c>
      <c r="F46" s="46">
        <v>147626.5</v>
      </c>
      <c r="H46" s="46">
        <v>325224.97000000003</v>
      </c>
      <c r="I46" s="46">
        <v>104440.14</v>
      </c>
      <c r="K46" s="46">
        <v>29242.799999999999</v>
      </c>
      <c r="L46" s="46">
        <v>27367.989999999998</v>
      </c>
      <c r="M46" s="46">
        <v>2773790.6800000006</v>
      </c>
      <c r="O46" s="46">
        <v>59515.35</v>
      </c>
      <c r="P46" s="46">
        <v>269866</v>
      </c>
      <c r="S46" s="46">
        <v>665059.77</v>
      </c>
      <c r="T46" s="46">
        <v>17942.29</v>
      </c>
      <c r="U46" s="46">
        <v>9476.1899999999987</v>
      </c>
      <c r="Z46" s="46">
        <v>250540.25</v>
      </c>
      <c r="AA46" s="46">
        <v>49911.71</v>
      </c>
      <c r="AC46" s="46">
        <v>516202.37</v>
      </c>
      <c r="AF46" s="46">
        <v>28432.68</v>
      </c>
      <c r="AK46" s="46">
        <v>36326.97</v>
      </c>
      <c r="AT46" s="46">
        <v>600</v>
      </c>
      <c r="AW46" s="46">
        <v>105281.95000000001</v>
      </c>
      <c r="AY46" s="46">
        <v>3424627.6199999996</v>
      </c>
      <c r="AZ46" s="46">
        <v>906542.7</v>
      </c>
      <c r="BA46" s="46">
        <v>896686.44000000006</v>
      </c>
    </row>
    <row r="47" spans="2:53" x14ac:dyDescent="0.3">
      <c r="B47" s="48" t="s">
        <v>695</v>
      </c>
      <c r="C47" s="48" t="s">
        <v>694</v>
      </c>
      <c r="D47" s="49">
        <v>16065191.609999999</v>
      </c>
      <c r="E47" s="46">
        <v>8831860.1899999958</v>
      </c>
      <c r="F47" s="46">
        <v>67025.56</v>
      </c>
      <c r="I47" s="46">
        <v>40000</v>
      </c>
      <c r="J47" s="46">
        <v>169896.58000000002</v>
      </c>
      <c r="L47" s="46">
        <v>65023.78</v>
      </c>
      <c r="M47" s="46">
        <v>1902289.02</v>
      </c>
      <c r="S47" s="46">
        <v>367332.64</v>
      </c>
      <c r="T47" s="46">
        <v>47125.299999999996</v>
      </c>
      <c r="U47" s="46">
        <v>10624.92</v>
      </c>
      <c r="Z47" s="46">
        <v>193339</v>
      </c>
      <c r="AA47" s="46">
        <v>21999</v>
      </c>
      <c r="AC47" s="46">
        <v>165230.62000000002</v>
      </c>
      <c r="AF47" s="46">
        <v>45937.7</v>
      </c>
      <c r="AK47" s="46">
        <v>146.47999999999999</v>
      </c>
      <c r="AQ47" s="46">
        <v>2068.67</v>
      </c>
      <c r="AR47" s="46">
        <v>115838.5</v>
      </c>
      <c r="AW47" s="46">
        <v>93247.360000000001</v>
      </c>
      <c r="AY47" s="46">
        <v>2668991.4000000008</v>
      </c>
      <c r="AZ47" s="46">
        <v>552949.89</v>
      </c>
      <c r="BA47" s="46">
        <v>704265</v>
      </c>
    </row>
    <row r="48" spans="2:53" x14ac:dyDescent="0.3">
      <c r="B48" s="48" t="s">
        <v>693</v>
      </c>
      <c r="C48" s="48" t="s">
        <v>692</v>
      </c>
      <c r="D48" s="49">
        <v>42444029.660000004</v>
      </c>
      <c r="E48" s="46">
        <v>18369416.730000008</v>
      </c>
      <c r="F48" s="46">
        <v>769928.56</v>
      </c>
      <c r="G48" s="46">
        <v>21553.74</v>
      </c>
      <c r="H48" s="46">
        <v>762953.15</v>
      </c>
      <c r="I48" s="46">
        <v>478817.49999999994</v>
      </c>
      <c r="J48" s="46">
        <v>77410.78</v>
      </c>
      <c r="K48" s="46">
        <v>324534.5</v>
      </c>
      <c r="L48" s="46">
        <v>176200</v>
      </c>
      <c r="M48" s="46">
        <v>4516579.79</v>
      </c>
      <c r="O48" s="46">
        <v>113253.94</v>
      </c>
      <c r="P48" s="46">
        <v>522361.92</v>
      </c>
      <c r="S48" s="46">
        <v>673112.77999999991</v>
      </c>
      <c r="T48" s="46">
        <v>79603.040000000008</v>
      </c>
      <c r="U48" s="46">
        <v>12406.999999999998</v>
      </c>
      <c r="Z48" s="46">
        <v>579161.74</v>
      </c>
      <c r="AA48" s="46">
        <v>99115.56</v>
      </c>
      <c r="AC48" s="46">
        <v>757510.75</v>
      </c>
      <c r="AF48" s="46">
        <v>273182.83</v>
      </c>
      <c r="AJ48" s="46">
        <v>25546</v>
      </c>
      <c r="AK48" s="46">
        <v>311351.05000000005</v>
      </c>
      <c r="AN48" s="46">
        <v>19618.86</v>
      </c>
      <c r="AQ48" s="46">
        <v>65750.77</v>
      </c>
      <c r="AT48" s="46">
        <v>58180.41</v>
      </c>
      <c r="AW48" s="46">
        <v>370096.16000000003</v>
      </c>
      <c r="AX48" s="46">
        <v>260687.81</v>
      </c>
      <c r="AY48" s="46">
        <v>4816749.2699999996</v>
      </c>
      <c r="AZ48" s="46">
        <v>1311387.95</v>
      </c>
      <c r="BA48" s="46">
        <v>6597557.0700000003</v>
      </c>
    </row>
    <row r="49" spans="2:53" x14ac:dyDescent="0.3">
      <c r="B49" s="48" t="s">
        <v>691</v>
      </c>
      <c r="C49" s="48" t="s">
        <v>690</v>
      </c>
      <c r="D49" s="49">
        <v>76768928.829999983</v>
      </c>
      <c r="E49" s="46">
        <v>33192767.130000003</v>
      </c>
      <c r="F49" s="46">
        <v>628208.22000000009</v>
      </c>
      <c r="G49" s="46">
        <v>145979.41</v>
      </c>
      <c r="H49" s="46">
        <v>1287628.04</v>
      </c>
      <c r="I49" s="46">
        <v>1827245.81</v>
      </c>
      <c r="J49" s="46">
        <v>1150327.5799999998</v>
      </c>
      <c r="K49" s="46">
        <v>1610118.75</v>
      </c>
      <c r="L49" s="46">
        <v>256758.85</v>
      </c>
      <c r="M49" s="46">
        <v>8717900.8900000006</v>
      </c>
      <c r="O49" s="46">
        <v>207471.19</v>
      </c>
      <c r="P49" s="46">
        <v>1172919.8800000001</v>
      </c>
      <c r="S49" s="46">
        <v>3093138.4100000011</v>
      </c>
      <c r="T49" s="46">
        <v>545483.88</v>
      </c>
      <c r="U49" s="46">
        <v>45117.060000000012</v>
      </c>
      <c r="Z49" s="46">
        <v>1460577.48</v>
      </c>
      <c r="AA49" s="46">
        <v>153092.43</v>
      </c>
      <c r="AC49" s="46">
        <v>2835953.290000001</v>
      </c>
      <c r="AF49" s="46">
        <v>574891.96999999986</v>
      </c>
      <c r="AJ49" s="46">
        <v>57903.299999999996</v>
      </c>
      <c r="AK49" s="46">
        <v>429780.89</v>
      </c>
      <c r="AM49" s="46">
        <v>33627.449999999997</v>
      </c>
      <c r="AN49" s="46">
        <v>30290.340000000004</v>
      </c>
      <c r="AQ49" s="46">
        <v>135046.17999999996</v>
      </c>
      <c r="AT49" s="46">
        <v>91495.61</v>
      </c>
      <c r="AX49" s="46">
        <v>150254.51999999999</v>
      </c>
      <c r="AY49" s="46">
        <v>11358449.549999999</v>
      </c>
      <c r="AZ49" s="46">
        <v>3000903.4500000007</v>
      </c>
      <c r="BA49" s="46">
        <v>2575597.27</v>
      </c>
    </row>
    <row r="50" spans="2:53" x14ac:dyDescent="0.3">
      <c r="B50" s="48" t="s">
        <v>689</v>
      </c>
      <c r="C50" s="48" t="s">
        <v>688</v>
      </c>
      <c r="D50" s="49">
        <v>3962230.9000000027</v>
      </c>
      <c r="E50" s="46">
        <v>1530799.2500000005</v>
      </c>
      <c r="H50" s="46">
        <v>179397.44</v>
      </c>
      <c r="I50" s="46">
        <v>237630.02</v>
      </c>
      <c r="J50" s="46">
        <v>26132.92</v>
      </c>
      <c r="L50" s="46">
        <v>11823.300000000001</v>
      </c>
      <c r="M50" s="46">
        <v>153288.82999999999</v>
      </c>
      <c r="T50" s="46">
        <v>12921.140000000001</v>
      </c>
      <c r="Z50" s="46">
        <v>134677.50000000003</v>
      </c>
      <c r="AA50" s="46">
        <v>179622.74000000002</v>
      </c>
      <c r="AB50" s="46">
        <v>45964.110000000008</v>
      </c>
      <c r="AC50" s="46">
        <v>121220.56</v>
      </c>
      <c r="AF50" s="46">
        <v>4392.76</v>
      </c>
      <c r="AJ50" s="46">
        <v>9448.83</v>
      </c>
      <c r="AK50" s="46">
        <v>83320.44</v>
      </c>
      <c r="AQ50" s="46">
        <v>3223.1600000000003</v>
      </c>
      <c r="AT50" s="46">
        <v>2405</v>
      </c>
      <c r="AV50" s="46">
        <v>15478.73</v>
      </c>
      <c r="AW50" s="46">
        <v>85711.38</v>
      </c>
      <c r="AY50" s="46">
        <v>707294.69999999984</v>
      </c>
      <c r="AZ50" s="46">
        <v>173366.07000000004</v>
      </c>
      <c r="BA50" s="46">
        <v>244112.02000000002</v>
      </c>
    </row>
    <row r="51" spans="2:53" x14ac:dyDescent="0.3">
      <c r="B51" s="48" t="s">
        <v>687</v>
      </c>
      <c r="C51" s="48" t="s">
        <v>686</v>
      </c>
      <c r="D51" s="49">
        <v>12241359.96000001</v>
      </c>
      <c r="E51" s="46">
        <v>5533867.2000000002</v>
      </c>
      <c r="H51" s="46">
        <v>23197.25</v>
      </c>
      <c r="I51" s="46">
        <v>378747.86</v>
      </c>
      <c r="K51" s="46">
        <v>33665.79</v>
      </c>
      <c r="M51" s="46">
        <v>819772.21999999986</v>
      </c>
      <c r="O51" s="46">
        <v>45940.01</v>
      </c>
      <c r="P51" s="46">
        <v>174308.56</v>
      </c>
      <c r="S51" s="46">
        <v>262125.69</v>
      </c>
      <c r="T51" s="46">
        <v>102044.38999999998</v>
      </c>
      <c r="Z51" s="46">
        <v>432273.64</v>
      </c>
      <c r="AA51" s="46">
        <v>71344.81</v>
      </c>
      <c r="AB51" s="46">
        <v>205499.8</v>
      </c>
      <c r="AC51" s="46">
        <v>620045.64</v>
      </c>
      <c r="AF51" s="46">
        <v>114207.76</v>
      </c>
      <c r="AJ51" s="46">
        <v>50861.520000000004</v>
      </c>
      <c r="AK51" s="46">
        <v>454403.35</v>
      </c>
      <c r="AQ51" s="46">
        <v>17783.29</v>
      </c>
      <c r="AW51" s="46">
        <v>167698.76999999999</v>
      </c>
      <c r="AY51" s="46">
        <v>1774938.7599999998</v>
      </c>
      <c r="AZ51" s="46">
        <v>742581.22</v>
      </c>
      <c r="BA51" s="46">
        <v>216052.43</v>
      </c>
    </row>
    <row r="52" spans="2:53" x14ac:dyDescent="0.3">
      <c r="B52" s="48" t="s">
        <v>685</v>
      </c>
      <c r="C52" s="48" t="s">
        <v>684</v>
      </c>
      <c r="D52" s="49">
        <v>798093.77000000014</v>
      </c>
      <c r="E52" s="46">
        <v>193685.47999999998</v>
      </c>
      <c r="H52" s="46">
        <v>3492.29</v>
      </c>
      <c r="I52" s="46">
        <v>5020.3100000000004</v>
      </c>
      <c r="J52" s="46">
        <v>6501.39</v>
      </c>
      <c r="M52" s="46">
        <v>32783.64</v>
      </c>
      <c r="O52" s="46">
        <v>1418</v>
      </c>
      <c r="P52" s="46">
        <v>5522.9699999999993</v>
      </c>
      <c r="Z52" s="46">
        <v>15374.98</v>
      </c>
      <c r="AA52" s="46">
        <v>13708.11</v>
      </c>
      <c r="AC52" s="46">
        <v>22298.07</v>
      </c>
      <c r="AF52" s="46">
        <v>27515.71</v>
      </c>
      <c r="AK52" s="46">
        <v>8939.77</v>
      </c>
      <c r="AQ52" s="46">
        <v>351.55</v>
      </c>
      <c r="AR52" s="46">
        <v>434.04</v>
      </c>
      <c r="AY52" s="46">
        <v>335456.61999999988</v>
      </c>
      <c r="AZ52" s="46">
        <v>63890.880000000005</v>
      </c>
      <c r="BA52" s="46">
        <v>61699.960000000006</v>
      </c>
    </row>
    <row r="53" spans="2:53" x14ac:dyDescent="0.3">
      <c r="B53" s="48" t="s">
        <v>683</v>
      </c>
      <c r="C53" s="48" t="s">
        <v>682</v>
      </c>
      <c r="D53" s="49">
        <v>93057057.150000051</v>
      </c>
      <c r="E53" s="46">
        <v>46693683.479999997</v>
      </c>
      <c r="F53" s="46">
        <v>1328305.53</v>
      </c>
      <c r="H53" s="46">
        <v>2141202.87</v>
      </c>
      <c r="I53" s="46">
        <v>3175551.25</v>
      </c>
      <c r="J53" s="46">
        <v>8527.2199999999993</v>
      </c>
      <c r="K53" s="46">
        <v>415946.53</v>
      </c>
      <c r="L53" s="46">
        <v>252704.3</v>
      </c>
      <c r="M53" s="46">
        <v>9205465.3100000005</v>
      </c>
      <c r="O53" s="46">
        <v>150570.94</v>
      </c>
      <c r="P53" s="46">
        <v>985823.30999999994</v>
      </c>
      <c r="S53" s="46">
        <v>2946927.56</v>
      </c>
      <c r="T53" s="46">
        <v>1127393.4900000002</v>
      </c>
      <c r="U53" s="46">
        <v>45576</v>
      </c>
      <c r="Z53" s="46">
        <v>1250484.26</v>
      </c>
      <c r="AA53" s="46">
        <v>323485.08999999997</v>
      </c>
      <c r="AB53" s="46">
        <v>742785.41999999981</v>
      </c>
      <c r="AC53" s="46">
        <v>3492522.4899999993</v>
      </c>
      <c r="AD53" s="46">
        <v>114890.61000000002</v>
      </c>
      <c r="AE53" s="46">
        <v>37709.85</v>
      </c>
      <c r="AF53" s="46">
        <v>562545.83000000007</v>
      </c>
      <c r="AJ53" s="46">
        <v>166079.70000000001</v>
      </c>
      <c r="AK53" s="46">
        <v>1455166.15</v>
      </c>
      <c r="AQ53" s="46">
        <v>149213.04</v>
      </c>
      <c r="AT53" s="46">
        <v>236905.39999999997</v>
      </c>
      <c r="AW53" s="46">
        <v>243171.6</v>
      </c>
      <c r="AX53" s="46">
        <v>47032.560000000005</v>
      </c>
      <c r="AY53" s="46">
        <v>11575924.82</v>
      </c>
      <c r="AZ53" s="46">
        <v>2241401.3200000003</v>
      </c>
      <c r="BA53" s="46">
        <v>1940061.22</v>
      </c>
    </row>
    <row r="54" spans="2:53" x14ac:dyDescent="0.3">
      <c r="B54" s="48" t="s">
        <v>681</v>
      </c>
      <c r="C54" s="48" t="s">
        <v>680</v>
      </c>
      <c r="D54" s="49">
        <v>2740348.6099999994</v>
      </c>
      <c r="E54" s="46">
        <v>1410635.57</v>
      </c>
      <c r="H54" s="46">
        <v>32347.62</v>
      </c>
      <c r="M54" s="46">
        <v>111110.26000000001</v>
      </c>
      <c r="P54" s="46">
        <v>44304.26</v>
      </c>
      <c r="S54" s="46">
        <v>64805.820000000007</v>
      </c>
      <c r="AA54" s="46">
        <v>14020</v>
      </c>
      <c r="AC54" s="46">
        <v>57332.93</v>
      </c>
      <c r="AK54" s="46">
        <v>23934.02</v>
      </c>
      <c r="AO54" s="46">
        <v>4213</v>
      </c>
      <c r="AT54" s="46">
        <v>30284.880000000005</v>
      </c>
      <c r="AY54" s="46">
        <v>696894.32000000007</v>
      </c>
      <c r="AZ54" s="46">
        <v>113443.80000000002</v>
      </c>
      <c r="BA54" s="46">
        <v>137022.13</v>
      </c>
    </row>
    <row r="55" spans="2:53" x14ac:dyDescent="0.3">
      <c r="B55" s="48" t="s">
        <v>679</v>
      </c>
      <c r="C55" s="48" t="s">
        <v>678</v>
      </c>
      <c r="D55" s="49">
        <v>5833782.5300000003</v>
      </c>
      <c r="E55" s="46">
        <v>2671043.1700000004</v>
      </c>
      <c r="H55" s="46">
        <v>2386.27</v>
      </c>
      <c r="I55" s="46">
        <v>142785.91999999998</v>
      </c>
      <c r="J55" s="46">
        <v>158178.94</v>
      </c>
      <c r="K55" s="46">
        <v>2379.21</v>
      </c>
      <c r="L55" s="46">
        <v>164160.26</v>
      </c>
      <c r="M55" s="46">
        <v>414342.2</v>
      </c>
      <c r="S55" s="46">
        <v>272598.04000000004</v>
      </c>
      <c r="T55" s="46">
        <v>33065.989999999991</v>
      </c>
      <c r="U55" s="46">
        <v>2048</v>
      </c>
      <c r="Z55" s="46">
        <v>78128.23</v>
      </c>
      <c r="AA55" s="46">
        <v>38292.54</v>
      </c>
      <c r="AC55" s="46">
        <v>149474.00999999998</v>
      </c>
      <c r="AF55" s="46">
        <v>46804.5</v>
      </c>
      <c r="AK55" s="46">
        <v>17147.36</v>
      </c>
      <c r="AQ55" s="46">
        <v>6370.1</v>
      </c>
      <c r="AT55" s="46">
        <v>73076.56</v>
      </c>
      <c r="AX55" s="46">
        <v>2045.44</v>
      </c>
      <c r="AY55" s="46">
        <v>1191329.01</v>
      </c>
      <c r="AZ55" s="46">
        <v>168248.45</v>
      </c>
      <c r="BA55" s="46">
        <v>199878.33</v>
      </c>
    </row>
    <row r="56" spans="2:53" x14ac:dyDescent="0.3">
      <c r="B56" s="48" t="s">
        <v>677</v>
      </c>
      <c r="C56" s="48" t="s">
        <v>676</v>
      </c>
      <c r="D56" s="49">
        <v>1395182.7299999993</v>
      </c>
      <c r="E56" s="46">
        <v>285164.46999999997</v>
      </c>
      <c r="H56" s="46">
        <v>13138.93</v>
      </c>
      <c r="I56" s="46">
        <v>23830.43</v>
      </c>
      <c r="J56" s="46">
        <v>136552.47</v>
      </c>
      <c r="K56" s="46">
        <v>54941.4</v>
      </c>
      <c r="M56" s="46">
        <v>27386.440000000002</v>
      </c>
      <c r="O56" s="46">
        <v>2073</v>
      </c>
      <c r="P56" s="46">
        <v>10734</v>
      </c>
      <c r="Z56" s="46">
        <v>158072.71000000002</v>
      </c>
      <c r="AA56" s="46">
        <v>39941.629999999997</v>
      </c>
      <c r="AC56" s="46">
        <v>30753</v>
      </c>
      <c r="AF56" s="46">
        <v>3447.92</v>
      </c>
      <c r="AL56" s="46">
        <v>446.42</v>
      </c>
      <c r="AM56" s="46">
        <v>26394.18</v>
      </c>
      <c r="AY56" s="46">
        <v>347174.49999999994</v>
      </c>
      <c r="AZ56" s="46">
        <v>88874.61</v>
      </c>
      <c r="BA56" s="46">
        <v>146256.62</v>
      </c>
    </row>
    <row r="57" spans="2:53" x14ac:dyDescent="0.3">
      <c r="B57" s="48" t="s">
        <v>675</v>
      </c>
      <c r="C57" s="48" t="s">
        <v>674</v>
      </c>
      <c r="D57" s="49">
        <v>4931204.43</v>
      </c>
      <c r="E57" s="46">
        <v>1711627.2500000002</v>
      </c>
      <c r="F57" s="46">
        <v>303732.12</v>
      </c>
      <c r="G57" s="46">
        <v>190079.63</v>
      </c>
      <c r="I57" s="46">
        <v>18829.989999999998</v>
      </c>
      <c r="K57" s="46">
        <v>3886</v>
      </c>
      <c r="L57" s="46">
        <v>127164.96</v>
      </c>
      <c r="M57" s="46">
        <v>255586.86</v>
      </c>
      <c r="O57" s="46">
        <v>14718.59</v>
      </c>
      <c r="P57" s="46">
        <v>56090</v>
      </c>
      <c r="S57" s="46">
        <v>82884.290000000008</v>
      </c>
      <c r="Z57" s="46">
        <v>204947.1</v>
      </c>
      <c r="AA57" s="46">
        <v>29507.09</v>
      </c>
      <c r="AC57" s="46">
        <v>282593.87</v>
      </c>
      <c r="AF57" s="46">
        <v>14930.34</v>
      </c>
      <c r="AO57" s="46">
        <v>3952.7</v>
      </c>
      <c r="AY57" s="46">
        <v>1223163.5900000001</v>
      </c>
      <c r="AZ57" s="46">
        <v>213612.51</v>
      </c>
      <c r="BA57" s="46">
        <v>193897.53999999998</v>
      </c>
    </row>
    <row r="58" spans="2:53" x14ac:dyDescent="0.3">
      <c r="B58" s="48" t="s">
        <v>673</v>
      </c>
      <c r="C58" s="48" t="s">
        <v>672</v>
      </c>
      <c r="D58" s="49">
        <v>1478212.5000000002</v>
      </c>
      <c r="E58" s="46">
        <v>433155.28</v>
      </c>
      <c r="I58" s="46">
        <v>101435.88</v>
      </c>
      <c r="J58" s="46">
        <v>7385.78</v>
      </c>
      <c r="K58" s="46">
        <v>50650.559999999998</v>
      </c>
      <c r="L58" s="46">
        <v>18387.41</v>
      </c>
      <c r="M58" s="46">
        <v>91784.540000000008</v>
      </c>
      <c r="O58" s="46">
        <v>2800</v>
      </c>
      <c r="P58" s="46">
        <v>15464.75</v>
      </c>
      <c r="Z58" s="46">
        <v>33698.800000000003</v>
      </c>
      <c r="AA58" s="46">
        <v>27993.22</v>
      </c>
      <c r="AC58" s="46">
        <v>31489.55</v>
      </c>
      <c r="AF58" s="46">
        <v>14971.69</v>
      </c>
      <c r="AY58" s="46">
        <v>273049.03000000003</v>
      </c>
      <c r="AZ58" s="46">
        <v>67102.81</v>
      </c>
      <c r="BA58" s="46">
        <v>308843.2</v>
      </c>
    </row>
    <row r="59" spans="2:53" x14ac:dyDescent="0.3">
      <c r="B59" s="48" t="s">
        <v>671</v>
      </c>
      <c r="C59" s="48" t="s">
        <v>670</v>
      </c>
      <c r="D59" s="49">
        <v>5497593.9500000011</v>
      </c>
      <c r="E59" s="46">
        <v>2776681.8399999994</v>
      </c>
      <c r="I59" s="46">
        <v>52621.68</v>
      </c>
      <c r="J59" s="46">
        <v>173930.52000000002</v>
      </c>
      <c r="K59" s="46">
        <v>19209.510000000002</v>
      </c>
      <c r="L59" s="46">
        <v>12702.21</v>
      </c>
      <c r="M59" s="46">
        <v>368862.90999999992</v>
      </c>
      <c r="P59" s="46">
        <v>54531.72</v>
      </c>
      <c r="R59" s="46">
        <v>33710.75</v>
      </c>
      <c r="Z59" s="46">
        <v>128103.48</v>
      </c>
      <c r="AA59" s="46">
        <v>75136.070000000007</v>
      </c>
      <c r="AC59" s="46">
        <v>168978.16999999998</v>
      </c>
      <c r="AF59" s="46">
        <v>11620.05</v>
      </c>
      <c r="AM59" s="46">
        <v>71783.14</v>
      </c>
      <c r="AO59" s="46">
        <v>14217.41</v>
      </c>
      <c r="AX59" s="46">
        <v>847.94</v>
      </c>
      <c r="AY59" s="46">
        <v>1332363.8199999998</v>
      </c>
      <c r="AZ59" s="46">
        <v>202292.73</v>
      </c>
    </row>
    <row r="60" spans="2:53" x14ac:dyDescent="0.3">
      <c r="B60" s="48" t="s">
        <v>669</v>
      </c>
      <c r="C60" s="48" t="s">
        <v>668</v>
      </c>
      <c r="D60" s="49">
        <v>6452378.7199999997</v>
      </c>
      <c r="E60" s="46">
        <v>2822170.9099999997</v>
      </c>
      <c r="F60" s="46">
        <v>223510.43</v>
      </c>
      <c r="K60" s="46">
        <v>121397.25</v>
      </c>
      <c r="L60" s="46">
        <v>32989</v>
      </c>
      <c r="M60" s="46">
        <v>439668.28</v>
      </c>
      <c r="P60" s="46">
        <v>80287.92</v>
      </c>
      <c r="S60" s="46">
        <v>111139.23</v>
      </c>
      <c r="Z60" s="46">
        <v>86871.17</v>
      </c>
      <c r="AA60" s="46">
        <v>53588.63</v>
      </c>
      <c r="AC60" s="46">
        <v>231292.56</v>
      </c>
      <c r="AF60" s="46">
        <v>204769.73999999996</v>
      </c>
      <c r="AO60" s="46">
        <v>11000</v>
      </c>
      <c r="AQ60" s="46">
        <v>10530.730000000001</v>
      </c>
      <c r="AX60" s="46">
        <v>12617.06</v>
      </c>
      <c r="AY60" s="46">
        <v>1400331.33</v>
      </c>
      <c r="AZ60" s="46">
        <v>276549</v>
      </c>
      <c r="BA60" s="46">
        <v>333665.48</v>
      </c>
    </row>
    <row r="61" spans="2:53" x14ac:dyDescent="0.3">
      <c r="B61" s="48" t="s">
        <v>667</v>
      </c>
      <c r="C61" s="48" t="s">
        <v>666</v>
      </c>
      <c r="D61" s="49">
        <v>299086638.9199999</v>
      </c>
      <c r="E61" s="46">
        <v>143567217.56999996</v>
      </c>
      <c r="F61" s="46">
        <v>826072.1</v>
      </c>
      <c r="G61" s="46">
        <v>341049.7</v>
      </c>
      <c r="H61" s="46">
        <v>2199858.83</v>
      </c>
      <c r="I61" s="46">
        <v>6281242.9600000009</v>
      </c>
      <c r="J61" s="46">
        <v>14265956.180000002</v>
      </c>
      <c r="K61" s="46">
        <v>2321612.8899999997</v>
      </c>
      <c r="L61" s="46">
        <v>390645.08999999997</v>
      </c>
      <c r="M61" s="46">
        <v>27824028.070000004</v>
      </c>
      <c r="O61" s="46">
        <v>391215.62000000005</v>
      </c>
      <c r="P61" s="46">
        <v>2860680.5500000003</v>
      </c>
      <c r="S61" s="46">
        <v>8472110.5500000007</v>
      </c>
      <c r="T61" s="46">
        <v>1353463.7900000003</v>
      </c>
      <c r="U61" s="46">
        <v>135930</v>
      </c>
      <c r="Z61" s="46">
        <v>8177117.1499999985</v>
      </c>
      <c r="AA61" s="46">
        <v>899115.74</v>
      </c>
      <c r="AB61" s="46">
        <v>1348560.75</v>
      </c>
      <c r="AC61" s="46">
        <v>12663829.340000002</v>
      </c>
      <c r="AF61" s="46">
        <v>1581550.8000000003</v>
      </c>
      <c r="AJ61" s="46">
        <v>236350.75999999998</v>
      </c>
      <c r="AK61" s="46">
        <v>8865562</v>
      </c>
      <c r="AP61" s="46">
        <v>39081.449999999997</v>
      </c>
      <c r="AQ61" s="46">
        <v>505912.71999999991</v>
      </c>
      <c r="AS61" s="46">
        <v>347044.51000000007</v>
      </c>
      <c r="AT61" s="46">
        <v>303304.34000000003</v>
      </c>
      <c r="AX61" s="46">
        <v>365284.65</v>
      </c>
      <c r="AY61" s="46">
        <v>33360951.489999998</v>
      </c>
      <c r="AZ61" s="46">
        <v>8651744.2800000012</v>
      </c>
      <c r="BA61" s="46">
        <v>10510145.040000001</v>
      </c>
    </row>
    <row r="62" spans="2:53" x14ac:dyDescent="0.3">
      <c r="B62" s="48" t="s">
        <v>665</v>
      </c>
      <c r="C62" s="48" t="s">
        <v>664</v>
      </c>
      <c r="D62" s="49">
        <v>33756697.159999996</v>
      </c>
      <c r="E62" s="46">
        <v>14912176</v>
      </c>
      <c r="F62" s="46">
        <v>150719.47</v>
      </c>
      <c r="G62" s="46">
        <v>28507.61</v>
      </c>
      <c r="H62" s="46">
        <v>175855.66</v>
      </c>
      <c r="I62" s="46">
        <v>1863762.3599999996</v>
      </c>
      <c r="J62" s="46">
        <v>338901.67000000004</v>
      </c>
      <c r="L62" s="46">
        <v>249689.15</v>
      </c>
      <c r="M62" s="46">
        <v>3103076.0100000002</v>
      </c>
      <c r="O62" s="46">
        <v>113245</v>
      </c>
      <c r="P62" s="46">
        <v>422055.99999999994</v>
      </c>
      <c r="S62" s="46">
        <v>842115.05</v>
      </c>
      <c r="T62" s="46">
        <v>58624.22</v>
      </c>
      <c r="U62" s="46">
        <v>21062</v>
      </c>
      <c r="Z62" s="46">
        <v>910119.44000000006</v>
      </c>
      <c r="AA62" s="46">
        <v>95054.03</v>
      </c>
      <c r="AB62" s="46">
        <v>440456.33000000007</v>
      </c>
      <c r="AC62" s="46">
        <v>1333389.4300000002</v>
      </c>
      <c r="AF62" s="46">
        <v>185878.56</v>
      </c>
      <c r="AJ62" s="46">
        <v>45430.38</v>
      </c>
      <c r="AK62" s="46">
        <v>1089630.0300000003</v>
      </c>
      <c r="AQ62" s="46">
        <v>50531</v>
      </c>
      <c r="AT62" s="46">
        <v>10404.92</v>
      </c>
      <c r="AX62" s="46">
        <v>3718.4</v>
      </c>
      <c r="AY62" s="46">
        <v>4315831.2899999991</v>
      </c>
      <c r="AZ62" s="46">
        <v>1402097.32</v>
      </c>
      <c r="BA62" s="46">
        <v>1594365.8299999998</v>
      </c>
    </row>
    <row r="63" spans="2:53" x14ac:dyDescent="0.3">
      <c r="B63" s="48" t="s">
        <v>663</v>
      </c>
      <c r="C63" s="48" t="s">
        <v>662</v>
      </c>
      <c r="D63" s="49">
        <v>450127.22000000003</v>
      </c>
      <c r="E63" s="46">
        <v>235501.18000000002</v>
      </c>
      <c r="J63" s="46">
        <v>31673.960000000003</v>
      </c>
      <c r="AA63" s="46">
        <v>9408.0400000000009</v>
      </c>
      <c r="AY63" s="46">
        <v>82271.399999999994</v>
      </c>
      <c r="BA63" s="46">
        <v>91272.639999999999</v>
      </c>
    </row>
    <row r="64" spans="2:53" x14ac:dyDescent="0.3">
      <c r="B64" s="48" t="s">
        <v>661</v>
      </c>
      <c r="C64" s="48" t="s">
        <v>660</v>
      </c>
      <c r="D64" s="49">
        <v>2450379.5400000019</v>
      </c>
      <c r="E64" s="46">
        <v>1231131.8299999998</v>
      </c>
      <c r="J64" s="46">
        <v>12718.36</v>
      </c>
      <c r="M64" s="46">
        <v>73202.64</v>
      </c>
      <c r="S64" s="46">
        <v>87466.63</v>
      </c>
      <c r="AA64" s="46">
        <v>42475.16</v>
      </c>
      <c r="AC64" s="46">
        <v>43087.67</v>
      </c>
      <c r="AX64" s="46">
        <v>30470.66</v>
      </c>
      <c r="AY64" s="46">
        <v>773281.64</v>
      </c>
      <c r="AZ64" s="46">
        <v>73046.880000000005</v>
      </c>
      <c r="BA64" s="46">
        <v>83498.069999999992</v>
      </c>
    </row>
    <row r="65" spans="2:53" x14ac:dyDescent="0.3">
      <c r="B65" s="48" t="s">
        <v>659</v>
      </c>
      <c r="C65" s="48" t="s">
        <v>658</v>
      </c>
      <c r="D65" s="49">
        <v>5868868.620000002</v>
      </c>
      <c r="E65" s="46">
        <v>2561181.8200000003</v>
      </c>
      <c r="I65" s="46">
        <v>112208.48999999999</v>
      </c>
      <c r="J65" s="46">
        <v>2306.37</v>
      </c>
      <c r="L65" s="46">
        <v>44678.71</v>
      </c>
      <c r="M65" s="46">
        <v>527611.34</v>
      </c>
      <c r="O65" s="46">
        <v>17183</v>
      </c>
      <c r="P65" s="46">
        <v>75366.11</v>
      </c>
      <c r="S65" s="46">
        <v>326974.76000000013</v>
      </c>
      <c r="T65" s="46">
        <v>106369.62</v>
      </c>
      <c r="U65" s="46">
        <v>10304.049999999999</v>
      </c>
      <c r="Z65" s="46">
        <v>85233.91</v>
      </c>
      <c r="AA65" s="46">
        <v>48741.86</v>
      </c>
      <c r="AC65" s="46">
        <v>142581.99000000002</v>
      </c>
      <c r="AF65" s="46">
        <v>16368</v>
      </c>
      <c r="AK65" s="46">
        <v>4503.53</v>
      </c>
      <c r="AO65" s="46">
        <v>6891.43</v>
      </c>
      <c r="AQ65" s="46">
        <v>10202.469999999999</v>
      </c>
      <c r="AY65" s="46">
        <v>1228279.3500000003</v>
      </c>
      <c r="AZ65" s="46">
        <v>221768.10000000003</v>
      </c>
      <c r="BA65" s="46">
        <v>320113.71000000002</v>
      </c>
    </row>
    <row r="66" spans="2:53" x14ac:dyDescent="0.3">
      <c r="B66" s="48" t="s">
        <v>657</v>
      </c>
      <c r="C66" s="48" t="s">
        <v>656</v>
      </c>
      <c r="D66" s="49">
        <v>45084111.550000072</v>
      </c>
      <c r="E66" s="46">
        <v>19514516.760000005</v>
      </c>
      <c r="I66" s="46">
        <v>300187.3299999999</v>
      </c>
      <c r="J66" s="46">
        <v>588084.14000000025</v>
      </c>
      <c r="K66" s="46">
        <v>479807.51999999996</v>
      </c>
      <c r="L66" s="46">
        <v>647818.43999999994</v>
      </c>
      <c r="M66" s="46">
        <v>3050258.34</v>
      </c>
      <c r="O66" s="46">
        <v>47596.66</v>
      </c>
      <c r="P66" s="46">
        <v>309528.80000000005</v>
      </c>
      <c r="S66" s="46">
        <v>1534680.29</v>
      </c>
      <c r="T66" s="46">
        <v>620117.01</v>
      </c>
      <c r="U66" s="46">
        <v>12433.98</v>
      </c>
      <c r="Z66" s="46">
        <v>1010043.84</v>
      </c>
      <c r="AA66" s="46">
        <v>622737.61</v>
      </c>
      <c r="AB66" s="46">
        <v>979268.72000000009</v>
      </c>
      <c r="AC66" s="46">
        <v>2136738.2499999995</v>
      </c>
      <c r="AF66" s="46">
        <v>296712.84999999998</v>
      </c>
      <c r="AJ66" s="46">
        <v>158196.67000000001</v>
      </c>
      <c r="AK66" s="46">
        <v>1666617.5799999998</v>
      </c>
      <c r="AQ66" s="46">
        <v>25574.699999999997</v>
      </c>
      <c r="AT66" s="46">
        <v>782319.66999999981</v>
      </c>
      <c r="AW66" s="46">
        <v>990641.05999999994</v>
      </c>
      <c r="AX66" s="46">
        <v>158185.69</v>
      </c>
      <c r="AY66" s="46">
        <v>5862964.79</v>
      </c>
      <c r="AZ66" s="46">
        <v>2029287.54</v>
      </c>
      <c r="BA66" s="46">
        <v>1259793.31</v>
      </c>
    </row>
    <row r="67" spans="2:53" x14ac:dyDescent="0.3">
      <c r="B67" s="48" t="s">
        <v>655</v>
      </c>
      <c r="C67" s="48" t="s">
        <v>654</v>
      </c>
      <c r="D67" s="49">
        <v>53116974.550000004</v>
      </c>
      <c r="E67" s="46">
        <v>24897688.079999994</v>
      </c>
      <c r="I67" s="46">
        <v>1750076.65</v>
      </c>
      <c r="J67" s="46">
        <v>1355095.4699999997</v>
      </c>
      <c r="K67" s="46">
        <v>340539.25</v>
      </c>
      <c r="L67" s="46">
        <v>101500</v>
      </c>
      <c r="M67" s="46">
        <v>4718222.43</v>
      </c>
      <c r="O67" s="46">
        <v>162003</v>
      </c>
      <c r="P67" s="46">
        <v>551014.33000000007</v>
      </c>
      <c r="S67" s="46">
        <v>1888062.2</v>
      </c>
      <c r="T67" s="46">
        <v>436031.97</v>
      </c>
      <c r="U67" s="46">
        <v>31845.439999999999</v>
      </c>
      <c r="Z67" s="46">
        <v>1343591.0200000003</v>
      </c>
      <c r="AA67" s="46">
        <v>141802.36000000002</v>
      </c>
      <c r="AB67" s="46">
        <v>317439.8</v>
      </c>
      <c r="AC67" s="46">
        <v>2134652.2999999998</v>
      </c>
      <c r="AF67" s="46">
        <v>446868.63</v>
      </c>
      <c r="AJ67" s="46">
        <v>200140.54</v>
      </c>
      <c r="AK67" s="46">
        <v>1767668.21</v>
      </c>
      <c r="AQ67" s="46">
        <v>90964.1</v>
      </c>
      <c r="AY67" s="46">
        <v>6989052.6300000008</v>
      </c>
      <c r="AZ67" s="46">
        <v>1877545.38</v>
      </c>
      <c r="BA67" s="46">
        <v>1575170.76</v>
      </c>
    </row>
    <row r="68" spans="2:53" x14ac:dyDescent="0.3">
      <c r="B68" s="48" t="s">
        <v>653</v>
      </c>
      <c r="C68" s="48" t="s">
        <v>652</v>
      </c>
      <c r="D68" s="49">
        <v>15723176.189999992</v>
      </c>
      <c r="E68" s="46">
        <v>6670606.049999997</v>
      </c>
      <c r="H68" s="46">
        <v>312598.60000000003</v>
      </c>
      <c r="I68" s="46">
        <v>538369.14</v>
      </c>
      <c r="J68" s="46">
        <v>603196.05000000005</v>
      </c>
      <c r="K68" s="46">
        <v>234307.05</v>
      </c>
      <c r="M68" s="46">
        <v>1320849.29</v>
      </c>
      <c r="O68" s="46">
        <v>26454.370000000003</v>
      </c>
      <c r="P68" s="46">
        <v>222418.34999999998</v>
      </c>
      <c r="S68" s="46">
        <v>421064.09999999992</v>
      </c>
      <c r="T68" s="46">
        <v>27939</v>
      </c>
      <c r="U68" s="46">
        <v>4232.8899999999994</v>
      </c>
      <c r="Z68" s="46">
        <v>451179.66</v>
      </c>
      <c r="AA68" s="46">
        <v>106698.28</v>
      </c>
      <c r="AB68" s="46">
        <v>252948.61</v>
      </c>
      <c r="AC68" s="46">
        <v>744631.8400000002</v>
      </c>
      <c r="AF68" s="46">
        <v>137068.22999999998</v>
      </c>
      <c r="AJ68" s="46">
        <v>19492.849999999999</v>
      </c>
      <c r="AK68" s="46">
        <v>349716.92</v>
      </c>
      <c r="AO68" s="46">
        <v>12039.04</v>
      </c>
      <c r="AQ68" s="46">
        <v>22090.94</v>
      </c>
      <c r="AT68" s="46">
        <v>4048.26</v>
      </c>
      <c r="AY68" s="46">
        <v>2168898.1800000002</v>
      </c>
      <c r="AZ68" s="46">
        <v>576629.96</v>
      </c>
      <c r="BA68" s="46">
        <v>495698.52999999991</v>
      </c>
    </row>
    <row r="69" spans="2:53" x14ac:dyDescent="0.3">
      <c r="B69" s="48" t="s">
        <v>651</v>
      </c>
      <c r="C69" s="48" t="s">
        <v>650</v>
      </c>
      <c r="D69" s="49">
        <v>3922934.4399999995</v>
      </c>
      <c r="E69" s="46">
        <v>1816125.5499999998</v>
      </c>
      <c r="H69" s="46">
        <v>24646.37</v>
      </c>
      <c r="I69" s="46">
        <v>136214.01999999999</v>
      </c>
      <c r="M69" s="46">
        <v>248721.61000000002</v>
      </c>
      <c r="P69" s="46">
        <v>73190.67</v>
      </c>
      <c r="S69" s="46">
        <v>175993.55</v>
      </c>
      <c r="U69" s="46">
        <v>9182.74</v>
      </c>
      <c r="Z69" s="46">
        <v>74557</v>
      </c>
      <c r="AA69" s="46">
        <v>62216.39</v>
      </c>
      <c r="AC69" s="46">
        <v>48776.12000000001</v>
      </c>
      <c r="AO69" s="46">
        <v>9500</v>
      </c>
      <c r="AQ69" s="46">
        <v>3659.29</v>
      </c>
      <c r="AW69" s="46">
        <v>43734.66</v>
      </c>
      <c r="AY69" s="46">
        <v>645491.02</v>
      </c>
      <c r="AZ69" s="46">
        <v>183277.87</v>
      </c>
      <c r="BA69" s="46">
        <v>367647.57999999996</v>
      </c>
    </row>
    <row r="70" spans="2:53" x14ac:dyDescent="0.3">
      <c r="B70" s="48" t="s">
        <v>649</v>
      </c>
      <c r="C70" s="48" t="s">
        <v>648</v>
      </c>
      <c r="D70" s="49">
        <v>10383501.630000008</v>
      </c>
      <c r="E70" s="46">
        <v>4521205.13</v>
      </c>
      <c r="F70" s="46">
        <v>220273.22999999998</v>
      </c>
      <c r="H70" s="46">
        <v>11723.49</v>
      </c>
      <c r="I70" s="46">
        <v>481211.68</v>
      </c>
      <c r="J70" s="46">
        <v>56847.960000000006</v>
      </c>
      <c r="K70" s="46">
        <v>44862.689999999995</v>
      </c>
      <c r="L70" s="46">
        <v>110530.56</v>
      </c>
      <c r="M70" s="46">
        <v>857778.69</v>
      </c>
      <c r="P70" s="46">
        <v>108964</v>
      </c>
      <c r="S70" s="46">
        <v>208474.91999999998</v>
      </c>
      <c r="T70" s="46">
        <v>63636.319999999992</v>
      </c>
      <c r="Z70" s="46">
        <v>170979.74</v>
      </c>
      <c r="AA70" s="46">
        <v>51455.11</v>
      </c>
      <c r="AC70" s="46">
        <v>458296.82999999996</v>
      </c>
      <c r="AF70" s="46">
        <v>53432.71</v>
      </c>
      <c r="AJ70" s="46">
        <v>21841</v>
      </c>
      <c r="AK70" s="46">
        <v>146254.63</v>
      </c>
      <c r="AO70" s="46">
        <v>5789.33</v>
      </c>
      <c r="AQ70" s="46">
        <v>14740.42</v>
      </c>
      <c r="AW70" s="46">
        <v>18862.77</v>
      </c>
      <c r="AX70" s="46">
        <v>9873</v>
      </c>
      <c r="AY70" s="46">
        <v>1935660.9999999998</v>
      </c>
      <c r="AZ70" s="46">
        <v>452698.61999999994</v>
      </c>
      <c r="BA70" s="46">
        <v>358107.8</v>
      </c>
    </row>
    <row r="71" spans="2:53" x14ac:dyDescent="0.3">
      <c r="B71" s="48" t="s">
        <v>647</v>
      </c>
      <c r="C71" s="48" t="s">
        <v>646</v>
      </c>
      <c r="D71" s="49">
        <v>27401573.420000006</v>
      </c>
      <c r="E71" s="46">
        <v>13870794.989999998</v>
      </c>
      <c r="I71" s="46">
        <v>82074.609999999986</v>
      </c>
      <c r="K71" s="46">
        <v>178481.22000000006</v>
      </c>
      <c r="L71" s="46">
        <v>31574.350000000002</v>
      </c>
      <c r="M71" s="46">
        <v>2139684.0500000003</v>
      </c>
      <c r="P71" s="46">
        <v>302275.81999999995</v>
      </c>
      <c r="S71" s="46">
        <v>774201.12000000011</v>
      </c>
      <c r="T71" s="46">
        <v>248032.61000000004</v>
      </c>
      <c r="U71" s="46">
        <v>16977.63</v>
      </c>
      <c r="Z71" s="46">
        <v>775181.22</v>
      </c>
      <c r="AA71" s="46">
        <v>185726.06</v>
      </c>
      <c r="AB71" s="46">
        <v>69116.349999999991</v>
      </c>
      <c r="AC71" s="46">
        <v>1233728.8899999999</v>
      </c>
      <c r="AF71" s="46">
        <v>92997.569999999992</v>
      </c>
      <c r="AJ71" s="46">
        <v>115554.26999999999</v>
      </c>
      <c r="AK71" s="46">
        <v>1021224.5300000001</v>
      </c>
      <c r="AN71" s="46">
        <v>243056.36000000002</v>
      </c>
      <c r="AQ71" s="46">
        <v>49309</v>
      </c>
      <c r="AY71" s="46">
        <v>3758084.3299999991</v>
      </c>
      <c r="AZ71" s="46">
        <v>881310.03999999992</v>
      </c>
      <c r="BA71" s="46">
        <v>1332188.4000000004</v>
      </c>
    </row>
    <row r="72" spans="2:53" x14ac:dyDescent="0.3">
      <c r="B72" s="48" t="s">
        <v>645</v>
      </c>
      <c r="C72" s="48" t="s">
        <v>644</v>
      </c>
      <c r="D72" s="49">
        <v>134704194.93999982</v>
      </c>
      <c r="E72" s="46">
        <v>66001889.70000001</v>
      </c>
      <c r="F72" s="46">
        <v>1563399.4000000001</v>
      </c>
      <c r="G72" s="46">
        <v>472317.08</v>
      </c>
      <c r="I72" s="46">
        <v>965790.81000000029</v>
      </c>
      <c r="J72" s="46">
        <v>156299.87</v>
      </c>
      <c r="L72" s="46">
        <v>487705.68999999994</v>
      </c>
      <c r="M72" s="46">
        <v>14724653.58</v>
      </c>
      <c r="O72" s="46">
        <v>440976.37</v>
      </c>
      <c r="P72" s="46">
        <v>1799703.3900000001</v>
      </c>
      <c r="S72" s="46">
        <v>3470441.7999999993</v>
      </c>
      <c r="T72" s="46">
        <v>573293.53</v>
      </c>
      <c r="U72" s="46">
        <v>47151.97</v>
      </c>
      <c r="W72" s="46">
        <v>2481351.1099999994</v>
      </c>
      <c r="X72" s="46">
        <v>32000</v>
      </c>
      <c r="Z72" s="46">
        <v>2695036.29</v>
      </c>
      <c r="AA72" s="46">
        <v>509952.7</v>
      </c>
      <c r="AB72" s="46">
        <v>254719.97999999998</v>
      </c>
      <c r="AC72" s="46">
        <v>5474053.5200000005</v>
      </c>
      <c r="AF72" s="46">
        <v>1469157.3000000003</v>
      </c>
      <c r="AJ72" s="46">
        <v>209355.36000000002</v>
      </c>
      <c r="AK72" s="46">
        <v>1815256.5799999998</v>
      </c>
      <c r="AN72" s="46">
        <v>21452.28</v>
      </c>
      <c r="AQ72" s="46">
        <v>279702.67</v>
      </c>
      <c r="AV72" s="46">
        <v>275166.17</v>
      </c>
      <c r="AY72" s="46">
        <v>18726197.859999996</v>
      </c>
      <c r="AZ72" s="46">
        <v>4937236.97</v>
      </c>
      <c r="BA72" s="46">
        <v>4819932.9600000009</v>
      </c>
    </row>
    <row r="73" spans="2:53" x14ac:dyDescent="0.3">
      <c r="B73" s="48" t="s">
        <v>643</v>
      </c>
      <c r="C73" s="48" t="s">
        <v>642</v>
      </c>
      <c r="D73" s="49">
        <v>40089317.650000036</v>
      </c>
      <c r="E73" s="46">
        <v>20112816.719999999</v>
      </c>
      <c r="G73" s="46">
        <v>119888.05</v>
      </c>
      <c r="H73" s="46">
        <v>221876.94</v>
      </c>
      <c r="I73" s="46">
        <v>260943.78</v>
      </c>
      <c r="J73" s="46">
        <v>457470.27999999997</v>
      </c>
      <c r="K73" s="46">
        <v>68024.47</v>
      </c>
      <c r="L73" s="46">
        <v>226471.85</v>
      </c>
      <c r="M73" s="46">
        <v>3221619.6700000009</v>
      </c>
      <c r="O73" s="46">
        <v>127798.69</v>
      </c>
      <c r="P73" s="46">
        <v>501874.20999999996</v>
      </c>
      <c r="S73" s="46">
        <v>1751610.4700000002</v>
      </c>
      <c r="T73" s="46">
        <v>343064.18000000005</v>
      </c>
      <c r="U73" s="46">
        <v>23467</v>
      </c>
      <c r="Z73" s="46">
        <v>532863.74</v>
      </c>
      <c r="AA73" s="46">
        <v>126253.07</v>
      </c>
      <c r="AB73" s="46">
        <v>131312.66999999998</v>
      </c>
      <c r="AC73" s="46">
        <v>1385806.71</v>
      </c>
      <c r="AF73" s="46">
        <v>188341.12</v>
      </c>
      <c r="AJ73" s="46">
        <v>38887.18</v>
      </c>
      <c r="AK73" s="46">
        <v>501868.3</v>
      </c>
      <c r="AQ73" s="46">
        <v>65119.999999999993</v>
      </c>
      <c r="AT73" s="46">
        <v>72973.38</v>
      </c>
      <c r="AW73" s="46">
        <v>696107.92999999993</v>
      </c>
      <c r="AX73" s="46">
        <v>14416.39</v>
      </c>
      <c r="AY73" s="46">
        <v>5855912.7299999995</v>
      </c>
      <c r="AZ73" s="46">
        <v>1358961.15</v>
      </c>
      <c r="BA73" s="46">
        <v>1683566.9700000002</v>
      </c>
    </row>
    <row r="74" spans="2:53" x14ac:dyDescent="0.3">
      <c r="B74" s="48" t="s">
        <v>641</v>
      </c>
      <c r="C74" s="48" t="s">
        <v>640</v>
      </c>
      <c r="D74" s="49">
        <v>3252334.8800000008</v>
      </c>
      <c r="E74" s="46">
        <v>1016521.9900000001</v>
      </c>
      <c r="H74" s="46">
        <v>112979.99</v>
      </c>
      <c r="I74" s="46">
        <v>5088.4799999999996</v>
      </c>
      <c r="J74" s="46">
        <v>125567.67000000001</v>
      </c>
      <c r="K74" s="46">
        <v>62682.57</v>
      </c>
      <c r="M74" s="46">
        <v>194929.33000000002</v>
      </c>
      <c r="P74" s="46">
        <v>35365.46</v>
      </c>
      <c r="S74" s="46">
        <v>204281.03999999998</v>
      </c>
      <c r="T74" s="46">
        <v>46757.619999999995</v>
      </c>
      <c r="U74" s="46">
        <v>3685.09</v>
      </c>
      <c r="Z74" s="46">
        <v>71033.25</v>
      </c>
      <c r="AA74" s="46">
        <v>73577.25</v>
      </c>
      <c r="AC74" s="46">
        <v>153958.12</v>
      </c>
      <c r="AF74" s="46">
        <v>3335.29</v>
      </c>
      <c r="AK74" s="46">
        <v>16797.71</v>
      </c>
      <c r="AQ74" s="46">
        <v>3341.47</v>
      </c>
      <c r="AT74" s="46">
        <v>50373.18</v>
      </c>
      <c r="AY74" s="46">
        <v>733884.85</v>
      </c>
      <c r="AZ74" s="46">
        <v>138456.54999999999</v>
      </c>
      <c r="BA74" s="46">
        <v>199717.97</v>
      </c>
    </row>
    <row r="75" spans="2:53" x14ac:dyDescent="0.3">
      <c r="B75" s="48" t="s">
        <v>639</v>
      </c>
      <c r="C75" s="48" t="s">
        <v>638</v>
      </c>
      <c r="D75" s="49">
        <v>12443139.770000005</v>
      </c>
      <c r="E75" s="46">
        <v>5387741.4200000009</v>
      </c>
      <c r="F75" s="46">
        <v>98982.85</v>
      </c>
      <c r="H75" s="46">
        <v>183872.9</v>
      </c>
      <c r="I75" s="46">
        <v>39368.839999999997</v>
      </c>
      <c r="J75" s="46">
        <v>345455.23000000004</v>
      </c>
      <c r="K75" s="46">
        <v>143212.58000000002</v>
      </c>
      <c r="L75" s="46">
        <v>29702.839999999997</v>
      </c>
      <c r="M75" s="46">
        <v>1096376.72</v>
      </c>
      <c r="O75" s="46">
        <v>37868</v>
      </c>
      <c r="P75" s="46">
        <v>172130.68</v>
      </c>
      <c r="R75" s="46">
        <v>24702</v>
      </c>
      <c r="S75" s="46">
        <v>255638.33000000002</v>
      </c>
      <c r="T75" s="46">
        <v>98003.420000000013</v>
      </c>
      <c r="Z75" s="46">
        <v>184092.09000000003</v>
      </c>
      <c r="AA75" s="46">
        <v>314005.73</v>
      </c>
      <c r="AC75" s="46">
        <v>524555.42999999993</v>
      </c>
      <c r="AF75" s="46">
        <v>64133.1</v>
      </c>
      <c r="AJ75" s="46">
        <v>7797.76</v>
      </c>
      <c r="AL75" s="46">
        <v>16023.81</v>
      </c>
      <c r="AM75" s="46">
        <v>123705.47</v>
      </c>
      <c r="AO75" s="46">
        <v>14111.98</v>
      </c>
      <c r="AQ75" s="46">
        <v>17159.03</v>
      </c>
      <c r="AT75" s="46">
        <v>5925.58</v>
      </c>
      <c r="AX75" s="46">
        <v>5078.9799999999996</v>
      </c>
      <c r="AY75" s="46">
        <v>2295489.4699999993</v>
      </c>
      <c r="AZ75" s="46">
        <v>440127.57999999996</v>
      </c>
      <c r="BA75" s="46">
        <v>517877.94999999995</v>
      </c>
    </row>
    <row r="76" spans="2:53" x14ac:dyDescent="0.3">
      <c r="B76" s="48" t="s">
        <v>637</v>
      </c>
      <c r="C76" s="48" t="s">
        <v>636</v>
      </c>
      <c r="D76" s="49">
        <v>58341284.009999998</v>
      </c>
      <c r="E76" s="46">
        <v>21668823.379999999</v>
      </c>
      <c r="F76" s="46">
        <v>506528.02</v>
      </c>
      <c r="G76" s="46">
        <v>176150.61</v>
      </c>
      <c r="H76" s="46">
        <v>1737121.4200000002</v>
      </c>
      <c r="I76" s="46">
        <v>1163660.8399999999</v>
      </c>
      <c r="J76" s="46">
        <v>1677271.1199999999</v>
      </c>
      <c r="K76" s="46">
        <v>1229312.92</v>
      </c>
      <c r="M76" s="46">
        <v>5477481.7399999984</v>
      </c>
      <c r="O76" s="46">
        <v>185476.3</v>
      </c>
      <c r="P76" s="46">
        <v>820148.17</v>
      </c>
      <c r="S76" s="46">
        <v>2223117.21</v>
      </c>
      <c r="T76" s="46">
        <v>481515.85000000003</v>
      </c>
      <c r="U76" s="46">
        <v>39672</v>
      </c>
      <c r="W76" s="46">
        <v>371484.31999999995</v>
      </c>
      <c r="Z76" s="46">
        <v>1686406.0899999999</v>
      </c>
      <c r="AA76" s="46">
        <v>813944.21</v>
      </c>
      <c r="AB76" s="46">
        <v>91381.099999999991</v>
      </c>
      <c r="AC76" s="46">
        <v>2330369.88</v>
      </c>
      <c r="AD76" s="46">
        <v>177450.96999999997</v>
      </c>
      <c r="AF76" s="46">
        <v>317268.15000000002</v>
      </c>
      <c r="AJ76" s="46">
        <v>74715.39</v>
      </c>
      <c r="AK76" s="46">
        <v>575489.44999999995</v>
      </c>
      <c r="AM76" s="46">
        <v>55897.869999999995</v>
      </c>
      <c r="AN76" s="46">
        <v>6874.73</v>
      </c>
      <c r="AQ76" s="46">
        <v>82275.94</v>
      </c>
      <c r="AT76" s="46">
        <v>369752.38000000006</v>
      </c>
      <c r="AW76" s="46">
        <v>2147866.4300000002</v>
      </c>
      <c r="AY76" s="46">
        <v>8060240.9999999991</v>
      </c>
      <c r="AZ76" s="46">
        <v>2563823.64</v>
      </c>
      <c r="BA76" s="46">
        <v>1229762.8799999999</v>
      </c>
    </row>
    <row r="77" spans="2:53" x14ac:dyDescent="0.3">
      <c r="B77" s="48" t="s">
        <v>635</v>
      </c>
      <c r="C77" s="48" t="s">
        <v>634</v>
      </c>
      <c r="D77" s="49">
        <v>27907342.809999999</v>
      </c>
      <c r="E77" s="46">
        <v>11499182.059999997</v>
      </c>
      <c r="F77" s="46">
        <v>799131.54999999993</v>
      </c>
      <c r="G77" s="46">
        <v>144916.70000000001</v>
      </c>
      <c r="H77" s="46">
        <v>235734.78</v>
      </c>
      <c r="I77" s="46">
        <v>1198814.75</v>
      </c>
      <c r="J77" s="46">
        <v>18867.240000000002</v>
      </c>
      <c r="M77" s="46">
        <v>2621035.7199999988</v>
      </c>
      <c r="P77" s="46">
        <v>339231.05000000005</v>
      </c>
      <c r="S77" s="46">
        <v>980650.03</v>
      </c>
      <c r="T77" s="46">
        <v>109740.02999999998</v>
      </c>
      <c r="U77" s="46">
        <v>17628.55</v>
      </c>
      <c r="Z77" s="46">
        <v>915747.27</v>
      </c>
      <c r="AA77" s="46">
        <v>185578.88</v>
      </c>
      <c r="AC77" s="46">
        <v>1031456.9</v>
      </c>
      <c r="AF77" s="46">
        <v>600630.19000000006</v>
      </c>
      <c r="AJ77" s="46">
        <v>10284</v>
      </c>
      <c r="AK77" s="46">
        <v>143860.50999999998</v>
      </c>
      <c r="AM77" s="46">
        <v>43472.58</v>
      </c>
      <c r="AQ77" s="46">
        <v>33055.360000000001</v>
      </c>
      <c r="AT77" s="46">
        <v>10574.84</v>
      </c>
      <c r="AW77" s="46">
        <v>156983.91999999998</v>
      </c>
      <c r="AX77" s="46">
        <v>404290.31999999995</v>
      </c>
      <c r="AY77" s="46">
        <v>4290526.8299999991</v>
      </c>
      <c r="AZ77" s="46">
        <v>997304.21000000008</v>
      </c>
      <c r="BA77" s="46">
        <v>1118644.5400000003</v>
      </c>
    </row>
    <row r="78" spans="2:53" x14ac:dyDescent="0.3">
      <c r="B78" s="48" t="s">
        <v>633</v>
      </c>
      <c r="C78" s="48" t="s">
        <v>632</v>
      </c>
      <c r="D78" s="49">
        <v>14109787.060000002</v>
      </c>
      <c r="E78" s="46">
        <v>5771793.3700000001</v>
      </c>
      <c r="G78" s="46">
        <v>26514.42</v>
      </c>
      <c r="I78" s="46">
        <v>240257.3</v>
      </c>
      <c r="J78" s="46">
        <v>552881.23</v>
      </c>
      <c r="K78" s="46">
        <v>209996.59999999995</v>
      </c>
      <c r="L78" s="46">
        <v>245607.96000000002</v>
      </c>
      <c r="M78" s="46">
        <v>1738023.17</v>
      </c>
      <c r="O78" s="46">
        <v>39393</v>
      </c>
      <c r="P78" s="46">
        <v>149405.65999999997</v>
      </c>
      <c r="R78" s="46">
        <v>20111.580000000002</v>
      </c>
      <c r="S78" s="46">
        <v>225391.39</v>
      </c>
      <c r="T78" s="46">
        <v>120812.43000000001</v>
      </c>
      <c r="U78" s="46">
        <v>7326.77</v>
      </c>
      <c r="Z78" s="46">
        <v>278073.28000000003</v>
      </c>
      <c r="AA78" s="46">
        <v>45682</v>
      </c>
      <c r="AB78" s="46">
        <v>33917.61</v>
      </c>
      <c r="AC78" s="46">
        <v>518774.43</v>
      </c>
      <c r="AF78" s="46">
        <v>81293.66</v>
      </c>
      <c r="AK78" s="46">
        <v>24725.7</v>
      </c>
      <c r="AM78" s="46">
        <v>22932.47</v>
      </c>
      <c r="AQ78" s="46">
        <v>17692.55</v>
      </c>
      <c r="AT78" s="46">
        <v>90762.819999999978</v>
      </c>
      <c r="AW78" s="46">
        <v>105815.84</v>
      </c>
      <c r="AX78" s="46">
        <v>20387.759999999998</v>
      </c>
      <c r="AY78" s="46">
        <v>2323303.2599999993</v>
      </c>
      <c r="AZ78" s="46">
        <v>470292.52</v>
      </c>
      <c r="BA78" s="46">
        <v>728618.28</v>
      </c>
    </row>
    <row r="79" spans="2:53" x14ac:dyDescent="0.3">
      <c r="B79" s="48" t="s">
        <v>631</v>
      </c>
      <c r="C79" s="48" t="s">
        <v>630</v>
      </c>
      <c r="D79" s="49">
        <v>5373204.5399999991</v>
      </c>
      <c r="E79" s="46">
        <v>2414815.9799999995</v>
      </c>
      <c r="I79" s="46">
        <v>179239.58</v>
      </c>
      <c r="L79" s="46">
        <v>32722.67</v>
      </c>
      <c r="M79" s="46">
        <v>737918.47</v>
      </c>
      <c r="P79" s="46">
        <v>59638</v>
      </c>
      <c r="Z79" s="46">
        <v>118131.20000000001</v>
      </c>
      <c r="AA79" s="46">
        <v>62004.150000000009</v>
      </c>
      <c r="AC79" s="46">
        <v>188958.04</v>
      </c>
      <c r="AF79" s="46">
        <v>71802.47</v>
      </c>
      <c r="AK79" s="46">
        <v>7812.26</v>
      </c>
      <c r="AQ79" s="46">
        <v>8115.48</v>
      </c>
      <c r="AW79" s="46">
        <v>149457.98000000001</v>
      </c>
      <c r="AY79" s="46">
        <v>1000029.1800000002</v>
      </c>
      <c r="AZ79" s="46">
        <v>182990.4</v>
      </c>
      <c r="BA79" s="46">
        <v>159568.68</v>
      </c>
    </row>
    <row r="80" spans="2:53" x14ac:dyDescent="0.3">
      <c r="B80" s="48" t="s">
        <v>629</v>
      </c>
      <c r="C80" s="48" t="s">
        <v>628</v>
      </c>
      <c r="D80" s="49">
        <v>22034853.449999996</v>
      </c>
      <c r="E80" s="46">
        <v>11191109.099999994</v>
      </c>
      <c r="G80" s="46">
        <v>116353.94</v>
      </c>
      <c r="H80" s="46">
        <v>514125.79</v>
      </c>
      <c r="I80" s="46">
        <v>546286.97000000009</v>
      </c>
      <c r="K80" s="46">
        <v>440562.00000000006</v>
      </c>
      <c r="M80" s="46">
        <v>2670490.0499999998</v>
      </c>
      <c r="O80" s="46">
        <v>21115.559999999998</v>
      </c>
      <c r="P80" s="46">
        <v>287892.00000000006</v>
      </c>
      <c r="S80" s="46">
        <v>1198662.9000000004</v>
      </c>
      <c r="T80" s="46">
        <v>165269.34999999995</v>
      </c>
      <c r="U80" s="46">
        <v>965.94</v>
      </c>
      <c r="Z80" s="46">
        <v>368948.3</v>
      </c>
      <c r="AA80" s="46">
        <v>51829.329999999994</v>
      </c>
      <c r="AC80" s="46">
        <v>312239.58</v>
      </c>
      <c r="AF80" s="46">
        <v>640351.66999999993</v>
      </c>
      <c r="AK80" s="46">
        <v>40884.49</v>
      </c>
      <c r="AQ80" s="46">
        <v>39388.959999999999</v>
      </c>
      <c r="AY80" s="46">
        <v>2421231.25</v>
      </c>
      <c r="AZ80" s="46">
        <v>539006.21</v>
      </c>
      <c r="BA80" s="46">
        <v>468140.06000000006</v>
      </c>
    </row>
    <row r="81" spans="2:53" x14ac:dyDescent="0.3">
      <c r="B81" s="48" t="s">
        <v>627</v>
      </c>
      <c r="C81" s="48" t="s">
        <v>626</v>
      </c>
      <c r="D81" s="49">
        <v>25818686.75</v>
      </c>
      <c r="E81" s="46">
        <v>11594787.829999998</v>
      </c>
      <c r="F81" s="46">
        <v>148440.04999999999</v>
      </c>
      <c r="G81" s="46">
        <v>243024.58000000002</v>
      </c>
      <c r="I81" s="46">
        <v>828200.87</v>
      </c>
      <c r="J81" s="46">
        <v>146644.22999999998</v>
      </c>
      <c r="K81" s="46">
        <v>56225.409999999996</v>
      </c>
      <c r="M81" s="46">
        <v>2720996.5400000005</v>
      </c>
      <c r="O81" s="46">
        <v>73941.649999999994</v>
      </c>
      <c r="P81" s="46">
        <v>401490.83</v>
      </c>
      <c r="S81" s="46">
        <v>1694380.51</v>
      </c>
      <c r="T81" s="46">
        <v>663136.52</v>
      </c>
      <c r="U81" s="46">
        <v>15196.78</v>
      </c>
      <c r="Z81" s="46">
        <v>367414.72</v>
      </c>
      <c r="AA81" s="46">
        <v>66741.52</v>
      </c>
      <c r="AC81" s="46">
        <v>940176.04999999993</v>
      </c>
      <c r="AF81" s="46">
        <v>255690.81</v>
      </c>
      <c r="AJ81" s="46">
        <v>13593.920000000002</v>
      </c>
      <c r="AK81" s="46">
        <v>189071.6</v>
      </c>
      <c r="AQ81" s="46">
        <v>39895.360000000001</v>
      </c>
      <c r="AT81" s="46">
        <v>22027.089999999997</v>
      </c>
      <c r="AW81" s="46">
        <v>60165.08</v>
      </c>
      <c r="AX81" s="46">
        <v>376958.43</v>
      </c>
      <c r="AY81" s="46">
        <v>3103952.38</v>
      </c>
      <c r="AZ81" s="46">
        <v>934316.39</v>
      </c>
      <c r="BA81" s="46">
        <v>862217.6</v>
      </c>
    </row>
    <row r="82" spans="2:53" x14ac:dyDescent="0.3">
      <c r="B82" s="48" t="s">
        <v>625</v>
      </c>
      <c r="C82" s="48" t="s">
        <v>624</v>
      </c>
      <c r="D82" s="49">
        <v>5569376.0000000019</v>
      </c>
      <c r="E82" s="46">
        <v>1962168.24</v>
      </c>
      <c r="F82" s="46">
        <v>67632.01999999999</v>
      </c>
      <c r="I82" s="46">
        <v>181777.30000000002</v>
      </c>
      <c r="J82" s="46">
        <v>123346.2</v>
      </c>
      <c r="M82" s="46">
        <v>245050.43</v>
      </c>
      <c r="P82" s="46">
        <v>43652.31</v>
      </c>
      <c r="R82" s="46">
        <v>44051.65</v>
      </c>
      <c r="S82" s="46">
        <v>118843.18</v>
      </c>
      <c r="Z82" s="46">
        <v>320592.18000000005</v>
      </c>
      <c r="AA82" s="46">
        <v>20092.759999999998</v>
      </c>
      <c r="AC82" s="46">
        <v>121261.34000000001</v>
      </c>
      <c r="AF82" s="46">
        <v>161408.26</v>
      </c>
      <c r="AM82" s="46">
        <v>46539.939999999995</v>
      </c>
      <c r="AY82" s="46">
        <v>1757456.5099999995</v>
      </c>
      <c r="AZ82" s="46">
        <v>260614.73</v>
      </c>
      <c r="BA82" s="46">
        <v>94888.950000000012</v>
      </c>
    </row>
    <row r="83" spans="2:53" x14ac:dyDescent="0.3">
      <c r="B83" s="48" t="s">
        <v>623</v>
      </c>
      <c r="C83" s="48" t="s">
        <v>622</v>
      </c>
      <c r="D83" s="49">
        <v>4081293.1399999997</v>
      </c>
      <c r="E83" s="46">
        <v>1592997.8099999998</v>
      </c>
      <c r="H83" s="46">
        <v>65436.3</v>
      </c>
      <c r="L83" s="46">
        <v>3270</v>
      </c>
      <c r="M83" s="46">
        <v>318397.19</v>
      </c>
      <c r="R83" s="46">
        <v>6887</v>
      </c>
      <c r="S83" s="46">
        <v>74962.61</v>
      </c>
      <c r="T83" s="46">
        <v>22994.86</v>
      </c>
      <c r="U83" s="46">
        <v>2929.81</v>
      </c>
      <c r="Z83" s="46">
        <v>133957.36000000002</v>
      </c>
      <c r="AA83" s="46">
        <v>26490.41</v>
      </c>
      <c r="AC83" s="46">
        <v>139653.44</v>
      </c>
      <c r="AF83" s="46">
        <v>26209.27</v>
      </c>
      <c r="AK83" s="46">
        <v>50460.05</v>
      </c>
      <c r="AM83" s="46">
        <v>12029.810000000001</v>
      </c>
      <c r="AT83" s="46">
        <v>138175.33000000002</v>
      </c>
      <c r="AW83" s="46">
        <v>133216.19</v>
      </c>
      <c r="AY83" s="46">
        <v>829868.92</v>
      </c>
      <c r="AZ83" s="46">
        <v>256566.41000000003</v>
      </c>
      <c r="BA83" s="46">
        <v>246790.37</v>
      </c>
    </row>
    <row r="84" spans="2:53" x14ac:dyDescent="0.3">
      <c r="B84" s="48" t="s">
        <v>621</v>
      </c>
      <c r="C84" s="48" t="s">
        <v>620</v>
      </c>
      <c r="D84" s="49">
        <v>3090626.4699999997</v>
      </c>
      <c r="E84" s="46">
        <v>1667914.62</v>
      </c>
      <c r="I84" s="46">
        <v>115047.67000000001</v>
      </c>
      <c r="M84" s="46">
        <v>252323.7</v>
      </c>
      <c r="P84" s="46">
        <v>43255</v>
      </c>
      <c r="Z84" s="46">
        <v>36043.279999999999</v>
      </c>
      <c r="AA84" s="46">
        <v>47074.590000000004</v>
      </c>
      <c r="AC84" s="46">
        <v>39729.81</v>
      </c>
      <c r="AF84" s="46">
        <v>6101.71</v>
      </c>
      <c r="AQ84" s="46">
        <v>2060.4</v>
      </c>
      <c r="AW84" s="46">
        <v>16776.64</v>
      </c>
      <c r="AY84" s="46">
        <v>669933.96</v>
      </c>
      <c r="AZ84" s="46">
        <v>145051.63</v>
      </c>
      <c r="BA84" s="46">
        <v>49313.46</v>
      </c>
    </row>
    <row r="85" spans="2:53" x14ac:dyDescent="0.3">
      <c r="B85" s="48" t="s">
        <v>619</v>
      </c>
      <c r="C85" s="48" t="s">
        <v>618</v>
      </c>
      <c r="D85" s="49">
        <v>957443.98</v>
      </c>
      <c r="E85" s="46">
        <v>444364.36999999994</v>
      </c>
      <c r="K85" s="46">
        <v>6545.6</v>
      </c>
      <c r="M85" s="46">
        <v>88341.9</v>
      </c>
      <c r="P85" s="46">
        <v>13341.04</v>
      </c>
      <c r="Z85" s="46">
        <v>24020</v>
      </c>
      <c r="AA85" s="46">
        <v>21620.66</v>
      </c>
      <c r="AC85" s="46">
        <v>35137.699999999997</v>
      </c>
      <c r="AY85" s="46">
        <v>274644.78999999998</v>
      </c>
      <c r="AZ85" s="46">
        <v>49427.92</v>
      </c>
    </row>
    <row r="86" spans="2:53" x14ac:dyDescent="0.3">
      <c r="B86" s="48" t="s">
        <v>617</v>
      </c>
      <c r="C86" s="48" t="s">
        <v>616</v>
      </c>
      <c r="D86" s="49">
        <v>3992225.2899999991</v>
      </c>
      <c r="E86" s="46">
        <v>2058102.8499999999</v>
      </c>
      <c r="I86" s="46">
        <v>51489.84</v>
      </c>
      <c r="J86" s="46">
        <v>13416.289999999999</v>
      </c>
      <c r="L86" s="46">
        <v>16916.8</v>
      </c>
      <c r="M86" s="46">
        <v>230823.84999999998</v>
      </c>
      <c r="O86" s="46">
        <v>7418.46</v>
      </c>
      <c r="P86" s="46">
        <v>34439.040000000001</v>
      </c>
      <c r="S86" s="46">
        <v>130441.69000000002</v>
      </c>
      <c r="T86" s="46">
        <v>39476.04</v>
      </c>
      <c r="U86" s="46">
        <v>9096.19</v>
      </c>
      <c r="Z86" s="46">
        <v>27846.01</v>
      </c>
      <c r="AA86" s="46">
        <v>31374.49</v>
      </c>
      <c r="AC86" s="46">
        <v>101365.43</v>
      </c>
      <c r="AF86" s="46">
        <v>7044.87</v>
      </c>
      <c r="AY86" s="46">
        <v>951995.35</v>
      </c>
      <c r="AZ86" s="46">
        <v>169068.34</v>
      </c>
      <c r="BA86" s="46">
        <v>111909.75</v>
      </c>
    </row>
    <row r="87" spans="2:53" x14ac:dyDescent="0.3">
      <c r="B87" s="48" t="s">
        <v>615</v>
      </c>
      <c r="C87" s="48" t="s">
        <v>614</v>
      </c>
      <c r="D87" s="49">
        <v>10945182.480000004</v>
      </c>
      <c r="E87" s="46">
        <v>4691377.9899999993</v>
      </c>
      <c r="G87" s="46">
        <v>32330.61</v>
      </c>
      <c r="I87" s="46">
        <v>231999.63</v>
      </c>
      <c r="J87" s="46">
        <v>129621.92</v>
      </c>
      <c r="K87" s="46">
        <v>306916.42</v>
      </c>
      <c r="L87" s="46">
        <v>10420.209999999999</v>
      </c>
      <c r="M87" s="46">
        <v>804000.99999999988</v>
      </c>
      <c r="O87" s="46">
        <v>31583.8</v>
      </c>
      <c r="P87" s="46">
        <v>202308.46000000005</v>
      </c>
      <c r="S87" s="46">
        <v>163529.32999999996</v>
      </c>
      <c r="T87" s="46">
        <v>99423.53</v>
      </c>
      <c r="U87" s="46">
        <v>8765</v>
      </c>
      <c r="Z87" s="46">
        <v>244272.93000000002</v>
      </c>
      <c r="AA87" s="46">
        <v>539664.13</v>
      </c>
      <c r="AB87" s="46">
        <v>22779.46</v>
      </c>
      <c r="AC87" s="46">
        <v>400337.05000000005</v>
      </c>
      <c r="AF87" s="46">
        <v>171960.6</v>
      </c>
      <c r="AK87" s="46">
        <v>16927.120000000003</v>
      </c>
      <c r="AM87" s="46">
        <v>12332.95</v>
      </c>
      <c r="AQ87" s="46">
        <v>14642.699999999999</v>
      </c>
      <c r="AR87" s="46">
        <v>4994.32</v>
      </c>
      <c r="AW87" s="46">
        <v>70379.63</v>
      </c>
      <c r="AY87" s="46">
        <v>1871406.5200000003</v>
      </c>
      <c r="AZ87" s="46">
        <v>434847.5</v>
      </c>
      <c r="BA87" s="46">
        <v>428359.66999999993</v>
      </c>
    </row>
    <row r="88" spans="2:53" x14ac:dyDescent="0.3">
      <c r="B88" s="48" t="s">
        <v>613</v>
      </c>
      <c r="C88" s="48" t="s">
        <v>612</v>
      </c>
      <c r="D88" s="49">
        <v>5783259.2799999993</v>
      </c>
      <c r="E88" s="46">
        <v>2094924.07</v>
      </c>
      <c r="F88" s="46">
        <v>103929.51000000001</v>
      </c>
      <c r="G88" s="46">
        <v>18237.78</v>
      </c>
      <c r="I88" s="46">
        <v>318133.5</v>
      </c>
      <c r="M88" s="46">
        <v>565543.75000000012</v>
      </c>
      <c r="O88" s="46">
        <v>15570.02</v>
      </c>
      <c r="P88" s="46">
        <v>78025.72</v>
      </c>
      <c r="R88" s="46">
        <v>15975</v>
      </c>
      <c r="S88" s="46">
        <v>244195.08</v>
      </c>
      <c r="T88" s="46">
        <v>74593.070000000007</v>
      </c>
      <c r="U88" s="46">
        <v>5407.98</v>
      </c>
      <c r="Z88" s="46">
        <v>182254.11000000002</v>
      </c>
      <c r="AA88" s="46">
        <v>28674</v>
      </c>
      <c r="AC88" s="46">
        <v>226663.83000000002</v>
      </c>
      <c r="AF88" s="46">
        <v>58534.000000000007</v>
      </c>
      <c r="AK88" s="46">
        <v>4807.4399999999996</v>
      </c>
      <c r="AM88" s="46">
        <v>16966.78</v>
      </c>
      <c r="AQ88" s="46">
        <v>7720.52</v>
      </c>
      <c r="AW88" s="46">
        <v>38720.46</v>
      </c>
      <c r="AY88" s="46">
        <v>1265677.9300000004</v>
      </c>
      <c r="AZ88" s="46">
        <v>214058.72000000003</v>
      </c>
      <c r="BA88" s="46">
        <v>204646.00999999998</v>
      </c>
    </row>
    <row r="89" spans="2:53" x14ac:dyDescent="0.3">
      <c r="B89" s="48" t="s">
        <v>611</v>
      </c>
      <c r="C89" s="48" t="s">
        <v>610</v>
      </c>
      <c r="D89" s="49">
        <v>102960307.23999999</v>
      </c>
      <c r="E89" s="46">
        <v>50235336.310000002</v>
      </c>
      <c r="F89" s="46">
        <v>2659099.39</v>
      </c>
      <c r="G89" s="46">
        <v>118484.84</v>
      </c>
      <c r="H89" s="46">
        <v>2803491.5300000003</v>
      </c>
      <c r="I89" s="46">
        <v>464827.74000000005</v>
      </c>
      <c r="J89" s="46">
        <v>1989928.7400000005</v>
      </c>
      <c r="K89" s="46">
        <v>710713.67999999993</v>
      </c>
      <c r="L89" s="46">
        <v>189469</v>
      </c>
      <c r="M89" s="46">
        <v>16476492.689999998</v>
      </c>
      <c r="O89" s="46">
        <v>266852</v>
      </c>
      <c r="P89" s="46">
        <v>1218352</v>
      </c>
      <c r="R89" s="46">
        <v>271051</v>
      </c>
      <c r="S89" s="46">
        <v>3829211.6999999997</v>
      </c>
      <c r="T89" s="46">
        <v>387889.42</v>
      </c>
      <c r="U89" s="46">
        <v>34411.33</v>
      </c>
      <c r="Z89" s="46">
        <v>912161.87999999989</v>
      </c>
      <c r="AA89" s="46">
        <v>197265.28999999998</v>
      </c>
      <c r="AC89" s="46">
        <v>1654850.4400000002</v>
      </c>
      <c r="AF89" s="46">
        <v>227428.73000000004</v>
      </c>
      <c r="AJ89" s="46">
        <v>30461.46</v>
      </c>
      <c r="AK89" s="46">
        <v>500123.18</v>
      </c>
      <c r="AQ89" s="46">
        <v>148985.66999999998</v>
      </c>
      <c r="AT89" s="46">
        <v>145150.92000000001</v>
      </c>
      <c r="AX89" s="46">
        <v>41203.740000000005</v>
      </c>
      <c r="AY89" s="46">
        <v>10107862.530000001</v>
      </c>
      <c r="AZ89" s="46">
        <v>4216882.3100000005</v>
      </c>
      <c r="BA89" s="46">
        <v>3122319.72</v>
      </c>
    </row>
    <row r="90" spans="2:53" x14ac:dyDescent="0.3">
      <c r="B90" s="48" t="s">
        <v>609</v>
      </c>
      <c r="C90" s="48" t="s">
        <v>608</v>
      </c>
      <c r="D90" s="49">
        <v>19286639.919999998</v>
      </c>
      <c r="E90" s="46">
        <v>9399839.5799999982</v>
      </c>
      <c r="G90" s="46">
        <v>148481.68</v>
      </c>
      <c r="J90" s="46">
        <v>565962.32999999996</v>
      </c>
      <c r="K90" s="46">
        <v>273070.38</v>
      </c>
      <c r="L90" s="46">
        <v>112823.47</v>
      </c>
      <c r="M90" s="46">
        <v>2272115.48</v>
      </c>
      <c r="O90" s="46">
        <v>57220.539999999994</v>
      </c>
      <c r="P90" s="46">
        <v>191114.54</v>
      </c>
      <c r="S90" s="46">
        <v>149169.66999999998</v>
      </c>
      <c r="U90" s="46">
        <v>7352.36</v>
      </c>
      <c r="Z90" s="46">
        <v>240907.31</v>
      </c>
      <c r="AA90" s="46">
        <v>59789.7</v>
      </c>
      <c r="AB90" s="46">
        <v>22306.94</v>
      </c>
      <c r="AC90" s="46">
        <v>271303.06</v>
      </c>
      <c r="AD90" s="46">
        <v>142732.72</v>
      </c>
      <c r="AF90" s="46">
        <v>91580.55</v>
      </c>
      <c r="AK90" s="46">
        <v>57521.039999999994</v>
      </c>
      <c r="AN90" s="46">
        <v>56350.25</v>
      </c>
      <c r="AQ90" s="46">
        <v>27579.08</v>
      </c>
      <c r="AX90" s="46">
        <v>72766.14</v>
      </c>
      <c r="AY90" s="46">
        <v>3691005.4500000007</v>
      </c>
      <c r="AZ90" s="46">
        <v>774572.82000000007</v>
      </c>
      <c r="BA90" s="46">
        <v>601074.82999999996</v>
      </c>
    </row>
    <row r="91" spans="2:53" x14ac:dyDescent="0.3">
      <c r="B91" s="48" t="s">
        <v>607</v>
      </c>
      <c r="C91" s="48" t="s">
        <v>606</v>
      </c>
      <c r="D91" s="49">
        <v>21813837.20999999</v>
      </c>
      <c r="E91" s="46">
        <v>10474911.389999999</v>
      </c>
      <c r="F91" s="46">
        <v>409377.08</v>
      </c>
      <c r="I91" s="46">
        <v>250973.47</v>
      </c>
      <c r="J91" s="46">
        <v>527516.7300000001</v>
      </c>
      <c r="K91" s="46">
        <v>145032.24</v>
      </c>
      <c r="L91" s="46">
        <v>157326</v>
      </c>
      <c r="M91" s="46">
        <v>2683531.85</v>
      </c>
      <c r="P91" s="46">
        <v>313842.53000000003</v>
      </c>
      <c r="S91" s="46">
        <v>645450.05000000005</v>
      </c>
      <c r="Z91" s="46">
        <v>214105.88</v>
      </c>
      <c r="AA91" s="46">
        <v>45150</v>
      </c>
      <c r="AC91" s="46">
        <v>255409.05</v>
      </c>
      <c r="AF91" s="46">
        <v>135589.26999999999</v>
      </c>
      <c r="AK91" s="46">
        <v>17308.060000000001</v>
      </c>
      <c r="AN91" s="46">
        <v>121238.56</v>
      </c>
      <c r="AO91" s="46">
        <v>26492.58</v>
      </c>
      <c r="AQ91" s="46">
        <v>37113.22</v>
      </c>
      <c r="AX91" s="46">
        <v>249922.83000000002</v>
      </c>
      <c r="AY91" s="46">
        <v>3372144.6</v>
      </c>
      <c r="AZ91" s="46">
        <v>585598.58000000007</v>
      </c>
      <c r="BA91" s="46">
        <v>1145803.2399999998</v>
      </c>
    </row>
    <row r="92" spans="2:53" x14ac:dyDescent="0.3">
      <c r="B92" s="48" t="s">
        <v>605</v>
      </c>
      <c r="C92" s="48" t="s">
        <v>604</v>
      </c>
      <c r="D92" s="49">
        <v>1004791.46</v>
      </c>
      <c r="E92" s="46">
        <v>266464.36000000004</v>
      </c>
      <c r="I92" s="46">
        <v>42286.46</v>
      </c>
      <c r="J92" s="46">
        <v>1416.11</v>
      </c>
      <c r="K92" s="46">
        <v>11902.43</v>
      </c>
      <c r="L92" s="46">
        <v>6021.5700000000006</v>
      </c>
      <c r="M92" s="46">
        <v>103844.74</v>
      </c>
      <c r="O92" s="46">
        <v>1281.01</v>
      </c>
      <c r="P92" s="46">
        <v>6751.2</v>
      </c>
      <c r="R92" s="46">
        <v>8165.66</v>
      </c>
      <c r="Z92" s="46">
        <v>28174.7</v>
      </c>
      <c r="AA92" s="46">
        <v>11821.74</v>
      </c>
      <c r="AC92" s="46">
        <v>34617.14</v>
      </c>
      <c r="AY92" s="46">
        <v>340090.49999999994</v>
      </c>
      <c r="AZ92" s="46">
        <v>95934.39</v>
      </c>
      <c r="BA92" s="46">
        <v>46019.450000000004</v>
      </c>
    </row>
    <row r="93" spans="2:53" x14ac:dyDescent="0.3">
      <c r="B93" s="48" t="s">
        <v>603</v>
      </c>
      <c r="C93" s="48" t="s">
        <v>602</v>
      </c>
      <c r="D93" s="49">
        <v>1609080.34</v>
      </c>
      <c r="E93" s="46">
        <v>501607.75000000006</v>
      </c>
      <c r="F93" s="46">
        <v>3214.55</v>
      </c>
      <c r="H93" s="46">
        <v>4576.4799999999996</v>
      </c>
      <c r="J93" s="46">
        <v>20887.909999999996</v>
      </c>
      <c r="K93" s="46">
        <v>38893.790000000008</v>
      </c>
      <c r="L93" s="46">
        <v>66536.899999999994</v>
      </c>
      <c r="M93" s="46">
        <v>102377.48</v>
      </c>
      <c r="O93" s="46">
        <v>3612.47</v>
      </c>
      <c r="P93" s="46">
        <v>21119.100000000002</v>
      </c>
      <c r="Z93" s="46">
        <v>78506.630000000019</v>
      </c>
      <c r="AA93" s="46">
        <v>27954.57</v>
      </c>
      <c r="AC93" s="46">
        <v>51052.36</v>
      </c>
      <c r="AF93" s="46">
        <v>54088.7</v>
      </c>
      <c r="AQ93" s="46">
        <v>1549.3899999999999</v>
      </c>
      <c r="AW93" s="46">
        <v>2000</v>
      </c>
      <c r="AY93" s="46">
        <v>446940.1999999999</v>
      </c>
      <c r="AZ93" s="46">
        <v>98848.42</v>
      </c>
      <c r="BA93" s="46">
        <v>85313.64</v>
      </c>
    </row>
    <row r="94" spans="2:53" x14ac:dyDescent="0.3">
      <c r="B94" s="48" t="s">
        <v>601</v>
      </c>
      <c r="C94" s="48" t="s">
        <v>600</v>
      </c>
      <c r="D94" s="49">
        <v>9704075.6400000006</v>
      </c>
      <c r="E94" s="46">
        <v>3074768.350000001</v>
      </c>
      <c r="F94" s="46">
        <v>2757360.79</v>
      </c>
      <c r="H94" s="46">
        <v>16435.2</v>
      </c>
      <c r="I94" s="46">
        <v>44683.33</v>
      </c>
      <c r="J94" s="46">
        <v>128254.88</v>
      </c>
      <c r="K94" s="46">
        <v>20603.839999999997</v>
      </c>
      <c r="L94" s="46">
        <v>43620.56</v>
      </c>
      <c r="M94" s="46">
        <v>806732.91</v>
      </c>
      <c r="O94" s="46">
        <v>15149.430000000002</v>
      </c>
      <c r="P94" s="46">
        <v>114506</v>
      </c>
      <c r="S94" s="46">
        <v>145783.22</v>
      </c>
      <c r="Z94" s="46">
        <v>43648.4</v>
      </c>
      <c r="AA94" s="46">
        <v>22874.54</v>
      </c>
      <c r="AC94" s="46">
        <v>126991.56</v>
      </c>
      <c r="AF94" s="46">
        <v>41435.020000000004</v>
      </c>
      <c r="AQ94" s="46">
        <v>19156.89</v>
      </c>
      <c r="AT94" s="46">
        <v>30236.939999999995</v>
      </c>
      <c r="AW94" s="46">
        <v>33871.449999999997</v>
      </c>
      <c r="AY94" s="46">
        <v>1596821.2500000002</v>
      </c>
      <c r="AZ94" s="46">
        <v>218971.71000000002</v>
      </c>
      <c r="BA94" s="46">
        <v>402169.36999999994</v>
      </c>
    </row>
    <row r="95" spans="2:53" x14ac:dyDescent="0.3">
      <c r="B95" s="48" t="s">
        <v>599</v>
      </c>
      <c r="C95" s="48" t="s">
        <v>598</v>
      </c>
      <c r="D95" s="49">
        <v>13979185.379999988</v>
      </c>
      <c r="E95" s="46">
        <v>5325132.3799999971</v>
      </c>
      <c r="F95" s="46">
        <v>277172.17999999993</v>
      </c>
      <c r="H95" s="46">
        <v>702572.77</v>
      </c>
      <c r="I95" s="46">
        <v>337595.53</v>
      </c>
      <c r="J95" s="46">
        <v>168631.87999999998</v>
      </c>
      <c r="K95" s="46">
        <v>72762.13</v>
      </c>
      <c r="L95" s="46">
        <v>53167.1</v>
      </c>
      <c r="M95" s="46">
        <v>1768548.1900000002</v>
      </c>
      <c r="O95" s="46">
        <v>41528.910000000003</v>
      </c>
      <c r="P95" s="46">
        <v>223033.08999999997</v>
      </c>
      <c r="S95" s="46">
        <v>133393.19999999998</v>
      </c>
      <c r="U95" s="46">
        <v>6616</v>
      </c>
      <c r="Z95" s="46">
        <v>256956.72</v>
      </c>
      <c r="AA95" s="46">
        <v>28861.78</v>
      </c>
      <c r="AC95" s="46">
        <v>321944.94000000006</v>
      </c>
      <c r="AF95" s="46">
        <v>62289.29</v>
      </c>
      <c r="AK95" s="46">
        <v>26918.79</v>
      </c>
      <c r="AQ95" s="46">
        <v>4636.88</v>
      </c>
      <c r="AX95" s="46">
        <v>30840.21</v>
      </c>
      <c r="AY95" s="46">
        <v>2541702.5299999989</v>
      </c>
      <c r="AZ95" s="46">
        <v>549618.38</v>
      </c>
      <c r="BA95" s="46">
        <v>1045262.4999999997</v>
      </c>
    </row>
    <row r="96" spans="2:53" x14ac:dyDescent="0.3">
      <c r="B96" s="48" t="s">
        <v>597</v>
      </c>
      <c r="C96" s="48" t="s">
        <v>596</v>
      </c>
      <c r="D96" s="49">
        <v>21777859.66</v>
      </c>
      <c r="E96" s="46">
        <v>8670384.7000000011</v>
      </c>
      <c r="F96" s="46">
        <v>820596.75</v>
      </c>
      <c r="H96" s="46">
        <v>178270.81</v>
      </c>
      <c r="I96" s="46">
        <v>1123793</v>
      </c>
      <c r="J96" s="46">
        <v>359842.29</v>
      </c>
      <c r="K96" s="46">
        <v>192061.82</v>
      </c>
      <c r="L96" s="46">
        <v>144221.9</v>
      </c>
      <c r="M96" s="46">
        <v>2556044.9299999997</v>
      </c>
      <c r="O96" s="46">
        <v>57927</v>
      </c>
      <c r="P96" s="46">
        <v>300797.68000000005</v>
      </c>
      <c r="S96" s="46">
        <v>488179.91000000009</v>
      </c>
      <c r="U96" s="46">
        <v>19310</v>
      </c>
      <c r="Z96" s="46">
        <v>608564.38</v>
      </c>
      <c r="AA96" s="46">
        <v>120988.95999999999</v>
      </c>
      <c r="AC96" s="46">
        <v>560298.36000000022</v>
      </c>
      <c r="AF96" s="46">
        <v>141948.87</v>
      </c>
      <c r="AK96" s="46">
        <v>68747.350000000006</v>
      </c>
      <c r="AQ96" s="46">
        <v>31459.09</v>
      </c>
      <c r="AT96" s="46">
        <v>306099.65000000002</v>
      </c>
      <c r="AX96" s="46">
        <v>64958.47</v>
      </c>
      <c r="AY96" s="46">
        <v>3638048.3</v>
      </c>
      <c r="AZ96" s="46">
        <v>598553.16</v>
      </c>
      <c r="BA96" s="46">
        <v>726762.28</v>
      </c>
    </row>
    <row r="97" spans="2:53" x14ac:dyDescent="0.3">
      <c r="B97" s="48" t="s">
        <v>595</v>
      </c>
      <c r="C97" s="48" t="s">
        <v>594</v>
      </c>
      <c r="D97" s="49">
        <v>1054331381.5899993</v>
      </c>
      <c r="E97" s="46">
        <v>458721293.43999994</v>
      </c>
      <c r="F97" s="46">
        <v>7719142.2800000021</v>
      </c>
      <c r="G97" s="46">
        <v>594794.28</v>
      </c>
      <c r="H97" s="46">
        <v>18576156.569999997</v>
      </c>
      <c r="I97" s="46">
        <v>3.637978807091713E-12</v>
      </c>
      <c r="J97" s="46">
        <v>32510535.360000007</v>
      </c>
      <c r="K97" s="46">
        <v>9771572.5999999996</v>
      </c>
      <c r="L97" s="46">
        <v>3615160.65</v>
      </c>
      <c r="M97" s="46">
        <v>174252902.27000004</v>
      </c>
      <c r="N97" s="46">
        <v>2529.1999999999998</v>
      </c>
      <c r="O97" s="46">
        <v>170041.89</v>
      </c>
      <c r="P97" s="46">
        <v>12554429.470000001</v>
      </c>
      <c r="S97" s="46">
        <v>15828523.68</v>
      </c>
      <c r="T97" s="46">
        <v>1866952.0899999999</v>
      </c>
      <c r="U97" s="46">
        <v>359367.00000000006</v>
      </c>
      <c r="W97" s="46">
        <v>1351788.7100000004</v>
      </c>
      <c r="X97" s="46">
        <v>21865.3</v>
      </c>
      <c r="Z97" s="46">
        <v>10395155.989999998</v>
      </c>
      <c r="AA97" s="46">
        <v>1837486.64</v>
      </c>
      <c r="AB97" s="46">
        <v>83150.640000000014</v>
      </c>
      <c r="AC97" s="46">
        <v>19586721.140000001</v>
      </c>
      <c r="AD97" s="46">
        <v>653085.47</v>
      </c>
      <c r="AE97" s="46">
        <v>984006.72</v>
      </c>
      <c r="AF97" s="46">
        <v>4951920.91</v>
      </c>
      <c r="AH97" s="46">
        <v>4911085.4400000004</v>
      </c>
      <c r="AJ97" s="46">
        <v>745528.65</v>
      </c>
      <c r="AK97" s="46">
        <v>34216464.840000004</v>
      </c>
      <c r="AM97" s="46">
        <v>131217.34</v>
      </c>
      <c r="AN97" s="46">
        <v>15707.24</v>
      </c>
      <c r="AP97" s="46">
        <v>405090.23</v>
      </c>
      <c r="AQ97" s="46">
        <v>1504020.88</v>
      </c>
      <c r="AR97" s="46">
        <v>25601.7</v>
      </c>
      <c r="AT97" s="46">
        <v>38887780.11999999</v>
      </c>
      <c r="AU97" s="46">
        <v>1221433.4200000002</v>
      </c>
      <c r="AW97" s="46">
        <v>30868.95</v>
      </c>
      <c r="AX97" s="46">
        <v>574549.78</v>
      </c>
      <c r="AY97" s="46">
        <v>136471036.50999999</v>
      </c>
      <c r="AZ97" s="46">
        <v>20064754.520000003</v>
      </c>
      <c r="BA97" s="46">
        <v>38717659.670000002</v>
      </c>
    </row>
    <row r="98" spans="2:53" x14ac:dyDescent="0.3">
      <c r="B98" s="48" t="s">
        <v>593</v>
      </c>
      <c r="C98" s="48" t="s">
        <v>592</v>
      </c>
      <c r="D98" s="49">
        <v>367751981.62000006</v>
      </c>
      <c r="E98" s="46">
        <v>150346131.38999999</v>
      </c>
      <c r="F98" s="46">
        <v>2339929.29</v>
      </c>
      <c r="G98" s="46">
        <v>1576311.9600000002</v>
      </c>
      <c r="H98" s="46">
        <v>11702313.470000001</v>
      </c>
      <c r="I98" s="46">
        <v>10826979.879999999</v>
      </c>
      <c r="J98" s="46">
        <v>14119358.679999996</v>
      </c>
      <c r="K98" s="46">
        <v>1455195.17</v>
      </c>
      <c r="L98" s="46">
        <v>635320.21</v>
      </c>
      <c r="M98" s="46">
        <v>42927160.550000004</v>
      </c>
      <c r="O98" s="46">
        <v>1175857</v>
      </c>
      <c r="P98" s="46">
        <v>4666837</v>
      </c>
      <c r="S98" s="46">
        <v>11484382.090000002</v>
      </c>
      <c r="T98" s="46">
        <v>788591.54999999993</v>
      </c>
      <c r="U98" s="46">
        <v>192017</v>
      </c>
      <c r="Z98" s="46">
        <v>7940492.7699999996</v>
      </c>
      <c r="AA98" s="46">
        <v>1264958.5</v>
      </c>
      <c r="AC98" s="46">
        <v>14995714.33</v>
      </c>
      <c r="AF98" s="46">
        <v>3135555.05</v>
      </c>
      <c r="AJ98" s="46">
        <v>717728.86</v>
      </c>
      <c r="AK98" s="46">
        <v>9189690.0099999998</v>
      </c>
      <c r="AM98" s="46">
        <v>91377.01999999999</v>
      </c>
      <c r="AQ98" s="46">
        <v>613718.06000000006</v>
      </c>
      <c r="AT98" s="46">
        <v>2088699.96</v>
      </c>
      <c r="AW98" s="46">
        <v>3171141.7800000003</v>
      </c>
      <c r="AX98" s="46">
        <v>594528.85999999987</v>
      </c>
      <c r="AY98" s="46">
        <v>46401912.909999989</v>
      </c>
      <c r="AZ98" s="46">
        <v>10167160.729999997</v>
      </c>
      <c r="BA98" s="46">
        <v>13142917.539999999</v>
      </c>
    </row>
    <row r="99" spans="2:53" x14ac:dyDescent="0.3">
      <c r="B99" s="48" t="s">
        <v>591</v>
      </c>
      <c r="C99" s="48" t="s">
        <v>590</v>
      </c>
      <c r="D99" s="49">
        <v>69281356.450000003</v>
      </c>
      <c r="E99" s="46">
        <v>33705314.010000005</v>
      </c>
      <c r="G99" s="46">
        <v>89678.81</v>
      </c>
      <c r="I99" s="46">
        <v>448871.52</v>
      </c>
      <c r="J99" s="46">
        <v>1620537.4000000001</v>
      </c>
      <c r="K99" s="46">
        <v>109194.18</v>
      </c>
      <c r="L99" s="46">
        <v>116487.45</v>
      </c>
      <c r="M99" s="46">
        <v>9563965.4200000018</v>
      </c>
      <c r="O99" s="46">
        <v>12302.11</v>
      </c>
      <c r="P99" s="46">
        <v>972591.77</v>
      </c>
      <c r="S99" s="46">
        <v>3800250.74</v>
      </c>
      <c r="T99" s="46">
        <v>285869.5</v>
      </c>
      <c r="Z99" s="46">
        <v>445331.8299999999</v>
      </c>
      <c r="AA99" s="46">
        <v>100967.81000000001</v>
      </c>
      <c r="AC99" s="46">
        <v>881256.59</v>
      </c>
      <c r="AF99" s="46">
        <v>323444.06999999995</v>
      </c>
      <c r="AJ99" s="46">
        <v>31193.359999999997</v>
      </c>
      <c r="AK99" s="46">
        <v>559399.36999999988</v>
      </c>
      <c r="AM99" s="46">
        <v>24459.86</v>
      </c>
      <c r="AN99" s="46">
        <v>278701.88000000006</v>
      </c>
      <c r="AQ99" s="46">
        <v>89845.85</v>
      </c>
      <c r="AT99" s="46">
        <v>84664.95</v>
      </c>
      <c r="AW99" s="46">
        <v>890082.49999999988</v>
      </c>
      <c r="AX99" s="46">
        <v>1989.6299999999999</v>
      </c>
      <c r="AY99" s="46">
        <v>9201943.4699999969</v>
      </c>
      <c r="AZ99" s="46">
        <v>2694440.98</v>
      </c>
      <c r="BA99" s="46">
        <v>2948571.3899999997</v>
      </c>
    </row>
    <row r="100" spans="2:53" x14ac:dyDescent="0.3">
      <c r="B100" s="48" t="s">
        <v>589</v>
      </c>
      <c r="C100" s="48" t="s">
        <v>588</v>
      </c>
      <c r="D100" s="49">
        <v>70158266.39000003</v>
      </c>
      <c r="E100" s="46">
        <v>37171912.420000009</v>
      </c>
      <c r="F100" s="46">
        <v>169296.09000000003</v>
      </c>
      <c r="H100" s="46">
        <v>2041706.34</v>
      </c>
      <c r="I100" s="46">
        <v>138402.1</v>
      </c>
      <c r="J100" s="46">
        <v>566492</v>
      </c>
      <c r="K100" s="46">
        <v>141623</v>
      </c>
      <c r="L100" s="46">
        <v>110584</v>
      </c>
      <c r="M100" s="46">
        <v>10418458.049999999</v>
      </c>
      <c r="O100" s="46">
        <v>131906.80000000002</v>
      </c>
      <c r="P100" s="46">
        <v>915715.14</v>
      </c>
      <c r="S100" s="46">
        <v>2730196.6100000003</v>
      </c>
      <c r="T100" s="46">
        <v>161034.93</v>
      </c>
      <c r="U100" s="46">
        <v>11521.98</v>
      </c>
      <c r="Z100" s="46">
        <v>103523.14</v>
      </c>
      <c r="AA100" s="46">
        <v>84497.61</v>
      </c>
      <c r="AC100" s="46">
        <v>189396.16</v>
      </c>
      <c r="AF100" s="46">
        <v>326691.82999999996</v>
      </c>
      <c r="AJ100" s="46">
        <v>5044.22</v>
      </c>
      <c r="AK100" s="46">
        <v>454179.7</v>
      </c>
      <c r="AP100" s="46">
        <v>133949.07</v>
      </c>
      <c r="AQ100" s="46">
        <v>116571.22</v>
      </c>
      <c r="AT100" s="46">
        <v>48699.740000000005</v>
      </c>
      <c r="AX100" s="46">
        <v>534125.94999999995</v>
      </c>
      <c r="AY100" s="46">
        <v>9271868.5399999991</v>
      </c>
      <c r="AZ100" s="46">
        <v>1865938.5499999998</v>
      </c>
      <c r="BA100" s="46">
        <v>2314931.2000000002</v>
      </c>
    </row>
    <row r="101" spans="2:53" x14ac:dyDescent="0.3">
      <c r="B101" s="48" t="s">
        <v>587</v>
      </c>
      <c r="C101" s="48" t="s">
        <v>586</v>
      </c>
      <c r="D101" s="49">
        <v>355589398.41999948</v>
      </c>
      <c r="E101" s="46">
        <v>164528789.67000005</v>
      </c>
      <c r="F101" s="46">
        <v>554235.33000000007</v>
      </c>
      <c r="G101" s="46">
        <v>2017690.2599999998</v>
      </c>
      <c r="H101" s="46">
        <v>4635267.3</v>
      </c>
      <c r="I101" s="46">
        <v>11459638.640000001</v>
      </c>
      <c r="J101" s="46">
        <v>691517.04000000015</v>
      </c>
      <c r="K101" s="46">
        <v>3509018.9499999997</v>
      </c>
      <c r="L101" s="46">
        <v>6890769.4799999995</v>
      </c>
      <c r="M101" s="46">
        <v>45265489.189999998</v>
      </c>
      <c r="O101" s="46">
        <v>769801.7</v>
      </c>
      <c r="P101" s="46">
        <v>4339773.51</v>
      </c>
      <c r="S101" s="46">
        <v>6516514.0299999984</v>
      </c>
      <c r="T101" s="46">
        <v>1190152.4000000001</v>
      </c>
      <c r="U101" s="46">
        <v>26394.47</v>
      </c>
      <c r="W101" s="46">
        <v>4699231.5200000005</v>
      </c>
      <c r="X101" s="46">
        <v>80172.800000000003</v>
      </c>
      <c r="Y101" s="46">
        <v>3603.68</v>
      </c>
      <c r="Z101" s="46">
        <v>8301964.9300000006</v>
      </c>
      <c r="AA101" s="46">
        <v>1230845.1500000001</v>
      </c>
      <c r="AC101" s="46">
        <v>14022254.74</v>
      </c>
      <c r="AF101" s="46">
        <v>3169320.4600000004</v>
      </c>
      <c r="AJ101" s="46">
        <v>638553.05999999994</v>
      </c>
      <c r="AK101" s="46">
        <v>9388830.5699999984</v>
      </c>
      <c r="AM101" s="46">
        <v>89764.29</v>
      </c>
      <c r="AN101" s="46">
        <v>977636.1</v>
      </c>
      <c r="AQ101" s="46">
        <v>517803.66000000009</v>
      </c>
      <c r="AR101" s="46">
        <v>16231.34</v>
      </c>
      <c r="AT101" s="46">
        <v>1689656.6999999995</v>
      </c>
      <c r="AW101" s="46">
        <v>2191931.12</v>
      </c>
      <c r="AX101" s="46">
        <v>1144447</v>
      </c>
      <c r="AY101" s="46">
        <v>39174892.449999996</v>
      </c>
      <c r="AZ101" s="46">
        <v>7869338.6299999999</v>
      </c>
      <c r="BA101" s="46">
        <v>7987868.2499999991</v>
      </c>
    </row>
    <row r="102" spans="2:53" x14ac:dyDescent="0.3">
      <c r="B102" s="48" t="s">
        <v>585</v>
      </c>
      <c r="C102" s="48" t="s">
        <v>584</v>
      </c>
      <c r="D102" s="49">
        <v>25800142.579999991</v>
      </c>
      <c r="E102" s="46">
        <v>12095805.140000001</v>
      </c>
      <c r="F102" s="46">
        <v>947223.94</v>
      </c>
      <c r="H102" s="46">
        <v>203008.68</v>
      </c>
      <c r="I102" s="46">
        <v>74816.889999999985</v>
      </c>
      <c r="J102" s="46">
        <v>342758.47000000003</v>
      </c>
      <c r="K102" s="46">
        <v>12243.18</v>
      </c>
      <c r="L102" s="46">
        <v>142174.04</v>
      </c>
      <c r="M102" s="46">
        <v>2709672.2399999993</v>
      </c>
      <c r="O102" s="46">
        <v>15040.26</v>
      </c>
      <c r="P102" s="46">
        <v>302690</v>
      </c>
      <c r="S102" s="46">
        <v>829412.75000000012</v>
      </c>
      <c r="T102" s="46">
        <v>263599.15999999997</v>
      </c>
      <c r="Z102" s="46">
        <v>136255.73000000001</v>
      </c>
      <c r="AA102" s="46">
        <v>37900.07</v>
      </c>
      <c r="AC102" s="46">
        <v>235125.97000000003</v>
      </c>
      <c r="AF102" s="46">
        <v>159431.57</v>
      </c>
      <c r="AJ102" s="46">
        <v>10129.639999999998</v>
      </c>
      <c r="AK102" s="46">
        <v>112366.52</v>
      </c>
      <c r="AP102" s="46">
        <v>1795.34</v>
      </c>
      <c r="AQ102" s="46">
        <v>37854.61</v>
      </c>
      <c r="AT102" s="46">
        <v>152454.43</v>
      </c>
      <c r="AW102" s="46">
        <v>181340.53</v>
      </c>
      <c r="AX102" s="46">
        <v>348.75</v>
      </c>
      <c r="AY102" s="46">
        <v>4607745.8600000003</v>
      </c>
      <c r="AZ102" s="46">
        <v>1020732.23</v>
      </c>
      <c r="BA102" s="46">
        <v>1168216.5800000003</v>
      </c>
    </row>
    <row r="103" spans="2:53" x14ac:dyDescent="0.3">
      <c r="B103" s="48" t="s">
        <v>583</v>
      </c>
      <c r="C103" s="48" t="s">
        <v>582</v>
      </c>
      <c r="D103" s="49">
        <v>274611287.41000009</v>
      </c>
      <c r="E103" s="46">
        <v>127724310.31000002</v>
      </c>
      <c r="F103" s="46">
        <v>1153218.6599999999</v>
      </c>
      <c r="G103" s="46">
        <v>115728.93</v>
      </c>
      <c r="H103" s="46">
        <v>2118879.31</v>
      </c>
      <c r="I103" s="46">
        <v>2807.02</v>
      </c>
      <c r="J103" s="46">
        <v>9380911.7400000002</v>
      </c>
      <c r="K103" s="46">
        <v>194821.37000000002</v>
      </c>
      <c r="L103" s="46">
        <v>1013649.9600000001</v>
      </c>
      <c r="M103" s="46">
        <v>39296134.220000006</v>
      </c>
      <c r="P103" s="46">
        <v>3344848.05</v>
      </c>
      <c r="S103" s="46">
        <v>12048152.939999998</v>
      </c>
      <c r="T103" s="46">
        <v>1864390.0499999996</v>
      </c>
      <c r="U103" s="46">
        <v>133516.49</v>
      </c>
      <c r="Z103" s="46">
        <v>4461175.26</v>
      </c>
      <c r="AA103" s="46">
        <v>865802.84</v>
      </c>
      <c r="AC103" s="46">
        <v>7993161.75</v>
      </c>
      <c r="AF103" s="46">
        <v>1448168.4400000002</v>
      </c>
      <c r="AH103" s="46">
        <v>976538.6</v>
      </c>
      <c r="AJ103" s="46">
        <v>351634.4</v>
      </c>
      <c r="AK103" s="46">
        <v>4916606.5200000005</v>
      </c>
      <c r="AM103" s="46">
        <v>76512.390000000014</v>
      </c>
      <c r="AN103" s="46">
        <v>809186.4800000001</v>
      </c>
      <c r="AQ103" s="46">
        <v>421339.19999999995</v>
      </c>
      <c r="AR103" s="46">
        <v>18577.97</v>
      </c>
      <c r="AT103" s="46">
        <v>1277776.4600000002</v>
      </c>
      <c r="AW103" s="46">
        <v>734114.24</v>
      </c>
      <c r="AX103" s="46">
        <v>1779606.8299999998</v>
      </c>
      <c r="AY103" s="46">
        <v>31400149.509999994</v>
      </c>
      <c r="AZ103" s="46">
        <v>7084955.9900000012</v>
      </c>
      <c r="BA103" s="46">
        <v>11604611.479999999</v>
      </c>
    </row>
    <row r="104" spans="2:53" x14ac:dyDescent="0.3">
      <c r="B104" s="48" t="s">
        <v>581</v>
      </c>
      <c r="C104" s="48" t="s">
        <v>580</v>
      </c>
      <c r="D104" s="49">
        <v>2603288.1499999994</v>
      </c>
      <c r="E104" s="46">
        <v>1440888.8499999994</v>
      </c>
      <c r="M104" s="46">
        <v>204724.08</v>
      </c>
      <c r="P104" s="46">
        <v>27740.09</v>
      </c>
      <c r="AA104" s="46">
        <v>3358.13</v>
      </c>
      <c r="AC104" s="46">
        <v>37176.49</v>
      </c>
      <c r="AT104" s="46">
        <v>13757.320000000002</v>
      </c>
      <c r="AX104" s="46">
        <v>102736.69</v>
      </c>
      <c r="AY104" s="46">
        <v>657958.32000000007</v>
      </c>
      <c r="AZ104" s="46">
        <v>81537.490000000005</v>
      </c>
      <c r="BA104" s="46">
        <v>33410.69</v>
      </c>
    </row>
    <row r="105" spans="2:53" x14ac:dyDescent="0.3">
      <c r="B105" s="48" t="s">
        <v>579</v>
      </c>
      <c r="C105" s="48" t="s">
        <v>578</v>
      </c>
      <c r="D105" s="49">
        <v>352962098.05999964</v>
      </c>
      <c r="E105" s="46">
        <v>195993850.24999994</v>
      </c>
      <c r="F105" s="46">
        <v>3191379.9500000007</v>
      </c>
      <c r="G105" s="46">
        <v>224286.3</v>
      </c>
      <c r="I105" s="46">
        <v>3985127.27</v>
      </c>
      <c r="J105" s="46">
        <v>2938052.8300000005</v>
      </c>
      <c r="K105" s="46">
        <v>762001.65</v>
      </c>
      <c r="L105" s="46">
        <v>225275.37</v>
      </c>
      <c r="M105" s="46">
        <v>51417923.07</v>
      </c>
      <c r="O105" s="46">
        <v>413970.53</v>
      </c>
      <c r="P105" s="46">
        <v>4553719.87</v>
      </c>
      <c r="S105" s="46">
        <v>7492004.9600000009</v>
      </c>
      <c r="T105" s="46">
        <v>2206066.7199999997</v>
      </c>
      <c r="U105" s="46">
        <v>85605.119999999995</v>
      </c>
      <c r="Z105" s="46">
        <v>1775519.57</v>
      </c>
      <c r="AA105" s="46">
        <v>271050.74</v>
      </c>
      <c r="AC105" s="46">
        <v>2383355.9799999995</v>
      </c>
      <c r="AF105" s="46">
        <v>2744307.23</v>
      </c>
      <c r="AJ105" s="46">
        <v>399137.61</v>
      </c>
      <c r="AK105" s="46">
        <v>4889631.8500000006</v>
      </c>
      <c r="AN105" s="46">
        <v>17500</v>
      </c>
      <c r="AP105" s="46">
        <v>607828.52</v>
      </c>
      <c r="AQ105" s="46">
        <v>880116.72</v>
      </c>
      <c r="AT105" s="46">
        <v>1289874.9900000002</v>
      </c>
      <c r="AW105" s="46">
        <v>5245887.7599999979</v>
      </c>
      <c r="AX105" s="46">
        <v>822878.3600000001</v>
      </c>
      <c r="AY105" s="46">
        <v>41927365.559999995</v>
      </c>
      <c r="AZ105" s="46">
        <v>6657121.080000001</v>
      </c>
      <c r="BA105" s="46">
        <v>9561258.2000000011</v>
      </c>
    </row>
    <row r="106" spans="2:53" x14ac:dyDescent="0.3">
      <c r="B106" s="48" t="s">
        <v>577</v>
      </c>
      <c r="C106" s="48" t="s">
        <v>576</v>
      </c>
      <c r="D106" s="49">
        <v>56904148.140000023</v>
      </c>
      <c r="E106" s="46">
        <v>24951419.200000003</v>
      </c>
      <c r="I106" s="46">
        <v>3022592.4000000004</v>
      </c>
      <c r="J106" s="46">
        <v>54941.64</v>
      </c>
      <c r="K106" s="46">
        <v>743046.39000000013</v>
      </c>
      <c r="M106" s="46">
        <v>5987123.96</v>
      </c>
      <c r="P106" s="46">
        <v>611691.92999999993</v>
      </c>
      <c r="S106" s="46">
        <v>1035855.3599999999</v>
      </c>
      <c r="U106" s="46">
        <v>35026</v>
      </c>
      <c r="Z106" s="46">
        <v>1634018.33</v>
      </c>
      <c r="AA106" s="46">
        <v>685844.40999999992</v>
      </c>
      <c r="AC106" s="46">
        <v>2119763.5700000003</v>
      </c>
      <c r="AF106" s="46">
        <v>765407.32999999984</v>
      </c>
      <c r="AH106" s="46">
        <v>456139.07</v>
      </c>
      <c r="AJ106" s="46">
        <v>264436.07999999996</v>
      </c>
      <c r="AK106" s="46">
        <v>1703983.71</v>
      </c>
      <c r="AQ106" s="46">
        <v>70645.11</v>
      </c>
      <c r="AT106" s="46">
        <v>1036709.6400000002</v>
      </c>
      <c r="AW106" s="46">
        <v>714662.47</v>
      </c>
      <c r="AX106" s="46">
        <v>199214.30999999997</v>
      </c>
      <c r="AY106" s="46">
        <v>8043032.7399999993</v>
      </c>
      <c r="AZ106" s="46">
        <v>1767138.04</v>
      </c>
      <c r="BA106" s="46">
        <v>1001456.45</v>
      </c>
    </row>
    <row r="107" spans="2:53" x14ac:dyDescent="0.3">
      <c r="B107" s="48" t="s">
        <v>575</v>
      </c>
      <c r="C107" s="48" t="s">
        <v>574</v>
      </c>
      <c r="D107" s="49">
        <v>51234734.750000007</v>
      </c>
      <c r="E107" s="46">
        <v>28966817.170000017</v>
      </c>
      <c r="F107" s="46">
        <v>1270962.4899999995</v>
      </c>
      <c r="I107" s="46">
        <v>232453.15999999997</v>
      </c>
      <c r="J107" s="46">
        <v>414503.11000000004</v>
      </c>
      <c r="K107" s="46">
        <v>126563.95999999999</v>
      </c>
      <c r="M107" s="46">
        <v>4717770.1399999997</v>
      </c>
      <c r="P107" s="46">
        <v>631659.16999999993</v>
      </c>
      <c r="S107" s="46">
        <v>1729692.4699999995</v>
      </c>
      <c r="T107" s="46">
        <v>353356.37</v>
      </c>
      <c r="Z107" s="46">
        <v>188075.25</v>
      </c>
      <c r="AA107" s="46">
        <v>115648.93999999999</v>
      </c>
      <c r="AC107" s="46">
        <v>339813.72</v>
      </c>
      <c r="AF107" s="46">
        <v>238550.04000000004</v>
      </c>
      <c r="AJ107" s="46">
        <v>19919.349999999999</v>
      </c>
      <c r="AK107" s="46">
        <v>366284.25</v>
      </c>
      <c r="AP107" s="46">
        <v>37597.9</v>
      </c>
      <c r="AQ107" s="46">
        <v>250586.71000000002</v>
      </c>
      <c r="AT107" s="46">
        <v>20783.54</v>
      </c>
      <c r="AW107" s="46">
        <v>341206.57999999996</v>
      </c>
      <c r="AX107" s="46">
        <v>26951.260000000002</v>
      </c>
      <c r="AY107" s="46">
        <v>6904753.1100000013</v>
      </c>
      <c r="AZ107" s="46">
        <v>1376570.4499999997</v>
      </c>
      <c r="BA107" s="46">
        <v>2564215.6099999994</v>
      </c>
    </row>
    <row r="108" spans="2:53" x14ac:dyDescent="0.3">
      <c r="B108" s="48" t="s">
        <v>573</v>
      </c>
      <c r="C108" s="48" t="s">
        <v>572</v>
      </c>
      <c r="D108" s="49">
        <v>303101247.02999973</v>
      </c>
      <c r="E108" s="46">
        <v>156469557.86000001</v>
      </c>
      <c r="F108" s="46">
        <v>145415.81</v>
      </c>
      <c r="G108" s="46">
        <v>395313.31</v>
      </c>
      <c r="I108" s="46">
        <v>3161670.3000000007</v>
      </c>
      <c r="J108" s="46">
        <v>13144829.029999999</v>
      </c>
      <c r="K108" s="46">
        <v>1614456.7799999998</v>
      </c>
      <c r="M108" s="46">
        <v>33507582.359999992</v>
      </c>
      <c r="P108" s="46">
        <v>3148507.41</v>
      </c>
      <c r="S108" s="46">
        <v>7399274.25</v>
      </c>
      <c r="T108" s="46">
        <v>1867827</v>
      </c>
      <c r="U108" s="46">
        <v>102318.31999999999</v>
      </c>
      <c r="Z108" s="46">
        <v>4102199.8199999994</v>
      </c>
      <c r="AA108" s="46">
        <v>854225.87</v>
      </c>
      <c r="AC108" s="46">
        <v>9315487.1399999987</v>
      </c>
      <c r="AF108" s="46">
        <v>1549488.17</v>
      </c>
      <c r="AJ108" s="46">
        <v>545775.05999999994</v>
      </c>
      <c r="AK108" s="46">
        <v>6130770.8899999997</v>
      </c>
      <c r="AM108" s="46">
        <v>107509.49</v>
      </c>
      <c r="AN108" s="46">
        <v>470331.83</v>
      </c>
      <c r="AQ108" s="46">
        <v>525211.63</v>
      </c>
      <c r="AT108" s="46">
        <v>1077072.69</v>
      </c>
      <c r="AW108" s="46">
        <v>1636877.77</v>
      </c>
      <c r="AX108" s="46">
        <v>1251570.95</v>
      </c>
      <c r="AY108" s="46">
        <v>33479348.469999999</v>
      </c>
      <c r="AZ108" s="46">
        <v>9639181.9699999988</v>
      </c>
      <c r="BA108" s="46">
        <v>11459442.850000001</v>
      </c>
    </row>
    <row r="109" spans="2:53" x14ac:dyDescent="0.3">
      <c r="B109" s="48" t="s">
        <v>571</v>
      </c>
      <c r="C109" s="48" t="s">
        <v>570</v>
      </c>
      <c r="D109" s="49">
        <v>142052837.24000004</v>
      </c>
      <c r="E109" s="46">
        <v>80520830.600000024</v>
      </c>
      <c r="G109" s="46">
        <v>212363.87</v>
      </c>
      <c r="I109" s="46">
        <v>754331.87</v>
      </c>
      <c r="J109" s="46">
        <v>18387.569999999996</v>
      </c>
      <c r="L109" s="46">
        <v>141823.35999999999</v>
      </c>
      <c r="M109" s="46">
        <v>20385028.43</v>
      </c>
      <c r="O109" s="46">
        <v>4694.1100000000006</v>
      </c>
      <c r="P109" s="46">
        <v>2426521.1</v>
      </c>
      <c r="S109" s="46">
        <v>4577841.2</v>
      </c>
      <c r="T109" s="46">
        <v>323360.07000000007</v>
      </c>
      <c r="U109" s="46">
        <v>33182.990000000005</v>
      </c>
      <c r="Z109" s="46">
        <v>280013.78000000003</v>
      </c>
      <c r="AA109" s="46">
        <v>110734.89</v>
      </c>
      <c r="AC109" s="46">
        <v>1052454.08</v>
      </c>
      <c r="AF109" s="46">
        <v>747552.73</v>
      </c>
      <c r="AJ109" s="46">
        <v>22980.87</v>
      </c>
      <c r="AK109" s="46">
        <v>1273055.9700000002</v>
      </c>
      <c r="AP109" s="46">
        <v>52041.450000000004</v>
      </c>
      <c r="AQ109" s="46">
        <v>849405.66999999993</v>
      </c>
      <c r="AT109" s="46">
        <v>596908.17000000004</v>
      </c>
      <c r="AV109" s="46">
        <v>50003.38</v>
      </c>
      <c r="AW109" s="46">
        <v>1567528.04</v>
      </c>
      <c r="AX109" s="46">
        <v>244903.97</v>
      </c>
      <c r="AY109" s="46">
        <v>17754633.310000002</v>
      </c>
      <c r="AZ109" s="46">
        <v>2430046.87</v>
      </c>
      <c r="BA109" s="46">
        <v>5622208.8899999997</v>
      </c>
    </row>
    <row r="110" spans="2:53" x14ac:dyDescent="0.3">
      <c r="B110" s="48" t="s">
        <v>569</v>
      </c>
      <c r="C110" s="48" t="s">
        <v>568</v>
      </c>
      <c r="D110" s="49">
        <v>113981231.35999997</v>
      </c>
      <c r="E110" s="46">
        <v>63640243.509999998</v>
      </c>
      <c r="F110" s="46">
        <v>1541993.8800000001</v>
      </c>
      <c r="G110" s="46">
        <v>168615.83</v>
      </c>
      <c r="H110" s="46">
        <v>895820.9</v>
      </c>
      <c r="I110" s="46">
        <v>1260878.4400000002</v>
      </c>
      <c r="M110" s="46">
        <v>13687425.860000001</v>
      </c>
      <c r="P110" s="46">
        <v>1207390.2399999998</v>
      </c>
      <c r="S110" s="46">
        <v>3752620.9800000009</v>
      </c>
      <c r="T110" s="46">
        <v>595987.21</v>
      </c>
      <c r="U110" s="46">
        <v>31325.06</v>
      </c>
      <c r="Z110" s="46">
        <v>608712.17000000004</v>
      </c>
      <c r="AA110" s="46">
        <v>134598.39000000001</v>
      </c>
      <c r="AC110" s="46">
        <v>486949.58999999997</v>
      </c>
      <c r="AF110" s="46">
        <v>384989.8</v>
      </c>
      <c r="AJ110" s="46">
        <v>40855.589999999997</v>
      </c>
      <c r="AK110" s="46">
        <v>535142.84000000008</v>
      </c>
      <c r="AO110" s="46">
        <v>73644.17</v>
      </c>
      <c r="AP110" s="46">
        <v>32700.760000000002</v>
      </c>
      <c r="AQ110" s="46">
        <v>406164.51999999996</v>
      </c>
      <c r="AT110" s="46">
        <v>498435.68000000005</v>
      </c>
      <c r="AW110" s="46">
        <v>158185.94999999998</v>
      </c>
      <c r="AX110" s="46">
        <v>258012.55999999997</v>
      </c>
      <c r="AY110" s="46">
        <v>16382936.030000005</v>
      </c>
      <c r="AZ110" s="46">
        <v>2858728.4</v>
      </c>
      <c r="BA110" s="46">
        <v>4338873</v>
      </c>
    </row>
    <row r="111" spans="2:53" x14ac:dyDescent="0.3">
      <c r="B111" s="48" t="s">
        <v>567</v>
      </c>
      <c r="C111" s="48" t="s">
        <v>566</v>
      </c>
      <c r="D111" s="49">
        <v>330265755.08000004</v>
      </c>
      <c r="E111" s="46">
        <v>191379182.37999994</v>
      </c>
      <c r="H111" s="46">
        <v>8362233.8399999989</v>
      </c>
      <c r="I111" s="46">
        <v>1920239.3</v>
      </c>
      <c r="J111" s="46">
        <v>3676385.16</v>
      </c>
      <c r="K111" s="46">
        <v>989277.88000000012</v>
      </c>
      <c r="L111" s="46">
        <v>522392.75</v>
      </c>
      <c r="M111" s="46">
        <v>32847175.819999993</v>
      </c>
      <c r="O111" s="46">
        <v>436651.52999999997</v>
      </c>
      <c r="P111" s="46">
        <v>7362828.1500000004</v>
      </c>
      <c r="S111" s="46">
        <v>10372224.530000003</v>
      </c>
      <c r="T111" s="46">
        <v>1004259.0099999999</v>
      </c>
      <c r="U111" s="46">
        <v>160786.88</v>
      </c>
      <c r="Z111" s="46">
        <v>1597871.85</v>
      </c>
      <c r="AA111" s="46">
        <v>603550.49</v>
      </c>
      <c r="AC111" s="46">
        <v>1464258.3</v>
      </c>
      <c r="AD111" s="46">
        <v>1649896.9</v>
      </c>
      <c r="AE111" s="46">
        <v>380680.92</v>
      </c>
      <c r="AF111" s="46">
        <v>1593801.01</v>
      </c>
      <c r="AJ111" s="46">
        <v>379872.72</v>
      </c>
      <c r="AK111" s="46">
        <v>3874180.87</v>
      </c>
      <c r="AN111" s="46">
        <v>246142.17000000004</v>
      </c>
      <c r="AP111" s="46">
        <v>464941.22000000003</v>
      </c>
      <c r="AQ111" s="46">
        <v>780583.93999999983</v>
      </c>
      <c r="AT111" s="46">
        <v>1231013.08</v>
      </c>
      <c r="AW111" s="46">
        <v>7462589.7300000004</v>
      </c>
      <c r="AY111" s="46">
        <v>29826019.659999989</v>
      </c>
      <c r="AZ111" s="46">
        <v>7040063.9100000001</v>
      </c>
      <c r="BA111" s="46">
        <v>12636651.08</v>
      </c>
    </row>
    <row r="112" spans="2:53" x14ac:dyDescent="0.3">
      <c r="B112" s="48" t="s">
        <v>565</v>
      </c>
      <c r="C112" s="48" t="s">
        <v>564</v>
      </c>
      <c r="D112" s="49">
        <v>162704199.33000001</v>
      </c>
      <c r="E112" s="46">
        <v>88559152.299999982</v>
      </c>
      <c r="F112" s="46">
        <v>945852.89000000013</v>
      </c>
      <c r="H112" s="46">
        <v>2758123.02</v>
      </c>
      <c r="J112" s="46">
        <v>3303035.0499999993</v>
      </c>
      <c r="K112" s="46">
        <v>1060634.4099999999</v>
      </c>
      <c r="L112" s="46">
        <v>125355.51999999999</v>
      </c>
      <c r="M112" s="46">
        <v>22093609.050000001</v>
      </c>
      <c r="O112" s="46">
        <v>426815.64999999997</v>
      </c>
      <c r="P112" s="46">
        <v>2367836.3699999996</v>
      </c>
      <c r="Q112" s="46">
        <v>0.01</v>
      </c>
      <c r="S112" s="46">
        <v>4134284.560000001</v>
      </c>
      <c r="T112" s="46">
        <v>302987.77999999997</v>
      </c>
      <c r="U112" s="46">
        <v>49897</v>
      </c>
      <c r="Z112" s="46">
        <v>985980.12</v>
      </c>
      <c r="AA112" s="46">
        <v>212421.38</v>
      </c>
      <c r="AC112" s="46">
        <v>1636097.7</v>
      </c>
      <c r="AF112" s="46">
        <v>951792.74</v>
      </c>
      <c r="AH112" s="46">
        <v>1146877.2999999998</v>
      </c>
      <c r="AJ112" s="46">
        <v>161738.63999999998</v>
      </c>
      <c r="AK112" s="46">
        <v>1492939.0400000003</v>
      </c>
      <c r="AP112" s="46">
        <v>42096.86</v>
      </c>
      <c r="AQ112" s="46">
        <v>271020.41999999993</v>
      </c>
      <c r="AT112" s="46">
        <v>95029.23000000001</v>
      </c>
      <c r="AW112" s="46">
        <v>2651921.15</v>
      </c>
      <c r="AX112" s="46">
        <v>286212.93999999994</v>
      </c>
      <c r="AY112" s="46">
        <v>18508452.539999995</v>
      </c>
      <c r="AZ112" s="46">
        <v>3877168.77</v>
      </c>
      <c r="BA112" s="46">
        <v>4256866.8900000006</v>
      </c>
    </row>
    <row r="113" spans="2:53" x14ac:dyDescent="0.3">
      <c r="B113" s="48" t="s">
        <v>563</v>
      </c>
      <c r="C113" s="48" t="s">
        <v>562</v>
      </c>
      <c r="D113" s="49">
        <v>503932109.39999992</v>
      </c>
      <c r="E113" s="46">
        <v>294840387.09999996</v>
      </c>
      <c r="F113" s="46">
        <v>1447518.7100000002</v>
      </c>
      <c r="H113" s="46">
        <v>5840673.25</v>
      </c>
      <c r="J113" s="46">
        <v>5588600.0899999999</v>
      </c>
      <c r="K113" s="46">
        <v>426729.46</v>
      </c>
      <c r="L113" s="46">
        <v>4523274.87</v>
      </c>
      <c r="M113" s="46">
        <v>61909501.559999995</v>
      </c>
      <c r="O113" s="46">
        <v>1388984.72</v>
      </c>
      <c r="P113" s="46">
        <v>6123576.9199999999</v>
      </c>
      <c r="S113" s="46">
        <v>15480256.760000004</v>
      </c>
      <c r="T113" s="46">
        <v>2997644.24</v>
      </c>
      <c r="U113" s="46">
        <v>113421</v>
      </c>
      <c r="W113" s="46">
        <v>4241939.62</v>
      </c>
      <c r="X113" s="46">
        <v>32325</v>
      </c>
      <c r="Z113" s="46">
        <v>1262499.79</v>
      </c>
      <c r="AA113" s="46">
        <v>17945.209999999995</v>
      </c>
      <c r="AC113" s="46">
        <v>1980026.1700000002</v>
      </c>
      <c r="AF113" s="46">
        <v>1969476.9</v>
      </c>
      <c r="AH113" s="46">
        <v>666337.85000000009</v>
      </c>
      <c r="AJ113" s="46">
        <v>720296</v>
      </c>
      <c r="AK113" s="46">
        <v>8448335.5700000003</v>
      </c>
      <c r="AM113" s="46">
        <v>86134.07</v>
      </c>
      <c r="AN113" s="46">
        <v>912735.34</v>
      </c>
      <c r="AP113" s="46">
        <v>294342.14000000007</v>
      </c>
      <c r="AQ113" s="46">
        <v>3372857.7199999997</v>
      </c>
      <c r="AT113" s="46">
        <v>1334410.98</v>
      </c>
      <c r="AW113" s="46">
        <v>1543847.91</v>
      </c>
      <c r="AX113" s="46">
        <v>966277.76</v>
      </c>
      <c r="AY113" s="46">
        <v>52252660.689999998</v>
      </c>
      <c r="AZ113" s="46">
        <v>9747848.040000001</v>
      </c>
      <c r="BA113" s="46">
        <v>13401243.959999995</v>
      </c>
    </row>
    <row r="114" spans="2:53" x14ac:dyDescent="0.3">
      <c r="B114" s="48" t="s">
        <v>561</v>
      </c>
      <c r="C114" s="48" t="s">
        <v>560</v>
      </c>
      <c r="D114" s="49">
        <v>443121921.76999938</v>
      </c>
      <c r="E114" s="46">
        <v>240480663.77999985</v>
      </c>
      <c r="G114" s="46">
        <v>2239498.4600000004</v>
      </c>
      <c r="I114" s="46">
        <v>4440332.8999999994</v>
      </c>
      <c r="J114" s="46">
        <v>601023.87999999989</v>
      </c>
      <c r="M114" s="46">
        <v>57943758.140000001</v>
      </c>
      <c r="O114" s="46">
        <v>8970</v>
      </c>
      <c r="P114" s="46">
        <v>5685220.4800000004</v>
      </c>
      <c r="S114" s="46">
        <v>13822146.840000005</v>
      </c>
      <c r="T114" s="46">
        <v>1917308.7299999997</v>
      </c>
      <c r="U114" s="46">
        <v>252568.9</v>
      </c>
      <c r="Z114" s="46">
        <v>6665802.2799999993</v>
      </c>
      <c r="AA114" s="46">
        <v>1563761.8799999997</v>
      </c>
      <c r="AC114" s="46">
        <v>11132081.190000001</v>
      </c>
      <c r="AF114" s="46">
        <v>2618899.0900000003</v>
      </c>
      <c r="AJ114" s="46">
        <v>219451.91999999998</v>
      </c>
      <c r="AK114" s="46">
        <v>9524149.709999999</v>
      </c>
      <c r="AM114" s="46">
        <v>88465.94</v>
      </c>
      <c r="AN114" s="46">
        <v>247911.08999999997</v>
      </c>
      <c r="AQ114" s="46">
        <v>753001.37999999989</v>
      </c>
      <c r="AT114" s="46">
        <v>1395901.9100000004</v>
      </c>
      <c r="AX114" s="46">
        <v>529343.75999999989</v>
      </c>
      <c r="AY114" s="46">
        <v>55877750.31000001</v>
      </c>
      <c r="AZ114" s="46">
        <v>11000126.930000002</v>
      </c>
      <c r="BA114" s="46">
        <v>14113782.27</v>
      </c>
    </row>
    <row r="115" spans="2:53" x14ac:dyDescent="0.3">
      <c r="B115" s="48" t="s">
        <v>559</v>
      </c>
      <c r="C115" s="48" t="s">
        <v>558</v>
      </c>
      <c r="D115" s="49">
        <v>391916262.94999969</v>
      </c>
      <c r="E115" s="46">
        <v>213649669.81999999</v>
      </c>
      <c r="F115" s="46">
        <v>3650867.58</v>
      </c>
      <c r="G115" s="46">
        <v>36397.120000000003</v>
      </c>
      <c r="H115" s="46">
        <v>3026908.63</v>
      </c>
      <c r="J115" s="46">
        <v>2326165.38</v>
      </c>
      <c r="K115" s="46">
        <v>353443.39</v>
      </c>
      <c r="L115" s="46">
        <v>243810</v>
      </c>
      <c r="M115" s="46">
        <v>63390321.840000011</v>
      </c>
      <c r="O115" s="46">
        <v>204533.16999999995</v>
      </c>
      <c r="P115" s="46">
        <v>4593344.4099999992</v>
      </c>
      <c r="S115" s="46">
        <v>8740513.1899999995</v>
      </c>
      <c r="T115" s="46">
        <v>1923037.7300000002</v>
      </c>
      <c r="Z115" s="46">
        <v>783170.57000000007</v>
      </c>
      <c r="AA115" s="46">
        <v>445056.72</v>
      </c>
      <c r="AC115" s="46">
        <v>2165903.73</v>
      </c>
      <c r="AD115" s="46">
        <v>178502.48</v>
      </c>
      <c r="AE115" s="46">
        <v>30419.75</v>
      </c>
      <c r="AF115" s="46">
        <v>1741725</v>
      </c>
      <c r="AH115" s="46">
        <v>582500.71</v>
      </c>
      <c r="AJ115" s="46">
        <v>211620.75999999998</v>
      </c>
      <c r="AK115" s="46">
        <v>5574405.9499999993</v>
      </c>
      <c r="AP115" s="46">
        <v>104019.87</v>
      </c>
      <c r="AQ115" s="46">
        <v>765817.91</v>
      </c>
      <c r="AR115" s="46">
        <v>245</v>
      </c>
      <c r="AT115" s="46">
        <v>9797117.8300000019</v>
      </c>
      <c r="AW115" s="46">
        <v>644109.21</v>
      </c>
      <c r="AX115" s="46">
        <v>557361.81999999995</v>
      </c>
      <c r="AY115" s="46">
        <v>44900728.139999986</v>
      </c>
      <c r="AZ115" s="46">
        <v>9221281.3499999978</v>
      </c>
      <c r="BA115" s="46">
        <v>12073263.890000001</v>
      </c>
    </row>
    <row r="116" spans="2:53" x14ac:dyDescent="0.3">
      <c r="B116" s="48" t="s">
        <v>557</v>
      </c>
      <c r="C116" s="48" t="s">
        <v>556</v>
      </c>
      <c r="D116" s="49">
        <v>5280523.8500000006</v>
      </c>
      <c r="E116" s="46">
        <v>2610115.4499999997</v>
      </c>
      <c r="H116" s="46">
        <v>109941.66</v>
      </c>
      <c r="I116" s="46">
        <v>138318.09</v>
      </c>
      <c r="J116" s="46">
        <v>210783.69</v>
      </c>
      <c r="K116" s="46">
        <v>108480</v>
      </c>
      <c r="M116" s="46">
        <v>409826.18000000005</v>
      </c>
      <c r="O116" s="46">
        <v>16795</v>
      </c>
      <c r="P116" s="46">
        <v>61840</v>
      </c>
      <c r="Z116" s="46">
        <v>99594</v>
      </c>
      <c r="AC116" s="46">
        <v>89063.51</v>
      </c>
      <c r="AK116" s="46">
        <v>90937.59</v>
      </c>
      <c r="AQ116" s="46">
        <v>9858.16</v>
      </c>
      <c r="AY116" s="46">
        <v>1190403.9999999998</v>
      </c>
      <c r="AZ116" s="46">
        <v>62278.37</v>
      </c>
      <c r="BA116" s="46">
        <v>72288.149999999994</v>
      </c>
    </row>
    <row r="117" spans="2:53" x14ac:dyDescent="0.3">
      <c r="B117" s="48" t="s">
        <v>555</v>
      </c>
      <c r="C117" s="48" t="s">
        <v>554</v>
      </c>
      <c r="D117" s="49">
        <v>8245093.5899999989</v>
      </c>
      <c r="E117" s="46">
        <v>6747141.9800000004</v>
      </c>
      <c r="J117" s="46">
        <v>19865.53</v>
      </c>
      <c r="S117" s="46">
        <v>301138.44</v>
      </c>
      <c r="AC117" s="46">
        <v>441781.82999999996</v>
      </c>
      <c r="AY117" s="46">
        <v>261847.83000000002</v>
      </c>
      <c r="AZ117" s="46">
        <v>59539.1</v>
      </c>
      <c r="BA117" s="46">
        <v>413778.88</v>
      </c>
    </row>
    <row r="118" spans="2:53" x14ac:dyDescent="0.3">
      <c r="B118" s="48" t="s">
        <v>553</v>
      </c>
      <c r="C118" s="48" t="s">
        <v>552</v>
      </c>
      <c r="D118" s="49">
        <v>8582371.6199999992</v>
      </c>
      <c r="E118" s="46">
        <v>3804575.95</v>
      </c>
      <c r="I118" s="46">
        <v>217874.97999999998</v>
      </c>
      <c r="J118" s="46">
        <v>672272.68</v>
      </c>
      <c r="K118" s="46">
        <v>181568.25</v>
      </c>
      <c r="M118" s="46">
        <v>762191.82000000007</v>
      </c>
      <c r="O118" s="46">
        <v>23201</v>
      </c>
      <c r="P118" s="46">
        <v>167441</v>
      </c>
      <c r="Z118" s="46">
        <v>156166</v>
      </c>
      <c r="AC118" s="46">
        <v>303790.40999999997</v>
      </c>
      <c r="AK118" s="46">
        <v>38938.67</v>
      </c>
      <c r="AQ118" s="46">
        <v>14617.29</v>
      </c>
      <c r="AY118" s="46">
        <v>1756223.5799999998</v>
      </c>
      <c r="AZ118" s="46">
        <v>127260.01999999999</v>
      </c>
      <c r="BA118" s="46">
        <v>356249.97</v>
      </c>
    </row>
    <row r="119" spans="2:53" x14ac:dyDescent="0.3">
      <c r="B119" s="48" t="s">
        <v>551</v>
      </c>
      <c r="C119" s="48" t="s">
        <v>550</v>
      </c>
      <c r="D119" s="49">
        <v>5560409.4499999983</v>
      </c>
      <c r="E119" s="46">
        <v>2327363.15</v>
      </c>
      <c r="M119" s="46">
        <v>460791.13</v>
      </c>
      <c r="P119" s="46">
        <v>78946.28</v>
      </c>
      <c r="Z119" s="46">
        <v>172752.98</v>
      </c>
      <c r="AA119" s="46">
        <v>12500</v>
      </c>
      <c r="AC119" s="46">
        <v>449705.57</v>
      </c>
      <c r="AK119" s="46">
        <v>205443.67</v>
      </c>
      <c r="AY119" s="46">
        <v>1207399.1299999999</v>
      </c>
      <c r="AZ119" s="46">
        <v>276492.90000000002</v>
      </c>
      <c r="BA119" s="46">
        <v>369014.64</v>
      </c>
    </row>
    <row r="120" spans="2:53" x14ac:dyDescent="0.3">
      <c r="B120" s="48" t="s">
        <v>549</v>
      </c>
      <c r="C120" s="48" t="s">
        <v>548</v>
      </c>
      <c r="D120" s="49">
        <v>5121322.5700000012</v>
      </c>
      <c r="E120" s="46">
        <v>1350333.8699999999</v>
      </c>
      <c r="H120" s="46">
        <v>528234.74</v>
      </c>
      <c r="I120" s="46">
        <v>57593.919999999998</v>
      </c>
      <c r="J120" s="46">
        <v>8769.61</v>
      </c>
      <c r="M120" s="46">
        <v>487519.56</v>
      </c>
      <c r="O120" s="46">
        <v>10500</v>
      </c>
      <c r="P120" s="46">
        <v>91799</v>
      </c>
      <c r="Z120" s="46">
        <v>91071.03</v>
      </c>
      <c r="AA120" s="46">
        <v>185097.00999999998</v>
      </c>
      <c r="AF120" s="46">
        <v>114360.53</v>
      </c>
      <c r="AK120" s="46">
        <v>55892.319999999992</v>
      </c>
      <c r="AX120" s="46">
        <v>107521.41000000002</v>
      </c>
      <c r="AY120" s="46">
        <v>1830623.48</v>
      </c>
      <c r="AZ120" s="46">
        <v>94419.200000000012</v>
      </c>
      <c r="BA120" s="46">
        <v>107586.88999999998</v>
      </c>
    </row>
    <row r="121" spans="2:53" x14ac:dyDescent="0.3">
      <c r="B121" s="48" t="s">
        <v>547</v>
      </c>
      <c r="C121" s="48" t="s">
        <v>546</v>
      </c>
      <c r="D121" s="49">
        <v>8969557.7399999984</v>
      </c>
      <c r="E121" s="46">
        <v>3646173.0099999988</v>
      </c>
      <c r="I121" s="46">
        <v>556839.97</v>
      </c>
      <c r="J121" s="46">
        <v>367662.85000000003</v>
      </c>
      <c r="K121" s="46">
        <v>139311</v>
      </c>
      <c r="L121" s="46">
        <v>194428.44</v>
      </c>
      <c r="M121" s="46">
        <v>278257.78999999998</v>
      </c>
      <c r="P121" s="46">
        <v>70729</v>
      </c>
      <c r="Z121" s="46">
        <v>186165.2</v>
      </c>
      <c r="AA121" s="46">
        <v>28055.000000000004</v>
      </c>
      <c r="AC121" s="46">
        <v>322373.63</v>
      </c>
      <c r="AF121" s="46">
        <v>480</v>
      </c>
      <c r="AJ121" s="46">
        <v>21395</v>
      </c>
      <c r="AK121" s="46">
        <v>242982.57</v>
      </c>
      <c r="AQ121" s="46">
        <v>19036.48</v>
      </c>
      <c r="AY121" s="46">
        <v>2281336.4999999995</v>
      </c>
      <c r="AZ121" s="46">
        <v>461427.58</v>
      </c>
      <c r="BA121" s="46">
        <v>152903.72</v>
      </c>
    </row>
    <row r="122" spans="2:53" x14ac:dyDescent="0.3">
      <c r="B122" s="48" t="s">
        <v>545</v>
      </c>
      <c r="C122" s="48" t="s">
        <v>544</v>
      </c>
      <c r="D122" s="49">
        <v>4384098.8800000008</v>
      </c>
      <c r="E122" s="46">
        <v>1604016.6800000002</v>
      </c>
      <c r="J122" s="46">
        <v>339005.25999999995</v>
      </c>
      <c r="K122" s="46">
        <v>108613</v>
      </c>
      <c r="L122" s="46">
        <v>45742.25</v>
      </c>
      <c r="M122" s="46">
        <v>119056.03000000001</v>
      </c>
      <c r="P122" s="46">
        <v>68680</v>
      </c>
      <c r="Z122" s="46">
        <v>42653.689999999995</v>
      </c>
      <c r="AA122" s="46">
        <v>13611</v>
      </c>
      <c r="AC122" s="46">
        <v>36599.9</v>
      </c>
      <c r="AF122" s="46">
        <v>2160</v>
      </c>
      <c r="AJ122" s="46">
        <v>6989</v>
      </c>
      <c r="AK122" s="46">
        <v>70726.77</v>
      </c>
      <c r="AQ122" s="46">
        <v>9177.77</v>
      </c>
      <c r="AT122" s="46">
        <v>341999.99</v>
      </c>
      <c r="AY122" s="46">
        <v>1237827.2199999997</v>
      </c>
      <c r="AZ122" s="46">
        <v>233981.41</v>
      </c>
      <c r="BA122" s="46">
        <v>103258.91</v>
      </c>
    </row>
    <row r="123" spans="2:53" x14ac:dyDescent="0.3">
      <c r="B123" s="48" t="s">
        <v>543</v>
      </c>
      <c r="C123" s="48" t="s">
        <v>542</v>
      </c>
      <c r="D123" s="49">
        <v>3633678.63</v>
      </c>
      <c r="E123" s="46">
        <v>840266.27000000014</v>
      </c>
      <c r="J123" s="46">
        <v>281855.97000000003</v>
      </c>
      <c r="L123" s="46">
        <v>30828</v>
      </c>
      <c r="M123" s="46">
        <v>167203.29</v>
      </c>
      <c r="O123" s="46">
        <v>4414.09</v>
      </c>
      <c r="P123" s="46">
        <v>18917.510000000002</v>
      </c>
      <c r="Z123" s="46">
        <v>41662.639999999999</v>
      </c>
      <c r="AA123" s="46">
        <v>5956.42</v>
      </c>
      <c r="AC123" s="46">
        <v>57468.060000000005</v>
      </c>
      <c r="AK123" s="46">
        <v>18397.91</v>
      </c>
      <c r="AT123" s="46">
        <v>378308.25000000006</v>
      </c>
      <c r="AY123" s="46">
        <v>1681066.0699999998</v>
      </c>
      <c r="AZ123" s="46">
        <v>54133.01</v>
      </c>
      <c r="BA123" s="46">
        <v>53201.14</v>
      </c>
    </row>
    <row r="124" spans="2:53" x14ac:dyDescent="0.3">
      <c r="B124" s="48" t="s">
        <v>541</v>
      </c>
      <c r="C124" s="48" t="s">
        <v>540</v>
      </c>
      <c r="D124" s="49">
        <v>89276695.030000031</v>
      </c>
      <c r="E124" s="46">
        <v>37925882.309999995</v>
      </c>
      <c r="F124" s="46">
        <v>1481290.4</v>
      </c>
      <c r="G124" s="46">
        <v>279468.96999999997</v>
      </c>
      <c r="H124" s="46">
        <v>1178966.4100000001</v>
      </c>
      <c r="I124" s="46">
        <v>2183102.15</v>
      </c>
      <c r="J124" s="46">
        <v>756261.1</v>
      </c>
      <c r="K124" s="46">
        <v>205404.39</v>
      </c>
      <c r="L124" s="46">
        <v>484180.50000000006</v>
      </c>
      <c r="M124" s="46">
        <v>10066719.170000002</v>
      </c>
      <c r="O124" s="46">
        <v>56513.3</v>
      </c>
      <c r="P124" s="46">
        <v>912443.25</v>
      </c>
      <c r="R124" s="46">
        <v>563.54</v>
      </c>
      <c r="S124" s="46">
        <v>3423939.22</v>
      </c>
      <c r="T124" s="46">
        <v>928590.37</v>
      </c>
      <c r="U124" s="46">
        <v>46091.399999999994</v>
      </c>
      <c r="W124" s="46">
        <v>3398098.8300000005</v>
      </c>
      <c r="X124" s="46">
        <v>29689</v>
      </c>
      <c r="Z124" s="46">
        <v>1414932.64</v>
      </c>
      <c r="AA124" s="46">
        <v>362742.82</v>
      </c>
      <c r="AC124" s="46">
        <v>3263865.63</v>
      </c>
      <c r="AF124" s="46">
        <v>919873.07</v>
      </c>
      <c r="AJ124" s="46">
        <v>28531.61</v>
      </c>
      <c r="AK124" s="46">
        <v>766805.8600000001</v>
      </c>
      <c r="AM124" s="46">
        <v>9186.3499999999985</v>
      </c>
      <c r="AP124" s="46">
        <v>38198.94</v>
      </c>
      <c r="AQ124" s="46">
        <v>127308.19</v>
      </c>
      <c r="AT124" s="46">
        <v>1628045.56</v>
      </c>
      <c r="AX124" s="46">
        <v>254690.57</v>
      </c>
      <c r="AY124" s="46">
        <v>12132343.070000002</v>
      </c>
      <c r="AZ124" s="46">
        <v>2791608.12</v>
      </c>
      <c r="BA124" s="46">
        <v>2181358.2899999996</v>
      </c>
    </row>
    <row r="125" spans="2:53" x14ac:dyDescent="0.3">
      <c r="B125" s="48" t="s">
        <v>539</v>
      </c>
      <c r="C125" s="48" t="s">
        <v>538</v>
      </c>
      <c r="D125" s="49">
        <v>58867084.150000006</v>
      </c>
      <c r="E125" s="46">
        <v>31150934.77</v>
      </c>
      <c r="F125" s="46">
        <v>333298.81</v>
      </c>
      <c r="H125" s="46">
        <v>934479.16999999993</v>
      </c>
      <c r="J125" s="46">
        <v>160365.47</v>
      </c>
      <c r="K125" s="46">
        <v>97846.329999999987</v>
      </c>
      <c r="L125" s="46">
        <v>482427.27999999997</v>
      </c>
      <c r="M125" s="46">
        <v>8504005.0700000003</v>
      </c>
      <c r="O125" s="46">
        <v>175941</v>
      </c>
      <c r="P125" s="46">
        <v>864323.71</v>
      </c>
      <c r="S125" s="46">
        <v>2840803.5</v>
      </c>
      <c r="T125" s="46">
        <v>628428.42999999993</v>
      </c>
      <c r="U125" s="46">
        <v>15810.45</v>
      </c>
      <c r="Z125" s="46">
        <v>93193</v>
      </c>
      <c r="AA125" s="46">
        <v>58430.17</v>
      </c>
      <c r="AC125" s="46">
        <v>248928.97</v>
      </c>
      <c r="AF125" s="46">
        <v>335817.66</v>
      </c>
      <c r="AK125" s="46">
        <v>66066.59</v>
      </c>
      <c r="AM125" s="46">
        <v>43828.03</v>
      </c>
      <c r="AQ125" s="46">
        <v>115059.92000000001</v>
      </c>
      <c r="AY125" s="46">
        <v>8576075.2200000007</v>
      </c>
      <c r="AZ125" s="46">
        <v>1294680.6100000001</v>
      </c>
      <c r="BA125" s="46">
        <v>1846339.99</v>
      </c>
    </row>
    <row r="126" spans="2:53" x14ac:dyDescent="0.3">
      <c r="B126" s="48" t="s">
        <v>537</v>
      </c>
      <c r="C126" s="48" t="s">
        <v>536</v>
      </c>
      <c r="D126" s="49">
        <v>97324007.959999979</v>
      </c>
      <c r="E126" s="46">
        <v>46229156.74000001</v>
      </c>
      <c r="F126" s="46">
        <v>2007735.2899999998</v>
      </c>
      <c r="H126" s="46">
        <v>2509924.2300000004</v>
      </c>
      <c r="I126" s="46">
        <v>10405.93</v>
      </c>
      <c r="J126" s="46">
        <v>1367171.19</v>
      </c>
      <c r="K126" s="46">
        <v>664844.96</v>
      </c>
      <c r="L126" s="46">
        <v>902551.47000000009</v>
      </c>
      <c r="M126" s="46">
        <v>12684813.23</v>
      </c>
      <c r="O126" s="46">
        <v>257749.93</v>
      </c>
      <c r="P126" s="46">
        <v>1206421.1499999999</v>
      </c>
      <c r="R126" s="46">
        <v>281740.25</v>
      </c>
      <c r="S126" s="46">
        <v>2604618.8499999996</v>
      </c>
      <c r="T126" s="46">
        <v>848304.74</v>
      </c>
      <c r="U126" s="46">
        <v>34746.75</v>
      </c>
      <c r="Z126" s="46">
        <v>745619.84000000008</v>
      </c>
      <c r="AA126" s="46">
        <v>202958.4</v>
      </c>
      <c r="AC126" s="46">
        <v>1279794.0600000003</v>
      </c>
      <c r="AF126" s="46">
        <v>353916.37</v>
      </c>
      <c r="AI126" s="46">
        <v>280047.19</v>
      </c>
      <c r="AJ126" s="46">
        <v>30165.21</v>
      </c>
      <c r="AK126" s="46">
        <v>367248.95</v>
      </c>
      <c r="AM126" s="46">
        <v>115577.45000000001</v>
      </c>
      <c r="AQ126" s="46">
        <v>149146.96</v>
      </c>
      <c r="AV126" s="46">
        <v>38108.21</v>
      </c>
      <c r="AX126" s="46">
        <v>389664.65999999992</v>
      </c>
      <c r="AY126" s="46">
        <v>15140557.500000002</v>
      </c>
      <c r="AZ126" s="46">
        <v>2385935.35</v>
      </c>
      <c r="BA126" s="46">
        <v>4235083.1000000006</v>
      </c>
    </row>
    <row r="127" spans="2:53" x14ac:dyDescent="0.3">
      <c r="B127" s="48" t="s">
        <v>535</v>
      </c>
      <c r="C127" s="48" t="s">
        <v>534</v>
      </c>
      <c r="D127" s="49">
        <v>184342456.39000002</v>
      </c>
      <c r="E127" s="46">
        <v>95569194.769999966</v>
      </c>
      <c r="F127" s="46">
        <v>3889842.1499999994</v>
      </c>
      <c r="H127" s="46">
        <v>13075.5</v>
      </c>
      <c r="I127" s="46">
        <v>3271897.8</v>
      </c>
      <c r="J127" s="46">
        <v>607331.11</v>
      </c>
      <c r="K127" s="46">
        <v>1645309.74</v>
      </c>
      <c r="L127" s="46">
        <v>492624.89</v>
      </c>
      <c r="M127" s="46">
        <v>26522435.859999999</v>
      </c>
      <c r="P127" s="46">
        <v>2614401.9000000004</v>
      </c>
      <c r="R127" s="46">
        <v>506420.72000000003</v>
      </c>
      <c r="S127" s="46">
        <v>6233125.5099999988</v>
      </c>
      <c r="T127" s="46">
        <v>931728.32999999984</v>
      </c>
      <c r="U127" s="46">
        <v>56053.86</v>
      </c>
      <c r="Z127" s="46">
        <v>1162884.32</v>
      </c>
      <c r="AA127" s="46">
        <v>296867.68</v>
      </c>
      <c r="AC127" s="46">
        <v>3036056.32</v>
      </c>
      <c r="AF127" s="46">
        <v>688059.08</v>
      </c>
      <c r="AJ127" s="46">
        <v>17355.169999999998</v>
      </c>
      <c r="AK127" s="46">
        <v>723091.19</v>
      </c>
      <c r="AM127" s="46">
        <v>57999.63</v>
      </c>
      <c r="AQ127" s="46">
        <v>325081.47000000003</v>
      </c>
      <c r="AR127" s="46">
        <v>9.9499999999999993</v>
      </c>
      <c r="AT127" s="46">
        <v>751279.49000000011</v>
      </c>
      <c r="AV127" s="46">
        <v>150544.05999999997</v>
      </c>
      <c r="AX127" s="46">
        <v>1024142.66</v>
      </c>
      <c r="AY127" s="46">
        <v>22049555.909999993</v>
      </c>
      <c r="AZ127" s="46">
        <v>4937067.0100000007</v>
      </c>
      <c r="BA127" s="46">
        <v>6769020.3099999996</v>
      </c>
    </row>
    <row r="128" spans="2:53" x14ac:dyDescent="0.3">
      <c r="B128" s="48" t="s">
        <v>533</v>
      </c>
      <c r="C128" s="48" t="s">
        <v>532</v>
      </c>
      <c r="D128" s="49">
        <v>172595235.43000016</v>
      </c>
      <c r="E128" s="46">
        <v>69980081.280000016</v>
      </c>
      <c r="F128" s="46">
        <v>11998608.880000005</v>
      </c>
      <c r="H128" s="46">
        <v>1976818.12</v>
      </c>
      <c r="I128" s="46">
        <v>3382787.689999999</v>
      </c>
      <c r="J128" s="46">
        <v>3990053.76</v>
      </c>
      <c r="K128" s="46">
        <v>2737189.81</v>
      </c>
      <c r="M128" s="46">
        <v>23339021.350000001</v>
      </c>
      <c r="O128" s="46">
        <v>495764</v>
      </c>
      <c r="P128" s="46">
        <v>2251488</v>
      </c>
      <c r="R128" s="46">
        <v>869376.25</v>
      </c>
      <c r="S128" s="46">
        <v>6489891.7400000012</v>
      </c>
      <c r="T128" s="46">
        <v>2422079.62</v>
      </c>
      <c r="U128" s="46">
        <v>69408</v>
      </c>
      <c r="Z128" s="46">
        <v>2314209.38</v>
      </c>
      <c r="AA128" s="46">
        <v>814051.72000000009</v>
      </c>
      <c r="AC128" s="46">
        <v>2382508.5</v>
      </c>
      <c r="AF128" s="46">
        <v>1546663.99</v>
      </c>
      <c r="AH128" s="46">
        <v>21167</v>
      </c>
      <c r="AJ128" s="46">
        <v>42665.98</v>
      </c>
      <c r="AK128" s="46">
        <v>425631.45</v>
      </c>
      <c r="AM128" s="46">
        <v>46834.65</v>
      </c>
      <c r="AP128" s="46">
        <v>38776.869999999995</v>
      </c>
      <c r="AQ128" s="46">
        <v>296496.84000000003</v>
      </c>
      <c r="AT128" s="46">
        <v>297497.84000000003</v>
      </c>
      <c r="AV128" s="46">
        <v>861.75</v>
      </c>
      <c r="AX128" s="46">
        <v>400690.72000000003</v>
      </c>
      <c r="AY128" s="46">
        <v>22003410.849999994</v>
      </c>
      <c r="AZ128" s="46">
        <v>4179003.6499999994</v>
      </c>
      <c r="BA128" s="46">
        <v>7782195.7400000002</v>
      </c>
    </row>
    <row r="129" spans="2:53" x14ac:dyDescent="0.3">
      <c r="B129" s="48" t="s">
        <v>531</v>
      </c>
      <c r="C129" s="48" t="s">
        <v>530</v>
      </c>
      <c r="D129" s="49">
        <v>4703944.2299999986</v>
      </c>
      <c r="E129" s="46">
        <v>2087466.68</v>
      </c>
      <c r="I129" s="46">
        <v>39775.280000000013</v>
      </c>
      <c r="J129" s="46">
        <v>86928.859999999986</v>
      </c>
      <c r="L129" s="46">
        <v>400</v>
      </c>
      <c r="M129" s="46">
        <v>542833.36</v>
      </c>
      <c r="O129" s="46">
        <v>5971.3</v>
      </c>
      <c r="P129" s="46">
        <v>71802.67</v>
      </c>
      <c r="Z129" s="46">
        <v>29182.71</v>
      </c>
      <c r="AA129" s="46">
        <v>11985.999999999998</v>
      </c>
      <c r="AC129" s="46">
        <v>41553.379999999997</v>
      </c>
      <c r="AF129" s="46">
        <v>1080</v>
      </c>
      <c r="AQ129" s="46">
        <v>13108.250000000002</v>
      </c>
      <c r="AT129" s="46">
        <v>162628.96999999997</v>
      </c>
      <c r="AY129" s="46">
        <v>1062770</v>
      </c>
      <c r="AZ129" s="46">
        <v>334687.59000000003</v>
      </c>
      <c r="BA129" s="46">
        <v>211769.18</v>
      </c>
    </row>
    <row r="130" spans="2:53" x14ac:dyDescent="0.3">
      <c r="B130" s="48" t="s">
        <v>529</v>
      </c>
      <c r="C130" s="48" t="s">
        <v>528</v>
      </c>
      <c r="D130" s="49">
        <v>2028940.65</v>
      </c>
      <c r="E130" s="46">
        <v>1518927.9300000002</v>
      </c>
      <c r="I130" s="46">
        <v>4552.46</v>
      </c>
      <c r="J130" s="46">
        <v>15628.45</v>
      </c>
      <c r="M130" s="46">
        <v>165231.38</v>
      </c>
      <c r="P130" s="46">
        <v>71869.039999999994</v>
      </c>
      <c r="Z130" s="46">
        <v>10158.700000000001</v>
      </c>
      <c r="AC130" s="46">
        <v>52599.29</v>
      </c>
      <c r="AY130" s="46">
        <v>172867.07</v>
      </c>
      <c r="BA130" s="46">
        <v>17106.330000000002</v>
      </c>
    </row>
    <row r="131" spans="2:53" x14ac:dyDescent="0.3">
      <c r="B131" s="48" t="s">
        <v>527</v>
      </c>
      <c r="C131" s="48" t="s">
        <v>526</v>
      </c>
      <c r="D131" s="49">
        <v>513698.35000000003</v>
      </c>
      <c r="E131" s="46">
        <v>342139.35000000009</v>
      </c>
      <c r="M131" s="46">
        <v>54187.57</v>
      </c>
      <c r="N131" s="46">
        <v>2430</v>
      </c>
      <c r="AY131" s="46">
        <v>114864.22</v>
      </c>
      <c r="BA131" s="46">
        <v>77.209999999999994</v>
      </c>
    </row>
    <row r="132" spans="2:53" x14ac:dyDescent="0.3">
      <c r="B132" s="48" t="s">
        <v>525</v>
      </c>
      <c r="C132" s="48" t="s">
        <v>524</v>
      </c>
      <c r="D132" s="49">
        <v>2832940.1300000004</v>
      </c>
      <c r="E132" s="46">
        <v>1234063.7900000003</v>
      </c>
      <c r="H132" s="46">
        <v>11945.300000000001</v>
      </c>
      <c r="J132" s="46">
        <v>78020.66</v>
      </c>
      <c r="K132" s="46">
        <v>9652.8799999999992</v>
      </c>
      <c r="M132" s="46">
        <v>159382.85</v>
      </c>
      <c r="O132" s="46">
        <v>4669</v>
      </c>
      <c r="P132" s="46">
        <v>19372</v>
      </c>
      <c r="U132" s="46">
        <v>869</v>
      </c>
      <c r="Z132" s="46">
        <v>17061</v>
      </c>
      <c r="AC132" s="46">
        <v>53378.71</v>
      </c>
      <c r="AF132" s="46">
        <v>116584.20999999999</v>
      </c>
      <c r="AK132" s="46">
        <v>16735.82</v>
      </c>
      <c r="AQ132" s="46">
        <v>2245.8599999999997</v>
      </c>
      <c r="AY132" s="46">
        <v>882006.15999999992</v>
      </c>
      <c r="AZ132" s="46">
        <v>110684.41</v>
      </c>
      <c r="BA132" s="46">
        <v>116268.48000000001</v>
      </c>
    </row>
    <row r="133" spans="2:53" x14ac:dyDescent="0.3">
      <c r="B133" s="48" t="s">
        <v>523</v>
      </c>
      <c r="C133" s="48" t="s">
        <v>522</v>
      </c>
      <c r="D133" s="49">
        <v>4918341.4299999969</v>
      </c>
      <c r="E133" s="46">
        <v>2376101.0700000003</v>
      </c>
      <c r="I133" s="46">
        <v>52465.259999999995</v>
      </c>
      <c r="J133" s="46">
        <v>189388.44</v>
      </c>
      <c r="M133" s="46">
        <v>392291.15</v>
      </c>
      <c r="P133" s="46">
        <v>52373.35</v>
      </c>
      <c r="S133" s="46">
        <v>120257.62000000001</v>
      </c>
      <c r="Z133" s="46">
        <v>47188.89</v>
      </c>
      <c r="AA133" s="46">
        <v>64607.61</v>
      </c>
      <c r="AC133" s="46">
        <v>51395.180000000008</v>
      </c>
      <c r="AF133" s="46">
        <v>80307.34</v>
      </c>
      <c r="AK133" s="46">
        <v>2350.9100000000003</v>
      </c>
      <c r="AQ133" s="46">
        <v>16978.239999999998</v>
      </c>
      <c r="AX133" s="46">
        <v>46.81</v>
      </c>
      <c r="AY133" s="46">
        <v>1095717.3899999999</v>
      </c>
      <c r="AZ133" s="46">
        <v>192562.91</v>
      </c>
      <c r="BA133" s="46">
        <v>184309.25999999998</v>
      </c>
    </row>
    <row r="134" spans="2:53" x14ac:dyDescent="0.3">
      <c r="B134" s="48" t="s">
        <v>521</v>
      </c>
      <c r="C134" s="48" t="s">
        <v>520</v>
      </c>
      <c r="D134" s="49">
        <v>48386668.379999988</v>
      </c>
      <c r="E134" s="46">
        <v>25208149.489999991</v>
      </c>
      <c r="F134" s="46">
        <v>575947.13</v>
      </c>
      <c r="I134" s="46">
        <v>233537.83000000002</v>
      </c>
      <c r="J134" s="46">
        <v>610780.43000000005</v>
      </c>
      <c r="K134" s="46">
        <v>654130.80000000005</v>
      </c>
      <c r="L134" s="46">
        <v>205221.5</v>
      </c>
      <c r="M134" s="46">
        <v>5282332.96</v>
      </c>
      <c r="O134" s="46">
        <v>139594.79999999999</v>
      </c>
      <c r="P134" s="46">
        <v>629313.44999999995</v>
      </c>
      <c r="S134" s="46">
        <v>1608030.6700000002</v>
      </c>
      <c r="T134" s="46">
        <v>210544.72000000003</v>
      </c>
      <c r="U134" s="46">
        <v>27582.660000000003</v>
      </c>
      <c r="Z134" s="46">
        <v>656715.68000000005</v>
      </c>
      <c r="AA134" s="46">
        <v>225407.71000000002</v>
      </c>
      <c r="AB134" s="46">
        <v>129.85</v>
      </c>
      <c r="AC134" s="46">
        <v>908191.27</v>
      </c>
      <c r="AF134" s="46">
        <v>221630.25999999998</v>
      </c>
      <c r="AJ134" s="46">
        <v>57588.28</v>
      </c>
      <c r="AK134" s="46">
        <v>300958.78000000003</v>
      </c>
      <c r="AN134" s="46">
        <v>4080.47</v>
      </c>
      <c r="AQ134" s="46">
        <v>88416.329999999987</v>
      </c>
      <c r="AT134" s="46">
        <v>204234.85</v>
      </c>
      <c r="AV134" s="46">
        <v>117661.59000000001</v>
      </c>
      <c r="AW134" s="46">
        <v>65875</v>
      </c>
      <c r="AX134" s="46">
        <v>47507.72</v>
      </c>
      <c r="AY134" s="46">
        <v>6690096.5199999996</v>
      </c>
      <c r="AZ134" s="46">
        <v>1483185.89</v>
      </c>
      <c r="BA134" s="46">
        <v>1929821.74</v>
      </c>
    </row>
    <row r="135" spans="2:53" x14ac:dyDescent="0.3">
      <c r="B135" s="48" t="s">
        <v>519</v>
      </c>
      <c r="C135" s="48" t="s">
        <v>518</v>
      </c>
      <c r="D135" s="49">
        <v>9956636.1599999983</v>
      </c>
      <c r="E135" s="46">
        <v>4575621.6199999982</v>
      </c>
      <c r="I135" s="46">
        <v>33028.71</v>
      </c>
      <c r="M135" s="46">
        <v>1177933.48</v>
      </c>
      <c r="O135" s="46">
        <v>28957.56</v>
      </c>
      <c r="P135" s="46">
        <v>80516.960000000006</v>
      </c>
      <c r="S135" s="46">
        <v>382508.75</v>
      </c>
      <c r="T135" s="46">
        <v>157360.87000000002</v>
      </c>
      <c r="U135" s="46">
        <v>11091.48</v>
      </c>
      <c r="Z135" s="46">
        <v>115150.61</v>
      </c>
      <c r="AA135" s="46">
        <v>9600.9100000000017</v>
      </c>
      <c r="AC135" s="46">
        <v>154935.72999999998</v>
      </c>
      <c r="AD135" s="46">
        <v>87436.54</v>
      </c>
      <c r="AE135" s="46">
        <v>23410.25</v>
      </c>
      <c r="AF135" s="46">
        <v>297638.44</v>
      </c>
      <c r="AK135" s="46">
        <v>34770.35</v>
      </c>
      <c r="AT135" s="46">
        <v>9286.92</v>
      </c>
      <c r="AY135" s="46">
        <v>2078543.0000000005</v>
      </c>
      <c r="AZ135" s="46">
        <v>296051.33999999997</v>
      </c>
      <c r="BA135" s="46">
        <v>402792.64</v>
      </c>
    </row>
    <row r="136" spans="2:53" x14ac:dyDescent="0.3">
      <c r="B136" s="48" t="s">
        <v>517</v>
      </c>
      <c r="C136" s="48" t="s">
        <v>516</v>
      </c>
      <c r="D136" s="49">
        <v>14960639.040000003</v>
      </c>
      <c r="E136" s="46">
        <v>7648503.75</v>
      </c>
      <c r="F136" s="46">
        <v>232560.22000000003</v>
      </c>
      <c r="I136" s="46">
        <v>493435.09</v>
      </c>
      <c r="K136" s="46">
        <v>38407.490000000005</v>
      </c>
      <c r="M136" s="46">
        <v>1298170.5100000002</v>
      </c>
      <c r="P136" s="46">
        <v>193115.9</v>
      </c>
      <c r="S136" s="46">
        <v>423312.94999999995</v>
      </c>
      <c r="T136" s="46">
        <v>69024.11</v>
      </c>
      <c r="U136" s="46">
        <v>10021.369999999999</v>
      </c>
      <c r="Z136" s="46">
        <v>275365.59999999998</v>
      </c>
      <c r="AA136" s="46">
        <v>79443.77</v>
      </c>
      <c r="AC136" s="46">
        <v>191372.47</v>
      </c>
      <c r="AF136" s="46">
        <v>226522.78</v>
      </c>
      <c r="AK136" s="46">
        <v>13916.25</v>
      </c>
      <c r="AQ136" s="46">
        <v>19963.849999999999</v>
      </c>
      <c r="AT136" s="46">
        <v>100862.16</v>
      </c>
      <c r="AY136" s="46">
        <v>2566168.8400000003</v>
      </c>
      <c r="AZ136" s="46">
        <v>362965.58999999997</v>
      </c>
      <c r="BA136" s="46">
        <v>717506.34</v>
      </c>
    </row>
    <row r="137" spans="2:53" x14ac:dyDescent="0.3">
      <c r="B137" s="48" t="s">
        <v>515</v>
      </c>
      <c r="C137" s="48" t="s">
        <v>514</v>
      </c>
      <c r="D137" s="49">
        <v>2412602.5500000012</v>
      </c>
      <c r="E137" s="46">
        <v>1271862.6299999999</v>
      </c>
      <c r="J137" s="46">
        <v>14411.929999999998</v>
      </c>
      <c r="K137" s="46">
        <v>2312.2200000000003</v>
      </c>
      <c r="M137" s="46">
        <v>53332.76</v>
      </c>
      <c r="S137" s="46">
        <v>70172.479999999996</v>
      </c>
      <c r="U137" s="46">
        <v>578.62</v>
      </c>
      <c r="Z137" s="46">
        <v>2111.17</v>
      </c>
      <c r="AA137" s="46">
        <v>1535.16</v>
      </c>
      <c r="AC137" s="46">
        <v>84992.85</v>
      </c>
      <c r="AF137" s="46">
        <v>9440.6</v>
      </c>
      <c r="AN137" s="46">
        <v>27888.58</v>
      </c>
      <c r="AT137" s="46">
        <v>453.31</v>
      </c>
      <c r="AX137" s="46">
        <v>209.97</v>
      </c>
      <c r="AY137" s="46">
        <v>689269.91000000015</v>
      </c>
      <c r="AZ137" s="46">
        <v>105856.98999999999</v>
      </c>
      <c r="BA137" s="46">
        <v>78173.37000000001</v>
      </c>
    </row>
    <row r="138" spans="2:53" x14ac:dyDescent="0.3">
      <c r="B138" s="48" t="s">
        <v>513</v>
      </c>
      <c r="C138" s="48" t="s">
        <v>512</v>
      </c>
      <c r="D138" s="49">
        <v>2636429.0299999998</v>
      </c>
      <c r="E138" s="46">
        <v>1692789.17</v>
      </c>
      <c r="M138" s="46">
        <v>175546.63</v>
      </c>
      <c r="AA138" s="46">
        <v>22644.91</v>
      </c>
      <c r="AY138" s="46">
        <v>547496.41</v>
      </c>
      <c r="BA138" s="46">
        <v>197951.91</v>
      </c>
    </row>
    <row r="139" spans="2:53" x14ac:dyDescent="0.3">
      <c r="B139" s="48" t="s">
        <v>511</v>
      </c>
      <c r="C139" s="48" t="s">
        <v>510</v>
      </c>
      <c r="D139" s="49">
        <v>1550611.5199999998</v>
      </c>
      <c r="E139" s="46">
        <v>775056.92000000016</v>
      </c>
      <c r="I139" s="46">
        <v>8046.5400000000009</v>
      </c>
      <c r="J139" s="46">
        <v>40192.54</v>
      </c>
      <c r="K139" s="46">
        <v>17293.37</v>
      </c>
      <c r="L139" s="46">
        <v>7597</v>
      </c>
      <c r="M139" s="46">
        <v>71552.3</v>
      </c>
      <c r="Z139" s="46">
        <v>25276.379999999997</v>
      </c>
      <c r="AA139" s="46">
        <v>17686.099999999999</v>
      </c>
      <c r="AC139" s="46">
        <v>10974.55</v>
      </c>
      <c r="AT139" s="46">
        <v>3035</v>
      </c>
      <c r="AY139" s="46">
        <v>374165.40999999992</v>
      </c>
      <c r="AZ139" s="46">
        <v>64653.38</v>
      </c>
      <c r="BA139" s="46">
        <v>135082.03</v>
      </c>
    </row>
    <row r="140" spans="2:53" x14ac:dyDescent="0.3">
      <c r="B140" s="48" t="s">
        <v>509</v>
      </c>
      <c r="C140" s="48" t="s">
        <v>508</v>
      </c>
      <c r="D140" s="49">
        <v>3777570.7399999998</v>
      </c>
      <c r="E140" s="46">
        <v>2323880.27</v>
      </c>
      <c r="H140" s="46">
        <v>158596.01</v>
      </c>
      <c r="I140" s="46">
        <v>46969.869999999995</v>
      </c>
      <c r="J140" s="46">
        <v>56805.42</v>
      </c>
      <c r="K140" s="46">
        <v>47896.18</v>
      </c>
      <c r="M140" s="46">
        <v>174835.77</v>
      </c>
      <c r="Z140" s="46">
        <v>53075.199999999997</v>
      </c>
      <c r="AA140" s="46">
        <v>34716.380000000005</v>
      </c>
      <c r="AF140" s="46">
        <v>20570.240000000002</v>
      </c>
      <c r="AK140" s="46">
        <v>79.05</v>
      </c>
      <c r="AN140" s="46">
        <v>529.65</v>
      </c>
      <c r="AQ140" s="46">
        <v>1582.28</v>
      </c>
      <c r="AT140" s="46">
        <v>394.46000000000004</v>
      </c>
      <c r="AX140" s="46">
        <v>974.42</v>
      </c>
      <c r="AY140" s="46">
        <v>666350.59000000008</v>
      </c>
      <c r="AZ140" s="46">
        <v>77114.94</v>
      </c>
      <c r="BA140" s="46">
        <v>113200.01</v>
      </c>
    </row>
    <row r="141" spans="2:53" x14ac:dyDescent="0.3">
      <c r="B141" s="48" t="s">
        <v>507</v>
      </c>
      <c r="C141" s="48" t="s">
        <v>506</v>
      </c>
      <c r="D141" s="49">
        <v>2718727.6599999997</v>
      </c>
      <c r="E141" s="46">
        <v>1550228.3299999998</v>
      </c>
      <c r="H141" s="46">
        <v>12351.15</v>
      </c>
      <c r="J141" s="46">
        <v>10885.05</v>
      </c>
      <c r="M141" s="46">
        <v>100066.66</v>
      </c>
      <c r="AA141" s="46">
        <v>18947.87</v>
      </c>
      <c r="AC141" s="46">
        <v>25489.86</v>
      </c>
      <c r="AF141" s="46">
        <v>500</v>
      </c>
      <c r="AM141" s="46">
        <v>3833.66</v>
      </c>
      <c r="AY141" s="46">
        <v>807050.10000000009</v>
      </c>
      <c r="AZ141" s="46">
        <v>114935.62000000001</v>
      </c>
      <c r="BA141" s="46">
        <v>74439.360000000001</v>
      </c>
    </row>
    <row r="142" spans="2:53" x14ac:dyDescent="0.3">
      <c r="B142" s="48" t="s">
        <v>505</v>
      </c>
      <c r="C142" s="48" t="s">
        <v>504</v>
      </c>
      <c r="D142" s="49">
        <v>2722914.649999999</v>
      </c>
      <c r="E142" s="46">
        <v>1304186.2999999998</v>
      </c>
      <c r="H142" s="46">
        <v>10234.790000000001</v>
      </c>
      <c r="I142" s="46">
        <v>60533.36</v>
      </c>
      <c r="J142" s="46">
        <v>81819.940000000017</v>
      </c>
      <c r="K142" s="46">
        <v>15833.43</v>
      </c>
      <c r="L142" s="46">
        <v>8576</v>
      </c>
      <c r="M142" s="46">
        <v>124227.42</v>
      </c>
      <c r="Z142" s="46">
        <v>32941</v>
      </c>
      <c r="AA142" s="46">
        <v>24836.629999999997</v>
      </c>
      <c r="AC142" s="46">
        <v>76481.23000000001</v>
      </c>
      <c r="AT142" s="46">
        <v>56224.200000000004</v>
      </c>
      <c r="AX142" s="46">
        <v>30962.41</v>
      </c>
      <c r="AY142" s="46">
        <v>635983.31999999995</v>
      </c>
      <c r="AZ142" s="46">
        <v>130202.38</v>
      </c>
      <c r="BA142" s="46">
        <v>129872.23999999999</v>
      </c>
    </row>
    <row r="143" spans="2:53" x14ac:dyDescent="0.3">
      <c r="B143" s="48" t="s">
        <v>503</v>
      </c>
      <c r="C143" s="48" t="s">
        <v>502</v>
      </c>
      <c r="D143" s="49">
        <v>879930.76</v>
      </c>
      <c r="E143" s="46">
        <v>323892.10000000003</v>
      </c>
      <c r="H143" s="46">
        <v>9540.7200000000012</v>
      </c>
      <c r="J143" s="46">
        <v>62783</v>
      </c>
      <c r="L143" s="46">
        <v>21716.59</v>
      </c>
      <c r="M143" s="46">
        <v>52937.56</v>
      </c>
      <c r="Z143" s="46">
        <v>107634.14000000001</v>
      </c>
      <c r="AA143" s="46">
        <v>19196.100000000002</v>
      </c>
      <c r="AF143" s="46">
        <v>4338.66</v>
      </c>
      <c r="AK143" s="46">
        <v>17493.37</v>
      </c>
      <c r="AX143" s="46">
        <v>558.58000000000004</v>
      </c>
      <c r="AY143" s="46">
        <v>154582.87</v>
      </c>
      <c r="AZ143" s="46">
        <v>325.64</v>
      </c>
      <c r="BA143" s="46">
        <v>104931.43</v>
      </c>
    </row>
    <row r="144" spans="2:53" x14ac:dyDescent="0.3">
      <c r="B144" s="48" t="s">
        <v>501</v>
      </c>
      <c r="C144" s="48" t="s">
        <v>500</v>
      </c>
      <c r="D144" s="49">
        <v>28820881.190000001</v>
      </c>
      <c r="E144" s="46">
        <v>6913395.5300000012</v>
      </c>
      <c r="F144" s="46">
        <v>12219130.01</v>
      </c>
      <c r="I144" s="46">
        <v>232593.17</v>
      </c>
      <c r="J144" s="46">
        <v>142717.51</v>
      </c>
      <c r="K144" s="46">
        <v>289226.40999999997</v>
      </c>
      <c r="L144" s="46">
        <v>24746.18</v>
      </c>
      <c r="M144" s="46">
        <v>3007033.3</v>
      </c>
      <c r="S144" s="46">
        <v>684089.4</v>
      </c>
      <c r="T144" s="46">
        <v>236182.36</v>
      </c>
      <c r="U144" s="46">
        <v>11661.869999999999</v>
      </c>
      <c r="V144" s="46">
        <v>36775.339999999997</v>
      </c>
      <c r="Z144" s="46">
        <v>426775.38000000006</v>
      </c>
      <c r="AA144" s="46">
        <v>42118.93</v>
      </c>
      <c r="AB144" s="46">
        <v>48388.679999999993</v>
      </c>
      <c r="AC144" s="46">
        <v>740187.27</v>
      </c>
      <c r="AF144" s="46">
        <v>104517.63999999998</v>
      </c>
      <c r="AK144" s="46">
        <v>38900.040000000008</v>
      </c>
      <c r="AQ144" s="46">
        <v>48996.09</v>
      </c>
      <c r="AT144" s="46">
        <v>282563.90000000002</v>
      </c>
      <c r="AY144" s="46">
        <v>2251304.83</v>
      </c>
      <c r="AZ144" s="46">
        <v>447642.09</v>
      </c>
      <c r="BA144" s="46">
        <v>591935.26</v>
      </c>
    </row>
    <row r="145" spans="2:53" x14ac:dyDescent="0.3">
      <c r="B145" s="48" t="s">
        <v>499</v>
      </c>
      <c r="C145" s="48" t="s">
        <v>498</v>
      </c>
      <c r="D145" s="49">
        <v>19848351.110000014</v>
      </c>
      <c r="E145" s="46">
        <v>10372032.850000003</v>
      </c>
      <c r="F145" s="46">
        <v>179832.59</v>
      </c>
      <c r="H145" s="46">
        <v>689074.8899999999</v>
      </c>
      <c r="I145" s="46">
        <v>363373.53</v>
      </c>
      <c r="J145" s="46">
        <v>114578.43999999999</v>
      </c>
      <c r="K145" s="46">
        <v>17653.420000000002</v>
      </c>
      <c r="L145" s="46">
        <v>40963.509999999995</v>
      </c>
      <c r="M145" s="46">
        <v>1409115.08</v>
      </c>
      <c r="S145" s="46">
        <v>472945.56000000006</v>
      </c>
      <c r="Z145" s="46">
        <v>204654.97999999998</v>
      </c>
      <c r="AA145" s="46">
        <v>387066.98</v>
      </c>
      <c r="AC145" s="46">
        <v>271507.15000000002</v>
      </c>
      <c r="AF145" s="46">
        <v>184293.00000000003</v>
      </c>
      <c r="AJ145" s="46">
        <v>15459.279999999999</v>
      </c>
      <c r="AK145" s="46">
        <v>237867.57999999996</v>
      </c>
      <c r="AN145" s="46">
        <v>9668.9599999999991</v>
      </c>
      <c r="AQ145" s="46">
        <v>27083.23</v>
      </c>
      <c r="AT145" s="46">
        <v>183409.08000000002</v>
      </c>
      <c r="AX145" s="46">
        <v>61769.69</v>
      </c>
      <c r="AY145" s="46">
        <v>3163777.47</v>
      </c>
      <c r="AZ145" s="46">
        <v>509301.93000000005</v>
      </c>
      <c r="BA145" s="46">
        <v>932921.91</v>
      </c>
    </row>
    <row r="146" spans="2:53" x14ac:dyDescent="0.3">
      <c r="B146" s="48" t="s">
        <v>497</v>
      </c>
      <c r="C146" s="48" t="s">
        <v>496</v>
      </c>
      <c r="D146" s="49">
        <v>4334187.6300000008</v>
      </c>
      <c r="E146" s="46">
        <v>2387208.2799999998</v>
      </c>
      <c r="H146" s="46">
        <v>133604.54</v>
      </c>
      <c r="I146" s="46">
        <v>53993.05</v>
      </c>
      <c r="J146" s="46">
        <v>18593.650000000001</v>
      </c>
      <c r="K146" s="46">
        <v>35290.76</v>
      </c>
      <c r="L146" s="46">
        <v>3824.35</v>
      </c>
      <c r="M146" s="46">
        <v>394620.45</v>
      </c>
      <c r="Z146" s="46">
        <v>172429.56</v>
      </c>
      <c r="AA146" s="46">
        <v>3714.2799999999997</v>
      </c>
      <c r="AC146" s="46">
        <v>41299.939999999995</v>
      </c>
      <c r="AF146" s="46">
        <v>52911.79</v>
      </c>
      <c r="AK146" s="46">
        <v>897.23</v>
      </c>
      <c r="AY146" s="46">
        <v>610801.02999999991</v>
      </c>
      <c r="AZ146" s="46">
        <v>177487.05000000002</v>
      </c>
      <c r="BA146" s="46">
        <v>247511.67</v>
      </c>
    </row>
    <row r="147" spans="2:53" x14ac:dyDescent="0.3">
      <c r="B147" s="48" t="s">
        <v>495</v>
      </c>
      <c r="C147" s="48" t="s">
        <v>494</v>
      </c>
      <c r="D147" s="49">
        <v>11639053.470000006</v>
      </c>
      <c r="E147" s="46">
        <v>5369829.049999998</v>
      </c>
      <c r="G147" s="46">
        <v>29839.22</v>
      </c>
      <c r="H147" s="46">
        <v>25536.84</v>
      </c>
      <c r="I147" s="46">
        <v>240498.74000000002</v>
      </c>
      <c r="J147" s="46">
        <v>258476.78999999998</v>
      </c>
      <c r="K147" s="46">
        <v>91743.43</v>
      </c>
      <c r="L147" s="46">
        <v>24422.32</v>
      </c>
      <c r="M147" s="46">
        <v>1348860.5400000003</v>
      </c>
      <c r="O147" s="46">
        <v>8142.83</v>
      </c>
      <c r="P147" s="46">
        <v>207699.78999999998</v>
      </c>
      <c r="S147" s="46">
        <v>704088.58000000019</v>
      </c>
      <c r="T147" s="46">
        <v>242087.84999999998</v>
      </c>
      <c r="U147" s="46">
        <v>17020.7</v>
      </c>
      <c r="V147" s="46">
        <v>5441.68</v>
      </c>
      <c r="Z147" s="46">
        <v>180330.98</v>
      </c>
      <c r="AA147" s="46">
        <v>36856.769999999997</v>
      </c>
      <c r="AC147" s="46">
        <v>193796.96000000002</v>
      </c>
      <c r="AF147" s="46">
        <v>7423.2400000000007</v>
      </c>
      <c r="AK147" s="46">
        <v>27094.68</v>
      </c>
      <c r="AQ147" s="46">
        <v>18236.580000000002</v>
      </c>
      <c r="AT147" s="46">
        <v>1522.27</v>
      </c>
      <c r="AY147" s="46">
        <v>1905651.5200000005</v>
      </c>
      <c r="AZ147" s="46">
        <v>332965.98000000004</v>
      </c>
      <c r="BA147" s="46">
        <v>361486.13000000006</v>
      </c>
    </row>
    <row r="148" spans="2:53" x14ac:dyDescent="0.3">
      <c r="B148" s="48" t="s">
        <v>493</v>
      </c>
      <c r="C148" s="48" t="s">
        <v>492</v>
      </c>
      <c r="D148" s="49">
        <v>1190255.4600000004</v>
      </c>
      <c r="E148" s="46">
        <v>434486.37999999995</v>
      </c>
      <c r="H148" s="46">
        <v>24133.690000000002</v>
      </c>
      <c r="I148" s="46">
        <v>10349.369999999999</v>
      </c>
      <c r="K148" s="46">
        <v>28123.73</v>
      </c>
      <c r="M148" s="46">
        <v>77420.989999999991</v>
      </c>
      <c r="P148" s="46">
        <v>8826</v>
      </c>
      <c r="Z148" s="46">
        <v>84831.57</v>
      </c>
      <c r="AA148" s="46">
        <v>22225.55</v>
      </c>
      <c r="AC148" s="46">
        <v>29368.170000000002</v>
      </c>
      <c r="AF148" s="46">
        <v>593.66</v>
      </c>
      <c r="AK148" s="46">
        <v>5336.329999999999</v>
      </c>
      <c r="AQ148" s="46">
        <v>1831.21</v>
      </c>
      <c r="AY148" s="46">
        <v>402962.28</v>
      </c>
      <c r="AZ148" s="46">
        <v>29369.85</v>
      </c>
      <c r="BA148" s="46">
        <v>30396.679999999993</v>
      </c>
    </row>
    <row r="149" spans="2:53" x14ac:dyDescent="0.3">
      <c r="B149" s="48" t="s">
        <v>491</v>
      </c>
      <c r="C149" s="48" t="s">
        <v>490</v>
      </c>
      <c r="D149" s="49">
        <v>8919672.7700000014</v>
      </c>
      <c r="E149" s="46">
        <v>4203630.5200000005</v>
      </c>
      <c r="F149" s="46">
        <v>54880.72</v>
      </c>
      <c r="I149" s="46">
        <v>131161.19999999998</v>
      </c>
      <c r="M149" s="46">
        <v>1132427.8999999999</v>
      </c>
      <c r="O149" s="46">
        <v>11000</v>
      </c>
      <c r="P149" s="46">
        <v>136560.24</v>
      </c>
      <c r="S149" s="46">
        <v>279988.57</v>
      </c>
      <c r="T149" s="46">
        <v>141248.69999999998</v>
      </c>
      <c r="U149" s="46">
        <v>5209.45</v>
      </c>
      <c r="Z149" s="46">
        <v>174624</v>
      </c>
      <c r="AA149" s="46">
        <v>50276.5</v>
      </c>
      <c r="AB149" s="46">
        <v>19107.41</v>
      </c>
      <c r="AC149" s="46">
        <v>348310.14999999997</v>
      </c>
      <c r="AF149" s="46">
        <v>71862.05</v>
      </c>
      <c r="AK149" s="46">
        <v>26587.599999999999</v>
      </c>
      <c r="AQ149" s="46">
        <v>16677.559999999998</v>
      </c>
      <c r="AY149" s="46">
        <v>1347218.1400000001</v>
      </c>
      <c r="AZ149" s="46">
        <v>317763.49</v>
      </c>
      <c r="BA149" s="46">
        <v>451138.56999999995</v>
      </c>
    </row>
    <row r="150" spans="2:53" x14ac:dyDescent="0.3">
      <c r="B150" s="48" t="s">
        <v>489</v>
      </c>
      <c r="C150" s="48" t="s">
        <v>488</v>
      </c>
      <c r="D150" s="49">
        <v>7290006.9799999995</v>
      </c>
      <c r="E150" s="46">
        <v>2525640.48</v>
      </c>
      <c r="G150" s="46">
        <v>7598.37</v>
      </c>
      <c r="I150" s="46">
        <v>47950.03</v>
      </c>
      <c r="J150" s="46">
        <v>463630.62999999995</v>
      </c>
      <c r="K150" s="46">
        <v>95845.52</v>
      </c>
      <c r="M150" s="46">
        <v>860640.27</v>
      </c>
      <c r="P150" s="46">
        <v>127011.55</v>
      </c>
      <c r="S150" s="46">
        <v>562281.79999999993</v>
      </c>
      <c r="T150" s="46">
        <v>226308.65000000002</v>
      </c>
      <c r="Z150" s="46">
        <v>86175.24</v>
      </c>
      <c r="AA150" s="46">
        <v>36920.949999999997</v>
      </c>
      <c r="AC150" s="46">
        <v>207480.53999999998</v>
      </c>
      <c r="AF150" s="46">
        <v>57991.59</v>
      </c>
      <c r="AQ150" s="46">
        <v>8798.85</v>
      </c>
      <c r="AW150" s="46">
        <v>106762.02</v>
      </c>
      <c r="AY150" s="46">
        <v>1304458.5799999998</v>
      </c>
      <c r="AZ150" s="46">
        <v>216212.74</v>
      </c>
      <c r="BA150" s="46">
        <v>348299.17</v>
      </c>
    </row>
    <row r="151" spans="2:53" x14ac:dyDescent="0.3">
      <c r="B151" s="48" t="s">
        <v>487</v>
      </c>
      <c r="C151" s="48" t="s">
        <v>486</v>
      </c>
      <c r="D151" s="49">
        <v>9580425.7900000047</v>
      </c>
      <c r="E151" s="46">
        <v>4773091.8099999987</v>
      </c>
      <c r="G151" s="46">
        <v>9894.84</v>
      </c>
      <c r="H151" s="46">
        <v>141388.99</v>
      </c>
      <c r="I151" s="46">
        <v>110159.67</v>
      </c>
      <c r="J151" s="46">
        <v>43840</v>
      </c>
      <c r="K151" s="46">
        <v>151093.35</v>
      </c>
      <c r="M151" s="46">
        <v>1017731.9</v>
      </c>
      <c r="O151" s="46">
        <v>27756</v>
      </c>
      <c r="P151" s="46">
        <v>133679</v>
      </c>
      <c r="S151" s="46">
        <v>405314.93</v>
      </c>
      <c r="T151" s="46">
        <v>59270.86</v>
      </c>
      <c r="U151" s="46">
        <v>4468</v>
      </c>
      <c r="Z151" s="46">
        <v>111255.34</v>
      </c>
      <c r="AA151" s="46">
        <v>21752.400000000001</v>
      </c>
      <c r="AC151" s="46">
        <v>106421.35</v>
      </c>
      <c r="AF151" s="46">
        <v>65815.290000000008</v>
      </c>
      <c r="AQ151" s="46">
        <v>18195.04</v>
      </c>
      <c r="AT151" s="46">
        <v>22679.969999999998</v>
      </c>
      <c r="AY151" s="46">
        <v>1544752.9300000004</v>
      </c>
      <c r="AZ151" s="46">
        <v>438710.27</v>
      </c>
      <c r="BA151" s="46">
        <v>373153.85000000003</v>
      </c>
    </row>
    <row r="152" spans="2:53" x14ac:dyDescent="0.3">
      <c r="B152" s="48" t="s">
        <v>485</v>
      </c>
      <c r="C152" s="48" t="s">
        <v>484</v>
      </c>
      <c r="D152" s="49">
        <v>13350187.629999999</v>
      </c>
      <c r="E152" s="46">
        <v>5532011.9700000016</v>
      </c>
      <c r="G152" s="46">
        <v>25728.13</v>
      </c>
      <c r="I152" s="46">
        <v>544961.92000000004</v>
      </c>
      <c r="J152" s="46">
        <v>33043.93</v>
      </c>
      <c r="K152" s="46">
        <v>379887</v>
      </c>
      <c r="M152" s="46">
        <v>1575457.8</v>
      </c>
      <c r="O152" s="46">
        <v>16623.66</v>
      </c>
      <c r="P152" s="46">
        <v>199710.29</v>
      </c>
      <c r="S152" s="46">
        <v>355367.43</v>
      </c>
      <c r="T152" s="46">
        <v>61730.520000000004</v>
      </c>
      <c r="U152" s="46">
        <v>3098.62</v>
      </c>
      <c r="Z152" s="46">
        <v>555435.57999999996</v>
      </c>
      <c r="AA152" s="46">
        <v>73767.01999999999</v>
      </c>
      <c r="AB152" s="46">
        <v>68918.78</v>
      </c>
      <c r="AC152" s="46">
        <v>564610.91</v>
      </c>
      <c r="AF152" s="46">
        <v>203714.46</v>
      </c>
      <c r="AH152" s="46">
        <v>7535</v>
      </c>
      <c r="AK152" s="46">
        <v>102164.32</v>
      </c>
      <c r="AQ152" s="46">
        <v>9235.5299999999988</v>
      </c>
      <c r="AY152" s="46">
        <v>2240502.9199999995</v>
      </c>
      <c r="AZ152" s="46">
        <v>407574.97</v>
      </c>
      <c r="BA152" s="46">
        <v>389106.87</v>
      </c>
    </row>
    <row r="153" spans="2:53" x14ac:dyDescent="0.3">
      <c r="B153" s="48" t="s">
        <v>483</v>
      </c>
      <c r="C153" s="48" t="s">
        <v>482</v>
      </c>
      <c r="D153" s="49">
        <v>1826080.7400000007</v>
      </c>
      <c r="E153" s="46">
        <v>553650.12</v>
      </c>
      <c r="H153" s="46">
        <v>7680</v>
      </c>
      <c r="I153" s="46">
        <v>110627.47000000002</v>
      </c>
      <c r="J153" s="46">
        <v>5390.97</v>
      </c>
      <c r="M153" s="46">
        <v>346238.34</v>
      </c>
      <c r="P153" s="46">
        <v>31986.39</v>
      </c>
      <c r="Z153" s="46">
        <v>49154.75</v>
      </c>
      <c r="AA153" s="46">
        <v>16374.59</v>
      </c>
      <c r="AC153" s="46">
        <v>65725.450000000012</v>
      </c>
      <c r="AQ153" s="46">
        <v>604.15</v>
      </c>
      <c r="AW153" s="46">
        <v>21339.100000000002</v>
      </c>
      <c r="AY153" s="46">
        <v>371231.74000000005</v>
      </c>
      <c r="AZ153" s="46">
        <v>83927.11</v>
      </c>
      <c r="BA153" s="46">
        <v>162150.56</v>
      </c>
    </row>
    <row r="154" spans="2:53" x14ac:dyDescent="0.3">
      <c r="B154" s="48" t="s">
        <v>481</v>
      </c>
      <c r="C154" s="48" t="s">
        <v>480</v>
      </c>
      <c r="D154" s="49">
        <v>13409639.360000003</v>
      </c>
      <c r="E154" s="46">
        <v>6124969.2199999997</v>
      </c>
      <c r="F154" s="46">
        <v>170171.19</v>
      </c>
      <c r="I154" s="46">
        <v>828.18999999999994</v>
      </c>
      <c r="J154" s="46">
        <v>300430.96000000002</v>
      </c>
      <c r="K154" s="46">
        <v>158442.32</v>
      </c>
      <c r="M154" s="46">
        <v>1860948.2799999998</v>
      </c>
      <c r="O154" s="46">
        <v>39570</v>
      </c>
      <c r="P154" s="46">
        <v>191816</v>
      </c>
      <c r="S154" s="46">
        <v>445339.07</v>
      </c>
      <c r="T154" s="46">
        <v>148706.02000000002</v>
      </c>
      <c r="U154" s="46">
        <v>4315.21</v>
      </c>
      <c r="Z154" s="46">
        <v>104742.68000000001</v>
      </c>
      <c r="AA154" s="46">
        <v>20161.839999999997</v>
      </c>
      <c r="AC154" s="46">
        <v>412373.55</v>
      </c>
      <c r="AF154" s="46">
        <v>97037.390000000014</v>
      </c>
      <c r="AK154" s="46">
        <v>13203.279999999999</v>
      </c>
      <c r="AQ154" s="46">
        <v>19714.080000000002</v>
      </c>
      <c r="AY154" s="46">
        <v>2299925.1099999994</v>
      </c>
      <c r="AZ154" s="46">
        <v>300132.69</v>
      </c>
      <c r="BA154" s="46">
        <v>696812.2799999998</v>
      </c>
    </row>
    <row r="155" spans="2:53" x14ac:dyDescent="0.3">
      <c r="B155" s="48" t="s">
        <v>479</v>
      </c>
      <c r="C155" s="48" t="s">
        <v>478</v>
      </c>
      <c r="D155" s="49">
        <v>12220501.970000006</v>
      </c>
      <c r="E155" s="46">
        <v>5443162.9899999984</v>
      </c>
      <c r="I155" s="46">
        <v>60040.61</v>
      </c>
      <c r="J155" s="46">
        <v>280050.94</v>
      </c>
      <c r="K155" s="46">
        <v>341.82000000000005</v>
      </c>
      <c r="M155" s="46">
        <v>1476483.41</v>
      </c>
      <c r="P155" s="46">
        <v>195961.74</v>
      </c>
      <c r="S155" s="46">
        <v>836062.00000000012</v>
      </c>
      <c r="T155" s="46">
        <v>76838.899999999994</v>
      </c>
      <c r="U155" s="46">
        <v>13742.6</v>
      </c>
      <c r="Z155" s="46">
        <v>122678.39999999999</v>
      </c>
      <c r="AA155" s="46">
        <v>21675.61</v>
      </c>
      <c r="AC155" s="46">
        <v>436464.05</v>
      </c>
      <c r="AF155" s="46">
        <v>674.09</v>
      </c>
      <c r="AK155" s="46">
        <v>117409.04000000001</v>
      </c>
      <c r="AQ155" s="46">
        <v>18890.8</v>
      </c>
      <c r="AW155" s="46">
        <v>105613.7</v>
      </c>
      <c r="AY155" s="46">
        <v>1871709.1199999996</v>
      </c>
      <c r="AZ155" s="46">
        <v>493950.74000000011</v>
      </c>
      <c r="BA155" s="46">
        <v>648751.40999999992</v>
      </c>
    </row>
    <row r="156" spans="2:53" x14ac:dyDescent="0.3">
      <c r="B156" s="48" t="s">
        <v>477</v>
      </c>
      <c r="C156" s="48" t="s">
        <v>476</v>
      </c>
      <c r="D156" s="49">
        <v>5132041.7299999986</v>
      </c>
      <c r="E156" s="46">
        <v>2565952.8599999994</v>
      </c>
      <c r="G156" s="46">
        <v>6605.4</v>
      </c>
      <c r="H156" s="46">
        <v>3996.33</v>
      </c>
      <c r="I156" s="46">
        <v>7337.12</v>
      </c>
      <c r="J156" s="46">
        <v>105904.73999999999</v>
      </c>
      <c r="K156" s="46">
        <v>29606.289999999997</v>
      </c>
      <c r="M156" s="46">
        <v>472621.2699999999</v>
      </c>
      <c r="O156" s="46">
        <v>12639</v>
      </c>
      <c r="P156" s="46">
        <v>67141</v>
      </c>
      <c r="S156" s="46">
        <v>247378.96000000002</v>
      </c>
      <c r="T156" s="46">
        <v>53622.739999999991</v>
      </c>
      <c r="U156" s="46">
        <v>2500.65</v>
      </c>
      <c r="Z156" s="46">
        <v>39404</v>
      </c>
      <c r="AA156" s="46">
        <v>39533.360000000001</v>
      </c>
      <c r="AC156" s="46">
        <v>158347.12000000002</v>
      </c>
      <c r="AF156" s="46">
        <v>22542</v>
      </c>
      <c r="AQ156" s="46">
        <v>6944.94</v>
      </c>
      <c r="AW156" s="46">
        <v>85709.45</v>
      </c>
      <c r="AY156" s="46">
        <v>895879</v>
      </c>
      <c r="AZ156" s="46">
        <v>176718.62</v>
      </c>
      <c r="BA156" s="46">
        <v>131656.88</v>
      </c>
    </row>
    <row r="157" spans="2:53" x14ac:dyDescent="0.3">
      <c r="B157" s="48" t="s">
        <v>475</v>
      </c>
      <c r="C157" s="48" t="s">
        <v>474</v>
      </c>
      <c r="D157" s="49">
        <v>50959246.939999975</v>
      </c>
      <c r="E157" s="46">
        <v>23599981.069999997</v>
      </c>
      <c r="F157" s="46">
        <v>172571.11999999997</v>
      </c>
      <c r="G157" s="46">
        <v>87043.95</v>
      </c>
      <c r="I157" s="46">
        <v>902230.89</v>
      </c>
      <c r="J157" s="46">
        <v>651301.76</v>
      </c>
      <c r="K157" s="46">
        <v>345437.21</v>
      </c>
      <c r="L157" s="46">
        <v>628728.89</v>
      </c>
      <c r="M157" s="46">
        <v>6044725.2100000009</v>
      </c>
      <c r="O157" s="46">
        <v>148557.50000000003</v>
      </c>
      <c r="P157" s="46">
        <v>611137.75999999989</v>
      </c>
      <c r="S157" s="46">
        <v>1565906.1500000001</v>
      </c>
      <c r="U157" s="46">
        <v>77454</v>
      </c>
      <c r="Z157" s="46">
        <v>1112916.71</v>
      </c>
      <c r="AA157" s="46">
        <v>122826.34</v>
      </c>
      <c r="AB157" s="46">
        <v>11004.31</v>
      </c>
      <c r="AC157" s="46">
        <v>1172913.96</v>
      </c>
      <c r="AD157" s="46">
        <v>2096322.4700000002</v>
      </c>
      <c r="AE157" s="46">
        <v>577983.17000000004</v>
      </c>
      <c r="AF157" s="46">
        <v>266641.18</v>
      </c>
      <c r="AJ157" s="46">
        <v>16248.39</v>
      </c>
      <c r="AK157" s="46">
        <v>214438.38999999998</v>
      </c>
      <c r="AN157" s="46">
        <v>616294.29</v>
      </c>
      <c r="AQ157" s="46">
        <v>82929.429999999993</v>
      </c>
      <c r="AT157" s="46">
        <v>158.26</v>
      </c>
      <c r="AX157" s="46">
        <v>108442.91000000002</v>
      </c>
      <c r="AY157" s="46">
        <v>6971441.2399999993</v>
      </c>
      <c r="AZ157" s="46">
        <v>1286754.3</v>
      </c>
      <c r="BA157" s="46">
        <v>1466856.08</v>
      </c>
    </row>
    <row r="158" spans="2:53" x14ac:dyDescent="0.3">
      <c r="B158" s="48" t="s">
        <v>473</v>
      </c>
      <c r="C158" s="48" t="s">
        <v>472</v>
      </c>
      <c r="D158" s="49">
        <v>6973814.7600000016</v>
      </c>
      <c r="E158" s="46">
        <v>3359061.57</v>
      </c>
      <c r="G158" s="46">
        <v>7350</v>
      </c>
      <c r="I158" s="46">
        <v>143969.48000000004</v>
      </c>
      <c r="J158" s="46">
        <v>59116.430000000008</v>
      </c>
      <c r="K158" s="46">
        <v>5371.82</v>
      </c>
      <c r="L158" s="46">
        <v>2190.85</v>
      </c>
      <c r="M158" s="46">
        <v>654706.08000000007</v>
      </c>
      <c r="P158" s="46">
        <v>152150.89000000001</v>
      </c>
      <c r="S158" s="46">
        <v>161010.84</v>
      </c>
      <c r="T158" s="46">
        <v>2648.1</v>
      </c>
      <c r="U158" s="46">
        <v>2961.31</v>
      </c>
      <c r="Z158" s="46">
        <v>115480.06000000001</v>
      </c>
      <c r="AA158" s="46">
        <v>1196.49</v>
      </c>
      <c r="AC158" s="46">
        <v>239755.94</v>
      </c>
      <c r="AF158" s="46">
        <v>55497.96</v>
      </c>
      <c r="AQ158" s="46">
        <v>9810.39</v>
      </c>
      <c r="AT158" s="46">
        <v>100393.31999999999</v>
      </c>
      <c r="AW158" s="46">
        <v>20611.599999999999</v>
      </c>
      <c r="AY158" s="46">
        <v>1250080.17</v>
      </c>
      <c r="AZ158" s="46">
        <v>256477.86</v>
      </c>
      <c r="BA158" s="46">
        <v>373973.6</v>
      </c>
    </row>
    <row r="159" spans="2:53" x14ac:dyDescent="0.3">
      <c r="B159" s="48" t="s">
        <v>471</v>
      </c>
      <c r="C159" s="48" t="s">
        <v>470</v>
      </c>
      <c r="D159" s="49">
        <v>52229493.229999974</v>
      </c>
      <c r="E159" s="46">
        <v>22469443.979999997</v>
      </c>
      <c r="G159" s="46">
        <v>60516.27</v>
      </c>
      <c r="I159" s="46">
        <v>2760337.6600000006</v>
      </c>
      <c r="J159" s="46">
        <v>50130.53</v>
      </c>
      <c r="L159" s="46">
        <v>242089</v>
      </c>
      <c r="M159" s="46">
        <v>6556191.9799999995</v>
      </c>
      <c r="O159" s="46">
        <v>412.6</v>
      </c>
      <c r="P159" s="46">
        <v>856792.44</v>
      </c>
      <c r="S159" s="46">
        <v>1979476.29</v>
      </c>
      <c r="T159" s="46">
        <v>379289.81</v>
      </c>
      <c r="U159" s="46">
        <v>17744.95</v>
      </c>
      <c r="Z159" s="46">
        <v>1215243.81</v>
      </c>
      <c r="AA159" s="46">
        <v>432997.45</v>
      </c>
      <c r="AB159" s="46">
        <v>69554.299999999988</v>
      </c>
      <c r="AC159" s="46">
        <v>2496912.64</v>
      </c>
      <c r="AF159" s="46">
        <v>306188.02</v>
      </c>
      <c r="AH159" s="46">
        <v>923.17000000000007</v>
      </c>
      <c r="AJ159" s="46">
        <v>54400.009999999995</v>
      </c>
      <c r="AK159" s="46">
        <v>629342.62999999989</v>
      </c>
      <c r="AQ159" s="46">
        <v>82791.48</v>
      </c>
      <c r="AT159" s="46">
        <v>30069.14</v>
      </c>
      <c r="AX159" s="46">
        <v>426717.44</v>
      </c>
      <c r="AY159" s="46">
        <v>6359774.3299999982</v>
      </c>
      <c r="AZ159" s="46">
        <v>1963367.78</v>
      </c>
      <c r="BA159" s="46">
        <v>2788785.52</v>
      </c>
    </row>
    <row r="160" spans="2:53" x14ac:dyDescent="0.3">
      <c r="B160" s="48" t="s">
        <v>469</v>
      </c>
      <c r="C160" s="48" t="s">
        <v>468</v>
      </c>
      <c r="D160" s="49">
        <v>2487419.2299999995</v>
      </c>
      <c r="E160" s="46">
        <v>1355108.95</v>
      </c>
      <c r="H160" s="46">
        <v>6648.16</v>
      </c>
      <c r="I160" s="46">
        <v>79414</v>
      </c>
      <c r="L160" s="46">
        <v>35873.68</v>
      </c>
      <c r="M160" s="46">
        <v>166823.66999999998</v>
      </c>
      <c r="O160" s="46">
        <v>3671</v>
      </c>
      <c r="P160" s="46">
        <v>19540</v>
      </c>
      <c r="S160" s="46">
        <v>105364.43</v>
      </c>
      <c r="U160" s="46">
        <v>1798</v>
      </c>
      <c r="Z160" s="46">
        <v>27953.05</v>
      </c>
      <c r="AA160" s="46">
        <v>20294.509999999995</v>
      </c>
      <c r="AC160" s="46">
        <v>39949.78</v>
      </c>
      <c r="AF160" s="46">
        <v>8913.51</v>
      </c>
      <c r="AO160" s="46">
        <v>3000</v>
      </c>
      <c r="AQ160" s="46">
        <v>1096.9000000000001</v>
      </c>
      <c r="AY160" s="46">
        <v>404639.74000000011</v>
      </c>
      <c r="AZ160" s="46">
        <v>83059.759999999995</v>
      </c>
      <c r="BA160" s="46">
        <v>124270.09</v>
      </c>
    </row>
    <row r="161" spans="2:53" x14ac:dyDescent="0.3">
      <c r="B161" s="48" t="s">
        <v>467</v>
      </c>
      <c r="C161" s="48" t="s">
        <v>466</v>
      </c>
      <c r="D161" s="49">
        <v>10757340.329999994</v>
      </c>
      <c r="E161" s="46">
        <v>4543201.2799999993</v>
      </c>
      <c r="F161" s="46">
        <v>198128.2</v>
      </c>
      <c r="H161" s="46">
        <v>20518.86</v>
      </c>
      <c r="I161" s="46">
        <v>311604.25999999995</v>
      </c>
      <c r="J161" s="46">
        <v>16022.75</v>
      </c>
      <c r="K161" s="46">
        <v>10462.829999999998</v>
      </c>
      <c r="L161" s="46">
        <v>217366.29</v>
      </c>
      <c r="M161" s="46">
        <v>728357.83000000007</v>
      </c>
      <c r="O161" s="46">
        <v>36522</v>
      </c>
      <c r="P161" s="46">
        <v>130168.40999999999</v>
      </c>
      <c r="S161" s="46">
        <v>427658.08</v>
      </c>
      <c r="T161" s="46">
        <v>90659.770000000019</v>
      </c>
      <c r="U161" s="46">
        <v>5651</v>
      </c>
      <c r="Z161" s="46">
        <v>154987.4</v>
      </c>
      <c r="AA161" s="46">
        <v>67246.86</v>
      </c>
      <c r="AC161" s="46">
        <v>161591.81</v>
      </c>
      <c r="AF161" s="46">
        <v>58119.15</v>
      </c>
      <c r="AK161" s="46">
        <v>19666.84</v>
      </c>
      <c r="AQ161" s="46">
        <v>885.71</v>
      </c>
      <c r="AT161" s="46">
        <v>1398.01</v>
      </c>
      <c r="AW161" s="46">
        <v>25671.29</v>
      </c>
      <c r="AX161" s="46">
        <v>1842.6399999999999</v>
      </c>
      <c r="AY161" s="46">
        <v>2246727.41</v>
      </c>
      <c r="AZ161" s="46">
        <v>407400.92</v>
      </c>
      <c r="BA161" s="46">
        <v>875480.72999999986</v>
      </c>
    </row>
    <row r="162" spans="2:53" x14ac:dyDescent="0.3">
      <c r="B162" s="48" t="s">
        <v>465</v>
      </c>
      <c r="C162" s="48" t="s">
        <v>464</v>
      </c>
      <c r="D162" s="49">
        <v>2771920.1700000004</v>
      </c>
      <c r="E162" s="46">
        <v>1391922.5499999998</v>
      </c>
      <c r="I162" s="46">
        <v>4716</v>
      </c>
      <c r="J162" s="46">
        <v>21294</v>
      </c>
      <c r="K162" s="46">
        <v>6804.08</v>
      </c>
      <c r="M162" s="46">
        <v>139830.91999999998</v>
      </c>
      <c r="O162" s="46">
        <v>5187.22</v>
      </c>
      <c r="P162" s="46">
        <v>20367</v>
      </c>
      <c r="AA162" s="46">
        <v>29553.82</v>
      </c>
      <c r="AC162" s="46">
        <v>25429.809999999998</v>
      </c>
      <c r="AO162" s="46">
        <v>2400</v>
      </c>
      <c r="AT162" s="46">
        <v>5562.83</v>
      </c>
      <c r="AX162" s="46">
        <v>55590.32</v>
      </c>
      <c r="AY162" s="46">
        <v>720675.99</v>
      </c>
      <c r="AZ162" s="46">
        <v>148504.17000000001</v>
      </c>
      <c r="BA162" s="46">
        <v>194081.46000000002</v>
      </c>
    </row>
    <row r="163" spans="2:53" x14ac:dyDescent="0.3">
      <c r="B163" s="48" t="s">
        <v>463</v>
      </c>
      <c r="C163" s="48" t="s">
        <v>462</v>
      </c>
      <c r="D163" s="49">
        <v>2934809.7199999988</v>
      </c>
      <c r="E163" s="46">
        <v>1205698.4000000001</v>
      </c>
      <c r="I163" s="46">
        <v>31891.85</v>
      </c>
      <c r="L163" s="46">
        <v>24238.47</v>
      </c>
      <c r="M163" s="46">
        <v>184166.95</v>
      </c>
      <c r="O163" s="46">
        <v>3816.75</v>
      </c>
      <c r="P163" s="46">
        <v>17225.45</v>
      </c>
      <c r="S163" s="46">
        <v>35161.75</v>
      </c>
      <c r="T163" s="46">
        <v>23968.29</v>
      </c>
      <c r="Z163" s="46">
        <v>27388.66</v>
      </c>
      <c r="AA163" s="46">
        <v>29438.340000000004</v>
      </c>
      <c r="AC163" s="46">
        <v>23842.07</v>
      </c>
      <c r="AF163" s="46">
        <v>994.5</v>
      </c>
      <c r="AQ163" s="46">
        <v>1830.84</v>
      </c>
      <c r="AY163" s="46">
        <v>620207.20000000019</v>
      </c>
      <c r="AZ163" s="46">
        <v>135115.16000000003</v>
      </c>
      <c r="BA163" s="46">
        <v>569825.03999999992</v>
      </c>
    </row>
    <row r="164" spans="2:53" x14ac:dyDescent="0.3">
      <c r="B164" s="48" t="s">
        <v>461</v>
      </c>
      <c r="C164" s="48" t="s">
        <v>460</v>
      </c>
      <c r="D164" s="49">
        <v>4866562.6100000003</v>
      </c>
      <c r="E164" s="46">
        <v>2342321.9099999997</v>
      </c>
      <c r="H164" s="46">
        <v>66623.399999999994</v>
      </c>
      <c r="I164" s="46">
        <v>128188.48</v>
      </c>
      <c r="M164" s="46">
        <v>314601.73000000004</v>
      </c>
      <c r="O164" s="46">
        <v>11326.96</v>
      </c>
      <c r="P164" s="46">
        <v>51062</v>
      </c>
      <c r="S164" s="46">
        <v>276013.28999999998</v>
      </c>
      <c r="Z164" s="46">
        <v>57891</v>
      </c>
      <c r="AA164" s="46">
        <v>37305.47</v>
      </c>
      <c r="AC164" s="46">
        <v>86645.9</v>
      </c>
      <c r="AF164" s="46">
        <v>7335.6900000000005</v>
      </c>
      <c r="AQ164" s="46">
        <v>6321.38</v>
      </c>
      <c r="AW164" s="46">
        <v>59658.8</v>
      </c>
      <c r="AY164" s="46">
        <v>905157.48999999976</v>
      </c>
      <c r="AZ164" s="46">
        <v>158355.34</v>
      </c>
      <c r="BA164" s="46">
        <v>357753.76999999996</v>
      </c>
    </row>
    <row r="165" spans="2:53" x14ac:dyDescent="0.3">
      <c r="B165" s="48" t="s">
        <v>459</v>
      </c>
      <c r="C165" s="48" t="s">
        <v>458</v>
      </c>
      <c r="D165" s="49">
        <v>4212176.4499999993</v>
      </c>
      <c r="E165" s="46">
        <v>2236712.0300000003</v>
      </c>
      <c r="I165" s="46">
        <v>107453.84</v>
      </c>
      <c r="J165" s="46">
        <v>5488.54</v>
      </c>
      <c r="K165" s="46">
        <v>3033.35</v>
      </c>
      <c r="M165" s="46">
        <v>410697.38</v>
      </c>
      <c r="O165" s="46">
        <v>1374.34</v>
      </c>
      <c r="P165" s="46">
        <v>48292</v>
      </c>
      <c r="S165" s="46">
        <v>125954.72</v>
      </c>
      <c r="T165" s="46">
        <v>46351.1</v>
      </c>
      <c r="Z165" s="46">
        <v>39752.549999999996</v>
      </c>
      <c r="AA165" s="46">
        <v>42303.58</v>
      </c>
      <c r="AC165" s="46">
        <v>58030.979999999996</v>
      </c>
      <c r="AF165" s="46">
        <v>59086.42</v>
      </c>
      <c r="AQ165" s="46">
        <v>2033.34</v>
      </c>
      <c r="AY165" s="46">
        <v>863633.75999999989</v>
      </c>
      <c r="AZ165" s="46">
        <v>133674.01999999999</v>
      </c>
      <c r="BA165" s="46">
        <v>28304.5</v>
      </c>
    </row>
    <row r="166" spans="2:53" x14ac:dyDescent="0.3">
      <c r="B166" s="48" t="s">
        <v>457</v>
      </c>
      <c r="C166" s="48" t="s">
        <v>456</v>
      </c>
      <c r="D166" s="49">
        <v>3691578.01</v>
      </c>
      <c r="E166" s="46">
        <v>1724932.8399999999</v>
      </c>
      <c r="H166" s="46">
        <v>11272.9</v>
      </c>
      <c r="I166" s="46">
        <v>79194.66</v>
      </c>
      <c r="J166" s="46">
        <v>1429.96</v>
      </c>
      <c r="K166" s="46">
        <v>15140.88</v>
      </c>
      <c r="L166" s="46">
        <v>29909.010000000002</v>
      </c>
      <c r="M166" s="46">
        <v>213891.12</v>
      </c>
      <c r="O166" s="46">
        <v>7902.1900000000005</v>
      </c>
      <c r="P166" s="46">
        <v>29374.089999999997</v>
      </c>
      <c r="S166" s="46">
        <v>215756.36</v>
      </c>
      <c r="T166" s="46">
        <v>23253.47</v>
      </c>
      <c r="Z166" s="46">
        <v>126382.78000000001</v>
      </c>
      <c r="AA166" s="46">
        <v>54802.8</v>
      </c>
      <c r="AC166" s="46">
        <v>85131.59</v>
      </c>
      <c r="AF166" s="46">
        <v>2314.4799999999996</v>
      </c>
      <c r="AT166" s="46">
        <v>9062.1200000000008</v>
      </c>
      <c r="AX166" s="46">
        <v>34625.869999999995</v>
      </c>
      <c r="AY166" s="46">
        <v>566433.53</v>
      </c>
      <c r="AZ166" s="46">
        <v>159828.33000000002</v>
      </c>
      <c r="BA166" s="46">
        <v>300939.03000000003</v>
      </c>
    </row>
    <row r="167" spans="2:53" x14ac:dyDescent="0.3">
      <c r="B167" s="48" t="s">
        <v>455</v>
      </c>
      <c r="C167" s="48" t="s">
        <v>454</v>
      </c>
      <c r="D167" s="49">
        <v>9929858.709999999</v>
      </c>
      <c r="E167" s="46">
        <v>4701007.2100000009</v>
      </c>
      <c r="F167" s="46">
        <v>20869.79</v>
      </c>
      <c r="I167" s="46">
        <v>188109.66999999998</v>
      </c>
      <c r="J167" s="46">
        <v>155219.45000000001</v>
      </c>
      <c r="K167" s="46">
        <v>83898.51</v>
      </c>
      <c r="L167" s="46">
        <v>49902.35</v>
      </c>
      <c r="M167" s="46">
        <v>799495.04999999981</v>
      </c>
      <c r="P167" s="46">
        <v>92725.99</v>
      </c>
      <c r="S167" s="46">
        <v>487576.98</v>
      </c>
      <c r="T167" s="46">
        <v>196853.5</v>
      </c>
      <c r="W167" s="46">
        <v>19245.78</v>
      </c>
      <c r="Z167" s="46">
        <v>183629.81</v>
      </c>
      <c r="AA167" s="46">
        <v>98206.81</v>
      </c>
      <c r="AC167" s="46">
        <v>212176.58999999997</v>
      </c>
      <c r="AF167" s="46">
        <v>24537.97</v>
      </c>
      <c r="AN167" s="46">
        <v>39713.620000000003</v>
      </c>
      <c r="AQ167" s="46">
        <v>17423.669999999998</v>
      </c>
      <c r="AT167" s="46">
        <v>104914.46</v>
      </c>
      <c r="AY167" s="46">
        <v>1680113.9200000004</v>
      </c>
      <c r="AZ167" s="46">
        <v>325958.32999999996</v>
      </c>
      <c r="BA167" s="46">
        <v>448279.25</v>
      </c>
    </row>
    <row r="168" spans="2:53" x14ac:dyDescent="0.3">
      <c r="B168" s="48" t="s">
        <v>453</v>
      </c>
      <c r="C168" s="48" t="s">
        <v>452</v>
      </c>
      <c r="D168" s="49">
        <v>3679984.2400000007</v>
      </c>
      <c r="E168" s="46">
        <v>1912158.2999999998</v>
      </c>
      <c r="I168" s="46">
        <v>42477.760000000002</v>
      </c>
      <c r="K168" s="46">
        <v>48602.49</v>
      </c>
      <c r="M168" s="46">
        <v>291322.62</v>
      </c>
      <c r="P168" s="46">
        <v>22328.42</v>
      </c>
      <c r="Z168" s="46">
        <v>96434.02</v>
      </c>
      <c r="AA168" s="46">
        <v>36163.57</v>
      </c>
      <c r="AC168" s="46">
        <v>84369.53</v>
      </c>
      <c r="AF168" s="46">
        <v>2915.3700000000003</v>
      </c>
      <c r="AY168" s="46">
        <v>935726.1399999999</v>
      </c>
      <c r="AZ168" s="46">
        <v>88922.83</v>
      </c>
      <c r="BA168" s="46">
        <v>118563.19</v>
      </c>
    </row>
    <row r="169" spans="2:53" x14ac:dyDescent="0.3">
      <c r="B169" s="48" t="s">
        <v>451</v>
      </c>
      <c r="C169" s="48" t="s">
        <v>450</v>
      </c>
      <c r="D169" s="49">
        <v>3829895.0499999993</v>
      </c>
      <c r="E169" s="46">
        <v>1862553.44</v>
      </c>
      <c r="I169" s="46">
        <v>173837.49000000002</v>
      </c>
      <c r="J169" s="46">
        <v>137326.45000000001</v>
      </c>
      <c r="M169" s="46">
        <v>358929.13</v>
      </c>
      <c r="P169" s="46">
        <v>36251</v>
      </c>
      <c r="Z169" s="46">
        <v>80084.36</v>
      </c>
      <c r="AA169" s="46">
        <v>16359.79</v>
      </c>
      <c r="AC169" s="46">
        <v>47939.049999999996</v>
      </c>
      <c r="AF169" s="46">
        <v>47192.789999999994</v>
      </c>
      <c r="AQ169" s="46">
        <v>3149.27</v>
      </c>
      <c r="AR169" s="46">
        <v>4732.16</v>
      </c>
      <c r="AT169" s="46">
        <v>22093.09</v>
      </c>
      <c r="AY169" s="46">
        <v>755689.47</v>
      </c>
      <c r="AZ169" s="46">
        <v>130142.86</v>
      </c>
      <c r="BA169" s="46">
        <v>153614.70000000001</v>
      </c>
    </row>
    <row r="170" spans="2:53" x14ac:dyDescent="0.3">
      <c r="B170" s="48" t="s">
        <v>449</v>
      </c>
      <c r="C170" s="48" t="s">
        <v>448</v>
      </c>
      <c r="D170" s="49">
        <v>72880173.450000018</v>
      </c>
      <c r="E170" s="46">
        <v>30758408.149999999</v>
      </c>
      <c r="F170" s="46">
        <v>1141876.8700000001</v>
      </c>
      <c r="G170" s="46">
        <v>382614.98</v>
      </c>
      <c r="I170" s="46">
        <v>1364306.23</v>
      </c>
      <c r="J170" s="46">
        <v>820777.90999999992</v>
      </c>
      <c r="K170" s="46">
        <v>274834.78000000003</v>
      </c>
      <c r="M170" s="46">
        <v>7995032.1100000003</v>
      </c>
      <c r="O170" s="46">
        <v>77878.25</v>
      </c>
      <c r="P170" s="46">
        <v>950415.64999999991</v>
      </c>
      <c r="S170" s="46">
        <v>5727711.8099999987</v>
      </c>
      <c r="T170" s="46">
        <v>965356.67</v>
      </c>
      <c r="U170" s="46">
        <v>68503.83</v>
      </c>
      <c r="Z170" s="46">
        <v>1805962.9799999995</v>
      </c>
      <c r="AA170" s="46">
        <v>273111.50000000006</v>
      </c>
      <c r="AC170" s="46">
        <v>2855640.69</v>
      </c>
      <c r="AD170" s="46">
        <v>102517.36</v>
      </c>
      <c r="AF170" s="46">
        <v>553849.03</v>
      </c>
      <c r="AJ170" s="46">
        <v>1250.3499999999999</v>
      </c>
      <c r="AK170" s="46">
        <v>1161098.8799999999</v>
      </c>
      <c r="AM170" s="46">
        <v>86754.14</v>
      </c>
      <c r="AQ170" s="46">
        <v>71184.269999999975</v>
      </c>
      <c r="AT170" s="46">
        <v>227963.27</v>
      </c>
      <c r="AX170" s="46">
        <v>854501.94000000006</v>
      </c>
      <c r="AY170" s="46">
        <v>9585868.6900000013</v>
      </c>
      <c r="AZ170" s="46">
        <v>1827605.6399999997</v>
      </c>
      <c r="BA170" s="46">
        <v>2945147.47</v>
      </c>
    </row>
    <row r="171" spans="2:53" x14ac:dyDescent="0.3">
      <c r="B171" s="48" t="s">
        <v>447</v>
      </c>
      <c r="C171" s="48" t="s">
        <v>446</v>
      </c>
      <c r="D171" s="49">
        <v>17596866.869999997</v>
      </c>
      <c r="E171" s="46">
        <v>1873290.6799999997</v>
      </c>
      <c r="F171" s="46">
        <v>10599251.630000001</v>
      </c>
      <c r="H171" s="46">
        <v>775906.58</v>
      </c>
      <c r="I171" s="46">
        <v>8670.6299999999992</v>
      </c>
      <c r="J171" s="46">
        <v>50304.420000000006</v>
      </c>
      <c r="L171" s="46">
        <v>87072.57</v>
      </c>
      <c r="M171" s="46">
        <v>1707691.1300000001</v>
      </c>
      <c r="P171" s="46">
        <v>272066.95999999996</v>
      </c>
      <c r="S171" s="46">
        <v>224330.41</v>
      </c>
      <c r="T171" s="46">
        <v>55152.43</v>
      </c>
      <c r="U171" s="46">
        <v>23696</v>
      </c>
      <c r="Z171" s="46">
        <v>140348.99</v>
      </c>
      <c r="AA171" s="46">
        <v>3465</v>
      </c>
      <c r="AC171" s="46">
        <v>174910.93000000002</v>
      </c>
      <c r="AF171" s="46">
        <v>22918.39</v>
      </c>
      <c r="AQ171" s="46">
        <v>4990.76</v>
      </c>
      <c r="AY171" s="46">
        <v>956841.36</v>
      </c>
      <c r="AZ171" s="46">
        <v>220186.47</v>
      </c>
      <c r="BA171" s="46">
        <v>395771.53</v>
      </c>
    </row>
    <row r="172" spans="2:53" x14ac:dyDescent="0.3">
      <c r="B172" s="48" t="s">
        <v>445</v>
      </c>
      <c r="C172" s="48" t="s">
        <v>444</v>
      </c>
      <c r="D172" s="49">
        <v>12409039.789999995</v>
      </c>
      <c r="E172" s="46">
        <v>5596795.0799999982</v>
      </c>
      <c r="F172" s="46">
        <v>102437.84000000001</v>
      </c>
      <c r="I172" s="46">
        <v>628396.31000000017</v>
      </c>
      <c r="J172" s="46">
        <v>24119.059999999998</v>
      </c>
      <c r="K172" s="46">
        <v>45769.89</v>
      </c>
      <c r="M172" s="46">
        <v>1603658.93</v>
      </c>
      <c r="O172" s="46">
        <v>34122</v>
      </c>
      <c r="P172" s="46">
        <v>214757.53999999998</v>
      </c>
      <c r="Z172" s="46">
        <v>477024.23000000004</v>
      </c>
      <c r="AA172" s="46">
        <v>44342.680000000008</v>
      </c>
      <c r="AC172" s="46">
        <v>439755.97</v>
      </c>
      <c r="AF172" s="46">
        <v>27838.95</v>
      </c>
      <c r="AK172" s="46">
        <v>83130.3</v>
      </c>
      <c r="AQ172" s="46">
        <v>13946.03</v>
      </c>
      <c r="AY172" s="46">
        <v>2095037.3799999997</v>
      </c>
      <c r="AZ172" s="46">
        <v>359114.45999999996</v>
      </c>
      <c r="BA172" s="46">
        <v>618793.14000000013</v>
      </c>
    </row>
    <row r="173" spans="2:53" x14ac:dyDescent="0.3">
      <c r="B173" s="48" t="s">
        <v>443</v>
      </c>
      <c r="C173" s="48" t="s">
        <v>442</v>
      </c>
      <c r="D173" s="49">
        <v>36437769.150000013</v>
      </c>
      <c r="E173" s="46">
        <v>15481445.709999997</v>
      </c>
      <c r="F173" s="46">
        <v>1002161.88</v>
      </c>
      <c r="I173" s="46">
        <v>14253.56</v>
      </c>
      <c r="J173" s="46">
        <v>1709800.46</v>
      </c>
      <c r="K173" s="46">
        <v>243360.16</v>
      </c>
      <c r="L173" s="46">
        <v>241170.88</v>
      </c>
      <c r="M173" s="46">
        <v>3866281.4899999998</v>
      </c>
      <c r="O173" s="46">
        <v>27776.940000000002</v>
      </c>
      <c r="P173" s="46">
        <v>488242.1</v>
      </c>
      <c r="S173" s="46">
        <v>1274512.5900000003</v>
      </c>
      <c r="T173" s="46">
        <v>720033.42999999993</v>
      </c>
      <c r="U173" s="46">
        <v>22104.47</v>
      </c>
      <c r="Z173" s="46">
        <v>632545.05999999994</v>
      </c>
      <c r="AA173" s="46">
        <v>60631.37</v>
      </c>
      <c r="AC173" s="46">
        <v>1196636.6000000001</v>
      </c>
      <c r="AF173" s="46">
        <v>250703.25</v>
      </c>
      <c r="AJ173" s="46">
        <v>64998.53</v>
      </c>
      <c r="AK173" s="46">
        <v>517999.69</v>
      </c>
      <c r="AQ173" s="46">
        <v>56707.07</v>
      </c>
      <c r="AY173" s="46">
        <v>5113216.5299999984</v>
      </c>
      <c r="AZ173" s="46">
        <v>1371346.82</v>
      </c>
      <c r="BA173" s="46">
        <v>2081840.5599999998</v>
      </c>
    </row>
    <row r="174" spans="2:53" x14ac:dyDescent="0.3">
      <c r="B174" s="48" t="s">
        <v>441</v>
      </c>
      <c r="C174" s="48" t="s">
        <v>440</v>
      </c>
      <c r="D174" s="49">
        <v>7480644.8499999978</v>
      </c>
      <c r="E174" s="46">
        <v>3411678.46</v>
      </c>
      <c r="K174" s="46">
        <v>91827.319999999992</v>
      </c>
      <c r="M174" s="46">
        <v>791057.47000000009</v>
      </c>
      <c r="P174" s="46">
        <v>100045</v>
      </c>
      <c r="R174" s="46">
        <v>24596</v>
      </c>
      <c r="Z174" s="46">
        <v>213076.34999999998</v>
      </c>
      <c r="AA174" s="46">
        <v>50958.54</v>
      </c>
      <c r="AC174" s="46">
        <v>259198.47</v>
      </c>
      <c r="AF174" s="46">
        <v>45842.740000000005</v>
      </c>
      <c r="AM174" s="46">
        <v>31973.05</v>
      </c>
      <c r="AQ174" s="46">
        <v>7934.3</v>
      </c>
      <c r="AT174" s="46">
        <v>70692.59</v>
      </c>
      <c r="AY174" s="46">
        <v>1509199.5000000002</v>
      </c>
      <c r="AZ174" s="46">
        <v>321908.97000000009</v>
      </c>
      <c r="BA174" s="46">
        <v>550656.09</v>
      </c>
    </row>
    <row r="175" spans="2:53" x14ac:dyDescent="0.3">
      <c r="B175" s="48" t="s">
        <v>439</v>
      </c>
      <c r="C175" s="48" t="s">
        <v>438</v>
      </c>
      <c r="D175" s="49">
        <v>4310209.1799999978</v>
      </c>
      <c r="E175" s="46">
        <v>1910932.31</v>
      </c>
      <c r="H175" s="46">
        <v>41269.040000000001</v>
      </c>
      <c r="I175" s="46">
        <v>396454.50000000006</v>
      </c>
      <c r="J175" s="46">
        <v>103162.49</v>
      </c>
      <c r="L175" s="46">
        <v>13773.39</v>
      </c>
      <c r="M175" s="46">
        <v>157280.07999999999</v>
      </c>
      <c r="P175" s="46">
        <v>57543.219999999994</v>
      </c>
      <c r="R175" s="46">
        <v>45756.04</v>
      </c>
      <c r="Z175" s="46">
        <v>202591.30999999997</v>
      </c>
      <c r="AA175" s="46">
        <v>17117.870000000003</v>
      </c>
      <c r="AB175" s="46">
        <v>17049.39</v>
      </c>
      <c r="AC175" s="46">
        <v>152636.88</v>
      </c>
      <c r="AF175" s="46">
        <v>5931.37</v>
      </c>
      <c r="AJ175" s="46">
        <v>7245.42</v>
      </c>
      <c r="AL175" s="46">
        <v>31926.73</v>
      </c>
      <c r="AM175" s="46">
        <v>40822.99</v>
      </c>
      <c r="AY175" s="46">
        <v>794325.69</v>
      </c>
      <c r="AZ175" s="46">
        <v>163537.46</v>
      </c>
      <c r="BA175" s="46">
        <v>150853</v>
      </c>
    </row>
    <row r="176" spans="2:53" x14ac:dyDescent="0.3">
      <c r="B176" s="48" t="s">
        <v>437</v>
      </c>
      <c r="C176" s="48" t="s">
        <v>436</v>
      </c>
      <c r="D176" s="49">
        <v>89802161.700000063</v>
      </c>
      <c r="E176" s="46">
        <v>16433007.029999999</v>
      </c>
      <c r="F176" s="46">
        <v>40958405.359999999</v>
      </c>
      <c r="I176" s="46">
        <v>1895573</v>
      </c>
      <c r="J176" s="46">
        <v>3453557.05</v>
      </c>
      <c r="M176" s="46">
        <v>8715628.3200000003</v>
      </c>
      <c r="O176" s="46">
        <v>379047.12</v>
      </c>
      <c r="P176" s="46">
        <v>1276675.73</v>
      </c>
      <c r="R176" s="46">
        <v>35960.22</v>
      </c>
      <c r="S176" s="46">
        <v>1164495.0299999998</v>
      </c>
      <c r="T176" s="46">
        <v>179749.09999999998</v>
      </c>
      <c r="U176" s="46">
        <v>23749.02</v>
      </c>
      <c r="Z176" s="46">
        <v>836210.14</v>
      </c>
      <c r="AA176" s="46">
        <v>284845.02999999997</v>
      </c>
      <c r="AC176" s="46">
        <v>3392099.56</v>
      </c>
      <c r="AF176" s="46">
        <v>144088.16</v>
      </c>
      <c r="AJ176" s="46">
        <v>22342.1</v>
      </c>
      <c r="AK176" s="46">
        <v>407510.36000000004</v>
      </c>
      <c r="AM176" s="46">
        <v>130645.51999999999</v>
      </c>
      <c r="AN176" s="46">
        <v>21447.269999999997</v>
      </c>
      <c r="AQ176" s="46">
        <v>213643.7</v>
      </c>
      <c r="AR176" s="46">
        <v>147391.79999999999</v>
      </c>
      <c r="AT176" s="46">
        <v>2615.3000000000002</v>
      </c>
      <c r="AW176" s="46">
        <v>548292.32000000007</v>
      </c>
      <c r="AY176" s="46">
        <v>7343592.7299999995</v>
      </c>
      <c r="AZ176" s="46">
        <v>818698.18000000017</v>
      </c>
      <c r="BA176" s="46">
        <v>972892.54999999993</v>
      </c>
    </row>
    <row r="177" spans="2:53" x14ac:dyDescent="0.3">
      <c r="B177" s="48" t="s">
        <v>435</v>
      </c>
      <c r="C177" s="48" t="s">
        <v>434</v>
      </c>
      <c r="D177" s="49">
        <v>17945813.109999996</v>
      </c>
      <c r="E177" s="46">
        <v>7340093.4699999997</v>
      </c>
      <c r="F177" s="46">
        <v>490352.74</v>
      </c>
      <c r="H177" s="46">
        <v>684709.16</v>
      </c>
      <c r="I177" s="46">
        <v>188798.52000000002</v>
      </c>
      <c r="J177" s="46">
        <v>2075.5500000000002</v>
      </c>
      <c r="K177" s="46">
        <v>209806.71999999997</v>
      </c>
      <c r="M177" s="46">
        <v>1827388.1</v>
      </c>
      <c r="O177" s="46">
        <v>35689.379999999997</v>
      </c>
      <c r="P177" s="46">
        <v>233433.09999999998</v>
      </c>
      <c r="S177" s="46">
        <v>592835.30000000005</v>
      </c>
      <c r="T177" s="46">
        <v>53570.289999999994</v>
      </c>
      <c r="U177" s="46">
        <v>11235.22</v>
      </c>
      <c r="Z177" s="46">
        <v>646930.49000000011</v>
      </c>
      <c r="AA177" s="46">
        <v>150264.25</v>
      </c>
      <c r="AC177" s="46">
        <v>643506.99</v>
      </c>
      <c r="AD177" s="46">
        <v>128424.12</v>
      </c>
      <c r="AF177" s="46">
        <v>383178.98999999993</v>
      </c>
      <c r="AJ177" s="46">
        <v>11135.48</v>
      </c>
      <c r="AK177" s="46">
        <v>142703.81</v>
      </c>
      <c r="AM177" s="46">
        <v>44263.16</v>
      </c>
      <c r="AQ177" s="46">
        <v>28532.520000000004</v>
      </c>
      <c r="AT177" s="46">
        <v>45193.619999999995</v>
      </c>
      <c r="AX177" s="46">
        <v>936.82999999999993</v>
      </c>
      <c r="AY177" s="46">
        <v>2847254.5100000002</v>
      </c>
      <c r="AZ177" s="46">
        <v>535102.03999999992</v>
      </c>
      <c r="BA177" s="46">
        <v>668398.75</v>
      </c>
    </row>
    <row r="178" spans="2:53" x14ac:dyDescent="0.3">
      <c r="B178" s="48" t="s">
        <v>433</v>
      </c>
      <c r="C178" s="48" t="s">
        <v>432</v>
      </c>
      <c r="D178" s="49">
        <v>16830486.66</v>
      </c>
      <c r="E178" s="46">
        <v>6429911.1699999999</v>
      </c>
      <c r="F178" s="46">
        <v>35240.15</v>
      </c>
      <c r="H178" s="46">
        <v>186532.78999999998</v>
      </c>
      <c r="I178" s="46">
        <v>443569.26</v>
      </c>
      <c r="J178" s="46">
        <v>1774988.21</v>
      </c>
      <c r="K178" s="46">
        <v>259308.74000000002</v>
      </c>
      <c r="L178" s="46">
        <v>84753.74</v>
      </c>
      <c r="M178" s="46">
        <v>1282912.3999999999</v>
      </c>
      <c r="O178" s="46">
        <v>50976.649999999994</v>
      </c>
      <c r="P178" s="46">
        <v>224663.54</v>
      </c>
      <c r="S178" s="46">
        <v>768897.87</v>
      </c>
      <c r="U178" s="46">
        <v>12862.96</v>
      </c>
      <c r="Z178" s="46">
        <v>262311.58999999997</v>
      </c>
      <c r="AA178" s="46">
        <v>266469.95</v>
      </c>
      <c r="AB178" s="46">
        <v>240633.21</v>
      </c>
      <c r="AC178" s="46">
        <v>732932.7699999999</v>
      </c>
      <c r="AF178" s="46">
        <v>147705.28</v>
      </c>
      <c r="AJ178" s="46">
        <v>51274.369999999995</v>
      </c>
      <c r="AK178" s="46">
        <v>467542.59999999992</v>
      </c>
      <c r="AQ178" s="46">
        <v>25226.63</v>
      </c>
      <c r="AT178" s="46">
        <v>7615.78</v>
      </c>
      <c r="AY178" s="46">
        <v>2255900.6399999997</v>
      </c>
      <c r="AZ178" s="46">
        <v>585561.15</v>
      </c>
      <c r="BA178" s="46">
        <v>232695.21000000005</v>
      </c>
    </row>
    <row r="179" spans="2:53" x14ac:dyDescent="0.3">
      <c r="B179" s="48" t="s">
        <v>431</v>
      </c>
      <c r="C179" s="48" t="s">
        <v>430</v>
      </c>
      <c r="D179" s="49">
        <v>5880384.4399999958</v>
      </c>
      <c r="E179" s="46">
        <v>2609887.6500000004</v>
      </c>
      <c r="F179" s="46">
        <v>43505.509999999995</v>
      </c>
      <c r="H179" s="46">
        <v>63334.81</v>
      </c>
      <c r="J179" s="46">
        <v>250674.74999999994</v>
      </c>
      <c r="K179" s="46">
        <v>42893.63</v>
      </c>
      <c r="M179" s="46">
        <v>450727.92000000004</v>
      </c>
      <c r="P179" s="46">
        <v>40445.660000000003</v>
      </c>
      <c r="S179" s="46">
        <v>106270.48999999999</v>
      </c>
      <c r="Z179" s="46">
        <v>68425.58</v>
      </c>
      <c r="AA179" s="46">
        <v>40182.549999999996</v>
      </c>
      <c r="AC179" s="46">
        <v>188944.39</v>
      </c>
      <c r="AF179" s="46">
        <v>73715.209999999992</v>
      </c>
      <c r="AK179" s="46">
        <v>53642.530000000006</v>
      </c>
      <c r="AQ179" s="46">
        <v>6619.99</v>
      </c>
      <c r="AR179" s="46">
        <v>320.11</v>
      </c>
      <c r="AT179" s="46">
        <v>34810.859999999993</v>
      </c>
      <c r="AY179" s="46">
        <v>1350056.32</v>
      </c>
      <c r="AZ179" s="46">
        <v>239753.27000000002</v>
      </c>
      <c r="BA179" s="46">
        <v>216173.20999999996</v>
      </c>
    </row>
    <row r="180" spans="2:53" x14ac:dyDescent="0.3">
      <c r="B180" s="48" t="s">
        <v>429</v>
      </c>
      <c r="C180" s="48" t="s">
        <v>428</v>
      </c>
      <c r="D180" s="49">
        <v>12630998.529999999</v>
      </c>
      <c r="E180" s="46">
        <v>6526466.6700000009</v>
      </c>
      <c r="I180" s="46">
        <v>84877.49</v>
      </c>
      <c r="J180" s="46">
        <v>361675.35000000003</v>
      </c>
      <c r="K180" s="46">
        <v>233831.87999999998</v>
      </c>
      <c r="L180" s="46">
        <v>49878.67</v>
      </c>
      <c r="M180" s="46">
        <v>790090.73</v>
      </c>
      <c r="S180" s="46">
        <v>472641.96</v>
      </c>
      <c r="U180" s="46">
        <v>24531.559999999998</v>
      </c>
      <c r="Z180" s="46">
        <v>217639.78</v>
      </c>
      <c r="AA180" s="46">
        <v>58011.650000000009</v>
      </c>
      <c r="AC180" s="46">
        <v>148096</v>
      </c>
      <c r="AF180" s="46">
        <v>142935.78999999998</v>
      </c>
      <c r="AK180" s="46">
        <v>43160.399999999994</v>
      </c>
      <c r="AQ180" s="46">
        <v>17173.52</v>
      </c>
      <c r="AT180" s="46">
        <v>164072.60999999999</v>
      </c>
      <c r="AX180" s="46">
        <v>5714.67</v>
      </c>
      <c r="AY180" s="46">
        <v>2196208.7799999998</v>
      </c>
      <c r="AZ180" s="46">
        <v>409114.45999999996</v>
      </c>
      <c r="BA180" s="46">
        <v>684876.56</v>
      </c>
    </row>
    <row r="181" spans="2:53" x14ac:dyDescent="0.3">
      <c r="B181" s="48" t="s">
        <v>427</v>
      </c>
      <c r="C181" s="48" t="s">
        <v>426</v>
      </c>
      <c r="D181" s="49">
        <v>19123058.309999999</v>
      </c>
      <c r="E181" s="46">
        <v>8807034.4800000023</v>
      </c>
      <c r="F181" s="46">
        <v>172463.5</v>
      </c>
      <c r="I181" s="46">
        <v>293106.15000000002</v>
      </c>
      <c r="J181" s="46">
        <v>492879.57</v>
      </c>
      <c r="K181" s="46">
        <v>420857.44</v>
      </c>
      <c r="L181" s="46">
        <v>105921</v>
      </c>
      <c r="M181" s="46">
        <v>1149694.73</v>
      </c>
      <c r="O181" s="46">
        <v>58785.490000000005</v>
      </c>
      <c r="P181" s="46">
        <v>258666.31999999998</v>
      </c>
      <c r="S181" s="46">
        <v>452232.69000000006</v>
      </c>
      <c r="T181" s="46">
        <v>150600.84999999998</v>
      </c>
      <c r="U181" s="46">
        <v>6306.92</v>
      </c>
      <c r="Z181" s="46">
        <v>440291.12</v>
      </c>
      <c r="AA181" s="46">
        <v>91339.34</v>
      </c>
      <c r="AB181" s="46">
        <v>322536.19999999995</v>
      </c>
      <c r="AC181" s="46">
        <v>778106.05000000016</v>
      </c>
      <c r="AF181" s="46">
        <v>116755.39</v>
      </c>
      <c r="AJ181" s="46">
        <v>28808</v>
      </c>
      <c r="AK181" s="46">
        <v>198504.08999999997</v>
      </c>
      <c r="AO181" s="46">
        <v>30450</v>
      </c>
      <c r="AQ181" s="46">
        <v>31894.139999999996</v>
      </c>
      <c r="AX181" s="46">
        <v>61106.82</v>
      </c>
      <c r="AY181" s="46">
        <v>3098078.7200000011</v>
      </c>
      <c r="AZ181" s="46">
        <v>590986.68000000005</v>
      </c>
      <c r="BA181" s="46">
        <v>965652.62</v>
      </c>
    </row>
    <row r="182" spans="2:53" x14ac:dyDescent="0.3">
      <c r="B182" s="48" t="s">
        <v>425</v>
      </c>
      <c r="C182" s="48" t="s">
        <v>424</v>
      </c>
      <c r="D182" s="49">
        <v>10516698.339999998</v>
      </c>
      <c r="E182" s="46">
        <v>3959946.1</v>
      </c>
      <c r="F182" s="46">
        <v>97377.46</v>
      </c>
      <c r="H182" s="46">
        <v>323181.34999999998</v>
      </c>
      <c r="I182" s="46">
        <v>882738.54000000015</v>
      </c>
      <c r="K182" s="46">
        <v>60769.34</v>
      </c>
      <c r="M182" s="46">
        <v>688609.03000000014</v>
      </c>
      <c r="O182" s="46">
        <v>29344.440000000002</v>
      </c>
      <c r="P182" s="46">
        <v>137973.1</v>
      </c>
      <c r="S182" s="46">
        <v>247839.88999999998</v>
      </c>
      <c r="T182" s="46">
        <v>44054.859999999993</v>
      </c>
      <c r="Z182" s="46">
        <v>607451.65</v>
      </c>
      <c r="AA182" s="46">
        <v>52945.94</v>
      </c>
      <c r="AC182" s="46">
        <v>424604.30999999988</v>
      </c>
      <c r="AF182" s="46">
        <v>11804.98</v>
      </c>
      <c r="AK182" s="46">
        <v>97337.06</v>
      </c>
      <c r="AN182" s="46">
        <v>111084.57</v>
      </c>
      <c r="AX182" s="46">
        <v>695.2</v>
      </c>
      <c r="AY182" s="46">
        <v>2107266.94</v>
      </c>
      <c r="AZ182" s="46">
        <v>380781.6</v>
      </c>
      <c r="BA182" s="46">
        <v>250891.98</v>
      </c>
    </row>
    <row r="183" spans="2:53" x14ac:dyDescent="0.3">
      <c r="B183" s="48" t="s">
        <v>423</v>
      </c>
      <c r="C183" s="48" t="s">
        <v>422</v>
      </c>
      <c r="D183" s="49">
        <v>19021613.51000002</v>
      </c>
      <c r="E183" s="46">
        <v>7921050.8399999999</v>
      </c>
      <c r="F183" s="46">
        <v>481316.48</v>
      </c>
      <c r="G183" s="46">
        <v>58535.1</v>
      </c>
      <c r="H183" s="46">
        <v>81037.64</v>
      </c>
      <c r="I183" s="46">
        <v>679897.44</v>
      </c>
      <c r="J183" s="46">
        <v>591181.80000000016</v>
      </c>
      <c r="K183" s="46">
        <v>149511.10999999999</v>
      </c>
      <c r="M183" s="46">
        <v>2211216.94</v>
      </c>
      <c r="S183" s="46">
        <v>626415.28999999992</v>
      </c>
      <c r="Z183" s="46">
        <v>480213.1399999999</v>
      </c>
      <c r="AA183" s="46">
        <v>76785.600000000006</v>
      </c>
      <c r="AB183" s="46">
        <v>68259.47</v>
      </c>
      <c r="AC183" s="46">
        <v>674979.54</v>
      </c>
      <c r="AF183" s="46">
        <v>124456.82999999999</v>
      </c>
      <c r="AK183" s="46">
        <v>78808.41</v>
      </c>
      <c r="AQ183" s="46">
        <v>26820.109999999997</v>
      </c>
      <c r="AR183" s="46">
        <v>354.59</v>
      </c>
      <c r="AT183" s="46">
        <v>125402.07999999999</v>
      </c>
      <c r="AW183" s="46">
        <v>5202.83</v>
      </c>
      <c r="AX183" s="46">
        <v>6869.38</v>
      </c>
      <c r="AY183" s="46">
        <v>2911063.9299999997</v>
      </c>
      <c r="AZ183" s="46">
        <v>646411.79</v>
      </c>
      <c r="BA183" s="46">
        <v>995823.17000000016</v>
      </c>
    </row>
    <row r="184" spans="2:53" x14ac:dyDescent="0.3">
      <c r="B184" s="48" t="s">
        <v>421</v>
      </c>
      <c r="C184" s="48" t="s">
        <v>420</v>
      </c>
      <c r="D184" s="49">
        <v>10011269.290000003</v>
      </c>
      <c r="E184" s="46">
        <v>4129615.7100000004</v>
      </c>
      <c r="G184" s="46">
        <v>27766.65</v>
      </c>
      <c r="I184" s="46">
        <v>234651.73</v>
      </c>
      <c r="J184" s="46">
        <v>694560.77999999991</v>
      </c>
      <c r="M184" s="46">
        <v>675730.1</v>
      </c>
      <c r="S184" s="46">
        <v>457386.91999999993</v>
      </c>
      <c r="U184" s="46">
        <v>6889.28</v>
      </c>
      <c r="Z184" s="46">
        <v>182871</v>
      </c>
      <c r="AA184" s="46">
        <v>52562.16</v>
      </c>
      <c r="AC184" s="46">
        <v>356901.3</v>
      </c>
      <c r="AF184" s="46">
        <v>338199.93</v>
      </c>
      <c r="AK184" s="46">
        <v>80382.739999999991</v>
      </c>
      <c r="AQ184" s="46">
        <v>14577.38</v>
      </c>
      <c r="AT184" s="46">
        <v>200322.18000000002</v>
      </c>
      <c r="AY184" s="46">
        <v>1698875.7799999998</v>
      </c>
      <c r="AZ184" s="46">
        <v>343795.19</v>
      </c>
      <c r="BA184" s="46">
        <v>516180.46</v>
      </c>
    </row>
    <row r="185" spans="2:53" x14ac:dyDescent="0.3">
      <c r="B185" s="48" t="s">
        <v>419</v>
      </c>
      <c r="C185" s="48" t="s">
        <v>418</v>
      </c>
      <c r="D185" s="49">
        <v>11958133.419999998</v>
      </c>
      <c r="E185" s="46">
        <v>4200716.45</v>
      </c>
      <c r="F185" s="46">
        <v>237510.39999999999</v>
      </c>
      <c r="G185" s="46">
        <v>24764.85</v>
      </c>
      <c r="I185" s="46">
        <v>131914.57999999999</v>
      </c>
      <c r="J185" s="46">
        <v>249842.84</v>
      </c>
      <c r="K185" s="46">
        <v>307630.36</v>
      </c>
      <c r="L185" s="46">
        <v>111149.65999999999</v>
      </c>
      <c r="M185" s="46">
        <v>877858.85000000021</v>
      </c>
      <c r="N185" s="46">
        <v>153444.35999999999</v>
      </c>
      <c r="O185" s="46">
        <v>28228</v>
      </c>
      <c r="P185" s="46">
        <v>134010.31</v>
      </c>
      <c r="S185" s="46">
        <v>315616.31000000006</v>
      </c>
      <c r="T185" s="46">
        <v>51423.199999999997</v>
      </c>
      <c r="U185" s="46">
        <v>4314</v>
      </c>
      <c r="Z185" s="46">
        <v>244994.91</v>
      </c>
      <c r="AA185" s="46">
        <v>37621.949999999997</v>
      </c>
      <c r="AC185" s="46">
        <v>412465.14999999997</v>
      </c>
      <c r="AF185" s="46">
        <v>1409222.41</v>
      </c>
      <c r="AJ185" s="46">
        <v>1473.5</v>
      </c>
      <c r="AK185" s="46">
        <v>126883.31999999999</v>
      </c>
      <c r="AM185" s="46">
        <v>10185.280000000001</v>
      </c>
      <c r="AQ185" s="46">
        <v>16138.279999999999</v>
      </c>
      <c r="AT185" s="46">
        <v>110087.16</v>
      </c>
      <c r="AW185" s="46">
        <v>257017.15999999997</v>
      </c>
      <c r="AX185" s="46">
        <v>50284.21</v>
      </c>
      <c r="AY185" s="46">
        <v>1601731.1799999997</v>
      </c>
      <c r="AZ185" s="46">
        <v>361114.01</v>
      </c>
      <c r="BA185" s="46">
        <v>490490.73000000016</v>
      </c>
    </row>
    <row r="186" spans="2:53" x14ac:dyDescent="0.3">
      <c r="B186" s="48" t="s">
        <v>417</v>
      </c>
      <c r="C186" s="48" t="s">
        <v>416</v>
      </c>
      <c r="D186" s="49">
        <v>7147903.820000005</v>
      </c>
      <c r="E186" s="46">
        <v>2438062.54</v>
      </c>
      <c r="H186" s="46">
        <v>153043.01</v>
      </c>
      <c r="I186" s="46">
        <v>213219.82</v>
      </c>
      <c r="J186" s="46">
        <v>206880.78</v>
      </c>
      <c r="K186" s="46">
        <v>87844.760000000009</v>
      </c>
      <c r="L186" s="46">
        <v>46376.59</v>
      </c>
      <c r="M186" s="46">
        <v>397271.53</v>
      </c>
      <c r="S186" s="46">
        <v>126709.01</v>
      </c>
      <c r="T186" s="46">
        <v>17719.900000000001</v>
      </c>
      <c r="U186" s="46">
        <v>64086.34</v>
      </c>
      <c r="Z186" s="46">
        <v>476772.32</v>
      </c>
      <c r="AA186" s="46">
        <v>34796.53</v>
      </c>
      <c r="AB186" s="46">
        <v>32584.249999999996</v>
      </c>
      <c r="AC186" s="46">
        <v>194800.07</v>
      </c>
      <c r="AD186" s="46">
        <v>820418.85000000009</v>
      </c>
      <c r="AE186" s="46">
        <v>332946.09999999998</v>
      </c>
      <c r="AF186" s="46">
        <v>87940.26</v>
      </c>
      <c r="AJ186" s="46">
        <v>774.61999999999989</v>
      </c>
      <c r="AK186" s="46">
        <v>33131.49</v>
      </c>
      <c r="AQ186" s="46">
        <v>8177.5599999999995</v>
      </c>
      <c r="AT186" s="46">
        <v>41938.68</v>
      </c>
      <c r="AX186" s="46">
        <v>316.94</v>
      </c>
      <c r="AY186" s="46">
        <v>823144.5</v>
      </c>
      <c r="AZ186" s="46">
        <v>186362.81</v>
      </c>
      <c r="BA186" s="46">
        <v>322584.56</v>
      </c>
    </row>
    <row r="187" spans="2:53" x14ac:dyDescent="0.3">
      <c r="B187" s="48" t="s">
        <v>415</v>
      </c>
      <c r="C187" s="48" t="s">
        <v>414</v>
      </c>
      <c r="D187" s="49">
        <v>6903436.1100000003</v>
      </c>
      <c r="E187" s="46">
        <v>3126756.21</v>
      </c>
      <c r="I187" s="46">
        <v>236756.18</v>
      </c>
      <c r="J187" s="46">
        <v>164187.81</v>
      </c>
      <c r="M187" s="46">
        <v>636192.87</v>
      </c>
      <c r="P187" s="46">
        <v>108300.07</v>
      </c>
      <c r="S187" s="46">
        <v>213463.85</v>
      </c>
      <c r="T187" s="46">
        <v>46423.409999999996</v>
      </c>
      <c r="U187" s="46">
        <v>5868</v>
      </c>
      <c r="Z187" s="46">
        <v>187424.59999999998</v>
      </c>
      <c r="AA187" s="46">
        <v>123540.11</v>
      </c>
      <c r="AC187" s="46">
        <v>103818.17</v>
      </c>
      <c r="AF187" s="46">
        <v>66026.900000000009</v>
      </c>
      <c r="AK187" s="46">
        <v>10748.48</v>
      </c>
      <c r="AQ187" s="46">
        <v>8074.75</v>
      </c>
      <c r="AR187" s="46">
        <v>235</v>
      </c>
      <c r="AY187" s="46">
        <v>1104585.6099999999</v>
      </c>
      <c r="AZ187" s="46">
        <v>291660.22000000003</v>
      </c>
      <c r="BA187" s="46">
        <v>469373.86999999994</v>
      </c>
    </row>
    <row r="188" spans="2:53" x14ac:dyDescent="0.3">
      <c r="B188" s="48" t="s">
        <v>413</v>
      </c>
      <c r="C188" s="48" t="s">
        <v>412</v>
      </c>
      <c r="D188" s="49">
        <v>2266010.31</v>
      </c>
      <c r="E188" s="46">
        <v>1163089.7599999998</v>
      </c>
      <c r="I188" s="46">
        <v>11522.64</v>
      </c>
      <c r="J188" s="46">
        <v>28198.91</v>
      </c>
      <c r="M188" s="46">
        <v>123529.58000000002</v>
      </c>
      <c r="P188" s="46">
        <v>12094</v>
      </c>
      <c r="S188" s="46">
        <v>1174.97</v>
      </c>
      <c r="Z188" s="46">
        <v>15914.18</v>
      </c>
      <c r="AA188" s="46">
        <v>19419.400000000001</v>
      </c>
      <c r="AC188" s="46">
        <v>50880.12</v>
      </c>
      <c r="AF188" s="46">
        <v>387.5</v>
      </c>
      <c r="AY188" s="46">
        <v>532493.18999999994</v>
      </c>
      <c r="AZ188" s="46">
        <v>133754.82</v>
      </c>
      <c r="BA188" s="46">
        <v>173551.24000000005</v>
      </c>
    </row>
    <row r="189" spans="2:53" x14ac:dyDescent="0.3">
      <c r="B189" s="48" t="s">
        <v>411</v>
      </c>
      <c r="C189" s="48" t="s">
        <v>410</v>
      </c>
      <c r="D189" s="49">
        <v>17996393.129999995</v>
      </c>
      <c r="E189" s="46">
        <v>6546529.379999999</v>
      </c>
      <c r="F189" s="46">
        <v>463674.42000000004</v>
      </c>
      <c r="H189" s="46">
        <v>611003.45000000007</v>
      </c>
      <c r="I189" s="46">
        <v>542913.59000000008</v>
      </c>
      <c r="J189" s="46">
        <v>826702.61999999988</v>
      </c>
      <c r="K189" s="46">
        <v>343408.88</v>
      </c>
      <c r="L189" s="46">
        <v>13756.28</v>
      </c>
      <c r="M189" s="46">
        <v>1998513.78</v>
      </c>
      <c r="P189" s="46">
        <v>274454.45</v>
      </c>
      <c r="S189" s="46">
        <v>872800.34000000008</v>
      </c>
      <c r="T189" s="46">
        <v>264641.38</v>
      </c>
      <c r="U189" s="46">
        <v>36329.07</v>
      </c>
      <c r="Z189" s="46">
        <v>462542.80000000005</v>
      </c>
      <c r="AA189" s="46">
        <v>118430.87</v>
      </c>
      <c r="AC189" s="46">
        <v>695110.48</v>
      </c>
      <c r="AF189" s="46">
        <v>132662.75</v>
      </c>
      <c r="AQ189" s="46">
        <v>28567.75</v>
      </c>
      <c r="AY189" s="46">
        <v>2267189.3699999992</v>
      </c>
      <c r="AZ189" s="46">
        <v>756758.30999999994</v>
      </c>
      <c r="BA189" s="46">
        <v>740403.16</v>
      </c>
    </row>
    <row r="190" spans="2:53" x14ac:dyDescent="0.3">
      <c r="B190" s="48" t="s">
        <v>409</v>
      </c>
      <c r="C190" s="48" t="s">
        <v>408</v>
      </c>
      <c r="D190" s="49">
        <v>5948555.6999999993</v>
      </c>
      <c r="E190" s="46">
        <v>2372772.5499999998</v>
      </c>
      <c r="F190" s="46">
        <v>416311.07</v>
      </c>
      <c r="I190" s="46">
        <v>299816.55000000005</v>
      </c>
      <c r="J190" s="46">
        <v>201948.67</v>
      </c>
      <c r="L190" s="46">
        <v>3806.32</v>
      </c>
      <c r="M190" s="46">
        <v>368249.7</v>
      </c>
      <c r="O190" s="46">
        <v>1006.74</v>
      </c>
      <c r="P190" s="46">
        <v>66549.569999999992</v>
      </c>
      <c r="R190" s="46">
        <v>4475.8100000000004</v>
      </c>
      <c r="S190" s="46">
        <v>94169.829999999987</v>
      </c>
      <c r="Z190" s="46">
        <v>258841</v>
      </c>
      <c r="AA190" s="46">
        <v>19980.25</v>
      </c>
      <c r="AC190" s="46">
        <v>148041.46</v>
      </c>
      <c r="AF190" s="46">
        <v>13090.27</v>
      </c>
      <c r="AM190" s="46">
        <v>30557.440000000002</v>
      </c>
      <c r="AN190" s="46">
        <v>4166.91</v>
      </c>
      <c r="AO190" s="46">
        <v>210</v>
      </c>
      <c r="AQ190" s="46">
        <v>57170.06</v>
      </c>
      <c r="AT190" s="46">
        <v>11251.75</v>
      </c>
      <c r="AY190" s="46">
        <v>1104009.6400000004</v>
      </c>
      <c r="AZ190" s="46">
        <v>186517.49</v>
      </c>
      <c r="BA190" s="46">
        <v>285612.62</v>
      </c>
    </row>
    <row r="191" spans="2:53" x14ac:dyDescent="0.3">
      <c r="B191" s="48" t="s">
        <v>407</v>
      </c>
      <c r="C191" s="48" t="s">
        <v>406</v>
      </c>
      <c r="D191" s="49">
        <v>5174616.7600000016</v>
      </c>
      <c r="E191" s="46">
        <v>2055777.25</v>
      </c>
      <c r="I191" s="46">
        <v>105215.79</v>
      </c>
      <c r="J191" s="46">
        <v>84613.909999999989</v>
      </c>
      <c r="K191" s="46">
        <v>109869.96</v>
      </c>
      <c r="L191" s="46">
        <v>13174.93</v>
      </c>
      <c r="M191" s="46">
        <v>389013.81</v>
      </c>
      <c r="P191" s="46">
        <v>72969.609999999986</v>
      </c>
      <c r="S191" s="46">
        <v>179996.22</v>
      </c>
      <c r="T191" s="46">
        <v>52583.000000000007</v>
      </c>
      <c r="Z191" s="46">
        <v>101089.88</v>
      </c>
      <c r="AA191" s="46">
        <v>39836.44</v>
      </c>
      <c r="AC191" s="46">
        <v>131288.08000000002</v>
      </c>
      <c r="AF191" s="46">
        <v>78632.33</v>
      </c>
      <c r="AX191" s="46">
        <v>7455.2800000000007</v>
      </c>
      <c r="AY191" s="46">
        <v>1170137.2600000002</v>
      </c>
      <c r="AZ191" s="46">
        <v>222859.71</v>
      </c>
      <c r="BA191" s="46">
        <v>360103.3</v>
      </c>
    </row>
    <row r="192" spans="2:53" x14ac:dyDescent="0.3">
      <c r="B192" s="48" t="s">
        <v>405</v>
      </c>
      <c r="C192" s="48" t="s">
        <v>404</v>
      </c>
      <c r="D192" s="49">
        <v>52746926.170000009</v>
      </c>
      <c r="E192" s="46">
        <v>26090636.68999999</v>
      </c>
      <c r="G192" s="46">
        <v>144918.93999999997</v>
      </c>
      <c r="H192" s="46">
        <v>1170633.6000000001</v>
      </c>
      <c r="I192" s="46">
        <v>303154.02</v>
      </c>
      <c r="J192" s="46">
        <v>1610080.1000000003</v>
      </c>
      <c r="K192" s="46">
        <v>134084.74</v>
      </c>
      <c r="L192" s="46">
        <v>307886</v>
      </c>
      <c r="M192" s="46">
        <v>5816478.3099999996</v>
      </c>
      <c r="O192" s="46">
        <v>80970.009999999995</v>
      </c>
      <c r="P192" s="46">
        <v>527644.65</v>
      </c>
      <c r="S192" s="46">
        <v>1993250.06</v>
      </c>
      <c r="T192" s="46">
        <v>192402.56</v>
      </c>
      <c r="U192" s="46">
        <v>16207</v>
      </c>
      <c r="Z192" s="46">
        <v>435782.74</v>
      </c>
      <c r="AA192" s="46">
        <v>98642.09</v>
      </c>
      <c r="AC192" s="46">
        <v>680150.24</v>
      </c>
      <c r="AF192" s="46">
        <v>221759.05000000002</v>
      </c>
      <c r="AJ192" s="46">
        <v>266.12</v>
      </c>
      <c r="AK192" s="46">
        <v>178051.02000000002</v>
      </c>
      <c r="AN192" s="46">
        <v>20983.239999999998</v>
      </c>
      <c r="AP192" s="46">
        <v>92320.26</v>
      </c>
      <c r="AQ192" s="46">
        <v>90395.290000000008</v>
      </c>
      <c r="AT192" s="46">
        <v>297082.34999999998</v>
      </c>
      <c r="AY192" s="46">
        <v>7343662.7899999991</v>
      </c>
      <c r="AZ192" s="46">
        <v>2286362.7000000002</v>
      </c>
      <c r="BA192" s="46">
        <v>2613121.5999999996</v>
      </c>
    </row>
    <row r="193" spans="2:53" x14ac:dyDescent="0.3">
      <c r="B193" s="48" t="s">
        <v>403</v>
      </c>
      <c r="C193" s="48" t="s">
        <v>142</v>
      </c>
      <c r="D193" s="49">
        <v>353719740.60000038</v>
      </c>
      <c r="E193" s="46">
        <v>190855300.39000002</v>
      </c>
      <c r="F193" s="46">
        <v>5113936.9799999986</v>
      </c>
      <c r="G193" s="46">
        <v>1045043.1499999999</v>
      </c>
      <c r="H193" s="46">
        <v>6779022.5700000003</v>
      </c>
      <c r="I193" s="46">
        <v>5986485.3100000005</v>
      </c>
      <c r="J193" s="46">
        <v>5017705.6599999992</v>
      </c>
      <c r="K193" s="46">
        <v>1041848.0399999998</v>
      </c>
      <c r="M193" s="46">
        <v>40637934.360000007</v>
      </c>
      <c r="O193" s="46">
        <v>1104895.9000000001</v>
      </c>
      <c r="P193" s="46">
        <v>4456740.9800000004</v>
      </c>
      <c r="S193" s="46">
        <v>10816646.940000001</v>
      </c>
      <c r="T193" s="46">
        <v>3171055.52</v>
      </c>
      <c r="U193" s="46">
        <v>115248.67</v>
      </c>
      <c r="Z193" s="46">
        <v>4038345.49</v>
      </c>
      <c r="AA193" s="46">
        <v>742212.84000000008</v>
      </c>
      <c r="AC193" s="46">
        <v>5911353.5700000003</v>
      </c>
      <c r="AF193" s="46">
        <v>1657965.7500000002</v>
      </c>
      <c r="AJ193" s="46">
        <v>182592.11000000002</v>
      </c>
      <c r="AK193" s="46">
        <v>2764089.95</v>
      </c>
      <c r="AL193" s="46">
        <v>10017.619999999999</v>
      </c>
      <c r="AM193" s="46">
        <v>133061.05000000002</v>
      </c>
      <c r="AN193" s="46">
        <v>47480.9</v>
      </c>
      <c r="AQ193" s="46">
        <v>569182.63</v>
      </c>
      <c r="AS193" s="46">
        <v>75926.149999999994</v>
      </c>
      <c r="AT193" s="46">
        <v>188667.03</v>
      </c>
      <c r="AX193" s="46">
        <v>1092033.3999999999</v>
      </c>
      <c r="AY193" s="46">
        <v>38953000.779999986</v>
      </c>
      <c r="AZ193" s="46">
        <v>8455587.2200000007</v>
      </c>
      <c r="BA193" s="46">
        <v>12756359.640000001</v>
      </c>
    </row>
    <row r="194" spans="2:53" x14ac:dyDescent="0.3">
      <c r="B194" s="48" t="s">
        <v>402</v>
      </c>
      <c r="C194" s="48" t="s">
        <v>401</v>
      </c>
      <c r="D194" s="49">
        <v>517919914.93999952</v>
      </c>
      <c r="E194" s="46">
        <v>247399120.54999998</v>
      </c>
      <c r="F194" s="46">
        <v>12626714.780000001</v>
      </c>
      <c r="G194" s="46">
        <v>2277050.3199999998</v>
      </c>
      <c r="H194" s="46">
        <v>8084105.5399999982</v>
      </c>
      <c r="I194" s="46">
        <v>5789803.1600000011</v>
      </c>
      <c r="J194" s="46">
        <v>13809439.720000003</v>
      </c>
      <c r="K194" s="46">
        <v>1890051.3899999997</v>
      </c>
      <c r="L194" s="46">
        <v>387197.46</v>
      </c>
      <c r="M194" s="46">
        <v>53121593.940000005</v>
      </c>
      <c r="O194" s="46">
        <v>178293.13999999998</v>
      </c>
      <c r="P194" s="46">
        <v>7221783.5199999996</v>
      </c>
      <c r="S194" s="46">
        <v>15364143.859999999</v>
      </c>
      <c r="T194" s="46">
        <v>3319233.06</v>
      </c>
      <c r="U194" s="46">
        <v>271460.49</v>
      </c>
      <c r="Z194" s="46">
        <v>11918981.859999999</v>
      </c>
      <c r="AA194" s="46">
        <v>1992713.0400000003</v>
      </c>
      <c r="AC194" s="46">
        <v>15894731.5</v>
      </c>
      <c r="AD194" s="46">
        <v>320184.30000000005</v>
      </c>
      <c r="AE194" s="46">
        <v>158684.73000000001</v>
      </c>
      <c r="AF194" s="46">
        <v>4853713.1700000009</v>
      </c>
      <c r="AH194" s="46">
        <v>5977013.6499999994</v>
      </c>
      <c r="AJ194" s="46">
        <v>473421</v>
      </c>
      <c r="AK194" s="46">
        <v>4517026.2899999991</v>
      </c>
      <c r="AM194" s="46">
        <v>363834.71</v>
      </c>
      <c r="AP194" s="46">
        <v>2193.16</v>
      </c>
      <c r="AQ194" s="46">
        <v>779499.64</v>
      </c>
      <c r="AT194" s="46">
        <v>1684530.7399999998</v>
      </c>
      <c r="AW194" s="46">
        <v>4810896.43</v>
      </c>
      <c r="AX194" s="46">
        <v>990689.8</v>
      </c>
      <c r="AY194" s="46">
        <v>59984671.290000007</v>
      </c>
      <c r="AZ194" s="46">
        <v>16762269.719999997</v>
      </c>
      <c r="BA194" s="46">
        <v>14694868.979999999</v>
      </c>
    </row>
    <row r="195" spans="2:53" x14ac:dyDescent="0.3">
      <c r="B195" s="48" t="s">
        <v>400</v>
      </c>
      <c r="C195" s="48" t="s">
        <v>399</v>
      </c>
      <c r="D195" s="49">
        <v>3201992.6299999994</v>
      </c>
      <c r="E195" s="46">
        <v>1683034.23</v>
      </c>
      <c r="H195" s="46">
        <v>8018.66</v>
      </c>
      <c r="I195" s="46">
        <v>11292.2</v>
      </c>
      <c r="L195" s="46">
        <v>23920.44</v>
      </c>
      <c r="M195" s="46">
        <v>226291.05000000002</v>
      </c>
      <c r="O195" s="46">
        <v>10105.49</v>
      </c>
      <c r="P195" s="46">
        <v>55931.619999999995</v>
      </c>
      <c r="Z195" s="46">
        <v>22880.13</v>
      </c>
      <c r="AA195" s="46">
        <v>37251.56</v>
      </c>
      <c r="AC195" s="46">
        <v>30663.299999999996</v>
      </c>
      <c r="AF195" s="46">
        <v>2373.7200000000003</v>
      </c>
      <c r="AQ195" s="46">
        <v>6071.0099999999993</v>
      </c>
      <c r="AT195" s="46">
        <v>100</v>
      </c>
      <c r="AX195" s="46">
        <v>2248.41</v>
      </c>
      <c r="AY195" s="46">
        <v>920287.37000000023</v>
      </c>
      <c r="AZ195" s="46">
        <v>65519.74</v>
      </c>
      <c r="BA195" s="46">
        <v>96003.7</v>
      </c>
    </row>
    <row r="196" spans="2:53" x14ac:dyDescent="0.3">
      <c r="B196" s="48" t="s">
        <v>398</v>
      </c>
      <c r="C196" s="48" t="s">
        <v>397</v>
      </c>
      <c r="D196" s="49">
        <v>87867326.319999933</v>
      </c>
      <c r="E196" s="46">
        <v>47330321.839999996</v>
      </c>
      <c r="F196" s="46">
        <v>440630.02</v>
      </c>
      <c r="H196" s="46">
        <v>246322.80999999997</v>
      </c>
      <c r="I196" s="46">
        <v>1004184.18</v>
      </c>
      <c r="J196" s="46">
        <v>2597167.69</v>
      </c>
      <c r="K196" s="46">
        <v>127037.38</v>
      </c>
      <c r="L196" s="46">
        <v>333767.32999999996</v>
      </c>
      <c r="M196" s="46">
        <v>10762118.380000003</v>
      </c>
      <c r="O196" s="46">
        <v>293598</v>
      </c>
      <c r="P196" s="46">
        <v>1134656.1499999999</v>
      </c>
      <c r="R196" s="46">
        <v>13774</v>
      </c>
      <c r="S196" s="46">
        <v>2855941.4000000004</v>
      </c>
      <c r="U196" s="46">
        <v>31967.119999999999</v>
      </c>
      <c r="Z196" s="46">
        <v>818440.85</v>
      </c>
      <c r="AA196" s="46">
        <v>201484.59</v>
      </c>
      <c r="AC196" s="46">
        <v>1303677.08</v>
      </c>
      <c r="AF196" s="46">
        <v>294398.27</v>
      </c>
      <c r="AJ196" s="46">
        <v>37533.919999999998</v>
      </c>
      <c r="AK196" s="46">
        <v>603475.07999999996</v>
      </c>
      <c r="AP196" s="46">
        <v>23419.64</v>
      </c>
      <c r="AQ196" s="46">
        <v>184571.65999999997</v>
      </c>
      <c r="AT196" s="46">
        <v>101081.18</v>
      </c>
      <c r="AV196" s="46">
        <v>26848.739999999998</v>
      </c>
      <c r="AX196" s="46">
        <v>467685.12999999995</v>
      </c>
      <c r="AY196" s="46">
        <v>11488176.579999996</v>
      </c>
      <c r="AZ196" s="46">
        <v>2622062.1999999993</v>
      </c>
      <c r="BA196" s="46">
        <v>2522985.0999999996</v>
      </c>
    </row>
    <row r="197" spans="2:53" x14ac:dyDescent="0.3">
      <c r="B197" s="48" t="s">
        <v>396</v>
      </c>
      <c r="C197" s="48" t="s">
        <v>395</v>
      </c>
      <c r="D197" s="49">
        <v>145261587.90000001</v>
      </c>
      <c r="E197" s="46">
        <v>82025594.920000032</v>
      </c>
      <c r="F197" s="46">
        <v>946198.77</v>
      </c>
      <c r="G197" s="46">
        <v>6806.4</v>
      </c>
      <c r="I197" s="46">
        <v>905321.37</v>
      </c>
      <c r="J197" s="46">
        <v>784466.95999999985</v>
      </c>
      <c r="K197" s="46">
        <v>456761.92</v>
      </c>
      <c r="M197" s="46">
        <v>18135520.530000001</v>
      </c>
      <c r="O197" s="46">
        <v>282789.55</v>
      </c>
      <c r="P197" s="46">
        <v>1748166.5800000003</v>
      </c>
      <c r="S197" s="46">
        <v>4952378.0399999991</v>
      </c>
      <c r="T197" s="46">
        <v>1059450.68</v>
      </c>
      <c r="U197" s="46">
        <v>42801</v>
      </c>
      <c r="Z197" s="46">
        <v>815473.6100000001</v>
      </c>
      <c r="AA197" s="46">
        <v>216264.56</v>
      </c>
      <c r="AC197" s="46">
        <v>1916518.7100000002</v>
      </c>
      <c r="AF197" s="46">
        <v>830209.6</v>
      </c>
      <c r="AJ197" s="46">
        <v>52179.200000000004</v>
      </c>
      <c r="AK197" s="46">
        <v>685191.21</v>
      </c>
      <c r="AQ197" s="46">
        <v>967993.36000000022</v>
      </c>
      <c r="AT197" s="46">
        <v>50562.07</v>
      </c>
      <c r="AW197" s="46">
        <v>1403118.9400000002</v>
      </c>
      <c r="AX197" s="46">
        <v>534409.66999999993</v>
      </c>
      <c r="AY197" s="46">
        <v>18087498.320000008</v>
      </c>
      <c r="AZ197" s="46">
        <v>3372180.2099999995</v>
      </c>
      <c r="BA197" s="46">
        <v>4983731.7199999988</v>
      </c>
    </row>
    <row r="198" spans="2:53" x14ac:dyDescent="0.3">
      <c r="B198" s="48" t="s">
        <v>394</v>
      </c>
      <c r="C198" s="48" t="s">
        <v>393</v>
      </c>
      <c r="D198" s="49">
        <v>25670705.100000001</v>
      </c>
      <c r="E198" s="46">
        <v>13639349.85</v>
      </c>
      <c r="H198" s="46">
        <v>825994.02</v>
      </c>
      <c r="I198" s="46">
        <v>277062.5</v>
      </c>
      <c r="J198" s="46">
        <v>474057.39999999997</v>
      </c>
      <c r="K198" s="46">
        <v>91680.430000000008</v>
      </c>
      <c r="M198" s="46">
        <v>3467677.57</v>
      </c>
      <c r="P198" s="46">
        <v>231809.76</v>
      </c>
      <c r="T198" s="46">
        <v>252212.02000000005</v>
      </c>
      <c r="Z198" s="46">
        <v>130559.39000000001</v>
      </c>
      <c r="AA198" s="46">
        <v>35149</v>
      </c>
      <c r="AC198" s="46">
        <v>135825.94</v>
      </c>
      <c r="AF198" s="46">
        <v>199126.21999999997</v>
      </c>
      <c r="AJ198" s="46">
        <v>10434.23</v>
      </c>
      <c r="AK198" s="46">
        <v>120231.67999999999</v>
      </c>
      <c r="AQ198" s="46">
        <v>38756.089999999997</v>
      </c>
      <c r="AW198" s="46">
        <v>237403.55000000002</v>
      </c>
      <c r="AY198" s="46">
        <v>3627679.2800000003</v>
      </c>
      <c r="AZ198" s="46">
        <v>439427.41000000003</v>
      </c>
      <c r="BA198" s="46">
        <v>1436268.76</v>
      </c>
    </row>
    <row r="199" spans="2:53" x14ac:dyDescent="0.3">
      <c r="B199" s="48" t="s">
        <v>392</v>
      </c>
      <c r="C199" s="48" t="s">
        <v>391</v>
      </c>
      <c r="D199" s="49">
        <v>41371692.930000037</v>
      </c>
      <c r="E199" s="46">
        <v>18628860.299999997</v>
      </c>
      <c r="F199" s="46">
        <v>156687.15</v>
      </c>
      <c r="G199" s="46">
        <v>36440.49</v>
      </c>
      <c r="H199" s="46">
        <v>737684.05999999994</v>
      </c>
      <c r="I199" s="46">
        <v>908112.84000000008</v>
      </c>
      <c r="J199" s="46">
        <v>161301.66</v>
      </c>
      <c r="K199" s="46">
        <v>45608.969999999994</v>
      </c>
      <c r="M199" s="46">
        <v>6733135.8299999991</v>
      </c>
      <c r="O199" s="46">
        <v>69986.8</v>
      </c>
      <c r="P199" s="46">
        <v>633192.15999999992</v>
      </c>
      <c r="S199" s="46">
        <v>2165076.1000000006</v>
      </c>
      <c r="T199" s="46">
        <v>518483.44999999995</v>
      </c>
      <c r="Z199" s="46">
        <v>316077.05</v>
      </c>
      <c r="AA199" s="46">
        <v>187797.68000000002</v>
      </c>
      <c r="AC199" s="46">
        <v>558955.82000000007</v>
      </c>
      <c r="AF199" s="46">
        <v>118959.77</v>
      </c>
      <c r="AJ199" s="46">
        <v>13890.79</v>
      </c>
      <c r="AK199" s="46">
        <v>139711.82</v>
      </c>
      <c r="AQ199" s="46">
        <v>68655.570000000007</v>
      </c>
      <c r="AT199" s="46">
        <v>15525.21</v>
      </c>
      <c r="AX199" s="46">
        <v>35717.74</v>
      </c>
      <c r="AY199" s="46">
        <v>6388664.6500000004</v>
      </c>
      <c r="AZ199" s="46">
        <v>954764.33000000007</v>
      </c>
      <c r="BA199" s="46">
        <v>1778402.6899999997</v>
      </c>
    </row>
    <row r="200" spans="2:53" x14ac:dyDescent="0.3">
      <c r="B200" s="48" t="s">
        <v>390</v>
      </c>
      <c r="C200" s="48" t="s">
        <v>389</v>
      </c>
      <c r="D200" s="49">
        <v>222704810.09000006</v>
      </c>
      <c r="E200" s="46">
        <v>96206150.85999997</v>
      </c>
      <c r="F200" s="46">
        <v>3476313.38</v>
      </c>
      <c r="G200" s="46">
        <v>1316348.0400000003</v>
      </c>
      <c r="H200" s="46">
        <v>4400579.03</v>
      </c>
      <c r="I200" s="46">
        <v>2422731.08</v>
      </c>
      <c r="J200" s="46">
        <v>2044623.35</v>
      </c>
      <c r="K200" s="46">
        <v>2513401.9699999997</v>
      </c>
      <c r="L200" s="46">
        <v>76041.710000000006</v>
      </c>
      <c r="M200" s="46">
        <v>27080092.959999993</v>
      </c>
      <c r="O200" s="46">
        <v>652994</v>
      </c>
      <c r="P200" s="46">
        <v>2818997.23</v>
      </c>
      <c r="Q200" s="46">
        <v>1925809.2000000004</v>
      </c>
      <c r="R200" s="46">
        <v>1193295</v>
      </c>
      <c r="S200" s="46">
        <v>4947330.88</v>
      </c>
      <c r="T200" s="46">
        <v>1954620.0099999998</v>
      </c>
      <c r="U200" s="46">
        <v>92628.59</v>
      </c>
      <c r="V200" s="46">
        <v>106379</v>
      </c>
      <c r="Z200" s="46">
        <v>4505042.66</v>
      </c>
      <c r="AA200" s="46">
        <v>765982.14</v>
      </c>
      <c r="AC200" s="46">
        <v>7666552.7899999991</v>
      </c>
      <c r="AD200" s="46">
        <v>128208.3</v>
      </c>
      <c r="AE200" s="46">
        <v>23825.63</v>
      </c>
      <c r="AF200" s="46">
        <v>1883170.4900000002</v>
      </c>
      <c r="AH200" s="46">
        <v>883801.62</v>
      </c>
      <c r="AJ200" s="46">
        <v>116713.88999999998</v>
      </c>
      <c r="AK200" s="46">
        <v>3440814.0800000001</v>
      </c>
      <c r="AM200" s="46">
        <v>24256.420000000002</v>
      </c>
      <c r="AQ200" s="46">
        <v>574918.11000000022</v>
      </c>
      <c r="AT200" s="46">
        <v>939025.2899999998</v>
      </c>
      <c r="AW200" s="46">
        <v>2729023.4699999997</v>
      </c>
      <c r="AX200" s="46">
        <v>197092.77000000002</v>
      </c>
      <c r="AY200" s="46">
        <v>30885189.520000007</v>
      </c>
      <c r="AZ200" s="46">
        <v>7791223.0300000003</v>
      </c>
      <c r="BA200" s="46">
        <v>6921633.5900000008</v>
      </c>
    </row>
    <row r="201" spans="2:53" x14ac:dyDescent="0.3">
      <c r="B201" s="48" t="s">
        <v>388</v>
      </c>
      <c r="C201" s="48" t="s">
        <v>387</v>
      </c>
      <c r="D201" s="49">
        <v>149811577.98000005</v>
      </c>
      <c r="E201" s="46">
        <v>80654910.939999983</v>
      </c>
      <c r="F201" s="46">
        <v>30656.66</v>
      </c>
      <c r="H201" s="46">
        <v>4047798.5300000003</v>
      </c>
      <c r="I201" s="46">
        <v>759629.47</v>
      </c>
      <c r="J201" s="46">
        <v>1953334.2099999997</v>
      </c>
      <c r="K201" s="46">
        <v>493767.87</v>
      </c>
      <c r="L201" s="46">
        <v>171845.85</v>
      </c>
      <c r="M201" s="46">
        <v>18787994.59</v>
      </c>
      <c r="O201" s="46">
        <v>366105.02</v>
      </c>
      <c r="P201" s="46">
        <v>1888847.0000000002</v>
      </c>
      <c r="S201" s="46">
        <v>4486119.7200000007</v>
      </c>
      <c r="T201" s="46">
        <v>871940.52999999991</v>
      </c>
      <c r="Z201" s="46">
        <v>878881.62999999989</v>
      </c>
      <c r="AA201" s="46">
        <v>64597.7</v>
      </c>
      <c r="AC201" s="46">
        <v>1161257.5300000003</v>
      </c>
      <c r="AF201" s="46">
        <v>1362871.98</v>
      </c>
      <c r="AJ201" s="46">
        <v>2843</v>
      </c>
      <c r="AK201" s="46">
        <v>331157.82999999996</v>
      </c>
      <c r="AQ201" s="46">
        <v>275141.29000000004</v>
      </c>
      <c r="AT201" s="46">
        <v>87545.88</v>
      </c>
      <c r="AU201" s="46">
        <v>94783.25</v>
      </c>
      <c r="AX201" s="46">
        <v>386971.27</v>
      </c>
      <c r="AY201" s="46">
        <v>20052072.089999992</v>
      </c>
      <c r="AZ201" s="46">
        <v>3427104.5399999996</v>
      </c>
      <c r="BA201" s="46">
        <v>7173399.5999999996</v>
      </c>
    </row>
    <row r="202" spans="2:53" x14ac:dyDescent="0.3">
      <c r="B202" s="48" t="s">
        <v>386</v>
      </c>
      <c r="C202" s="48" t="s">
        <v>385</v>
      </c>
      <c r="D202" s="49">
        <v>131348277.41000007</v>
      </c>
      <c r="E202" s="46">
        <v>58431265.219999991</v>
      </c>
      <c r="H202" s="46">
        <v>2561820.27</v>
      </c>
      <c r="I202" s="46">
        <v>2282092.21</v>
      </c>
      <c r="J202" s="46">
        <v>108492.68999999999</v>
      </c>
      <c r="K202" s="46">
        <v>462210.93</v>
      </c>
      <c r="L202" s="46">
        <v>215000</v>
      </c>
      <c r="M202" s="46">
        <v>18037473.900000002</v>
      </c>
      <c r="N202" s="46">
        <v>4541.68</v>
      </c>
      <c r="O202" s="46">
        <v>276951.29000000004</v>
      </c>
      <c r="P202" s="46">
        <v>1645775.11</v>
      </c>
      <c r="S202" s="46">
        <v>4503654.95</v>
      </c>
      <c r="T202" s="46">
        <v>906155</v>
      </c>
      <c r="U202" s="46">
        <v>68815.5</v>
      </c>
      <c r="Z202" s="46">
        <v>3167173.5100000007</v>
      </c>
      <c r="AA202" s="46">
        <v>601779.72000000009</v>
      </c>
      <c r="AC202" s="46">
        <v>5155504.67</v>
      </c>
      <c r="AF202" s="46">
        <v>1297509.26</v>
      </c>
      <c r="AH202" s="46">
        <v>884993.8899999999</v>
      </c>
      <c r="AJ202" s="46">
        <v>134808.85</v>
      </c>
      <c r="AK202" s="46">
        <v>2202760.3200000003</v>
      </c>
      <c r="AM202" s="46">
        <v>174425</v>
      </c>
      <c r="AQ202" s="46">
        <v>269119.33999999997</v>
      </c>
      <c r="AT202" s="46">
        <v>378701.41000000003</v>
      </c>
      <c r="AW202" s="46">
        <v>677984.82000000007</v>
      </c>
      <c r="AX202" s="46">
        <v>31592.54</v>
      </c>
      <c r="AY202" s="46">
        <v>16996943.099999994</v>
      </c>
      <c r="AZ202" s="46">
        <v>4586322.2</v>
      </c>
      <c r="BA202" s="46">
        <v>5284410.03</v>
      </c>
    </row>
    <row r="203" spans="2:53" x14ac:dyDescent="0.3">
      <c r="B203" s="48" t="s">
        <v>384</v>
      </c>
      <c r="C203" s="48" t="s">
        <v>383</v>
      </c>
      <c r="D203" s="49">
        <v>319649824.8300001</v>
      </c>
      <c r="E203" s="46">
        <v>159802805.08000004</v>
      </c>
      <c r="F203" s="46">
        <v>7018568.2499999972</v>
      </c>
      <c r="G203" s="46">
        <v>2492238.9</v>
      </c>
      <c r="I203" s="46">
        <v>5450350.4000000013</v>
      </c>
      <c r="J203" s="46">
        <v>550817.19000000006</v>
      </c>
      <c r="K203" s="46">
        <v>1632826.9499999997</v>
      </c>
      <c r="L203" s="46">
        <v>103351.65000000001</v>
      </c>
      <c r="M203" s="46">
        <v>36160201.280000009</v>
      </c>
      <c r="O203" s="46">
        <v>986486</v>
      </c>
      <c r="P203" s="46">
        <v>3856174.04</v>
      </c>
      <c r="R203" s="46">
        <v>60631.240000000005</v>
      </c>
      <c r="S203" s="46">
        <v>9099833.3300000001</v>
      </c>
      <c r="T203" s="46">
        <v>2166887.5</v>
      </c>
      <c r="U203" s="46">
        <v>108971</v>
      </c>
      <c r="V203" s="46">
        <v>359599.97</v>
      </c>
      <c r="W203" s="46">
        <v>3645593.36</v>
      </c>
      <c r="X203" s="46">
        <v>27557.879999999997</v>
      </c>
      <c r="Z203" s="46">
        <v>4375681.76</v>
      </c>
      <c r="AA203" s="46">
        <v>501897.43</v>
      </c>
      <c r="AC203" s="46">
        <v>8504319.040000001</v>
      </c>
      <c r="AF203" s="46">
        <v>1534073.3399999999</v>
      </c>
      <c r="AH203" s="46">
        <v>153.29</v>
      </c>
      <c r="AJ203" s="46">
        <v>143267.76999999999</v>
      </c>
      <c r="AK203" s="46">
        <v>2323320.0100000002</v>
      </c>
      <c r="AM203" s="46">
        <v>96489.75</v>
      </c>
      <c r="AN203" s="46">
        <v>123323.72</v>
      </c>
      <c r="AQ203" s="46">
        <v>939114.11999999988</v>
      </c>
      <c r="AT203" s="46">
        <v>245674.94999999998</v>
      </c>
      <c r="AV203" s="46">
        <v>517069.95</v>
      </c>
      <c r="AW203" s="46">
        <v>1906253.16</v>
      </c>
      <c r="AX203" s="46">
        <v>387749.96</v>
      </c>
      <c r="AY203" s="46">
        <v>38815767.919999987</v>
      </c>
      <c r="AZ203" s="46">
        <v>9658537.0999999996</v>
      </c>
      <c r="BA203" s="46">
        <v>16054237.539999999</v>
      </c>
    </row>
    <row r="204" spans="2:53" x14ac:dyDescent="0.3">
      <c r="B204" s="48" t="s">
        <v>382</v>
      </c>
      <c r="C204" s="48" t="s">
        <v>381</v>
      </c>
      <c r="D204" s="49">
        <v>28294684.169999983</v>
      </c>
      <c r="E204" s="46">
        <v>14412213.65</v>
      </c>
      <c r="F204" s="46">
        <v>414546.55000000005</v>
      </c>
      <c r="G204" s="46">
        <v>201443.7</v>
      </c>
      <c r="I204" s="46">
        <v>192863.65000000002</v>
      </c>
      <c r="J204" s="46">
        <v>217486.19999999998</v>
      </c>
      <c r="L204" s="46">
        <v>29250</v>
      </c>
      <c r="M204" s="46">
        <v>2850041.1300000008</v>
      </c>
      <c r="P204" s="46">
        <v>240154.49000000002</v>
      </c>
      <c r="S204" s="46">
        <v>1244587.9800000002</v>
      </c>
      <c r="T204" s="46">
        <v>247474.76999999996</v>
      </c>
      <c r="U204" s="46">
        <v>8082</v>
      </c>
      <c r="Z204" s="46">
        <v>296407.15000000002</v>
      </c>
      <c r="AA204" s="46">
        <v>64905</v>
      </c>
      <c r="AC204" s="46">
        <v>494038.1100000001</v>
      </c>
      <c r="AF204" s="46">
        <v>71220.599999999991</v>
      </c>
      <c r="AK204" s="46">
        <v>27504.93</v>
      </c>
      <c r="AM204" s="46">
        <v>14371.869999999999</v>
      </c>
      <c r="AQ204" s="46">
        <v>62591.469999999994</v>
      </c>
      <c r="AW204" s="46">
        <v>223039.28000000003</v>
      </c>
      <c r="AX204" s="46">
        <v>104555.76999999999</v>
      </c>
      <c r="AY204" s="46">
        <v>4545062.8900000015</v>
      </c>
      <c r="AZ204" s="46">
        <v>922340.22</v>
      </c>
      <c r="BA204" s="46">
        <v>1410502.76</v>
      </c>
    </row>
    <row r="205" spans="2:53" x14ac:dyDescent="0.3">
      <c r="B205" s="48" t="s">
        <v>380</v>
      </c>
      <c r="C205" s="48" t="s">
        <v>379</v>
      </c>
      <c r="D205" s="49">
        <v>61423989.430000007</v>
      </c>
      <c r="E205" s="46">
        <v>32814017.969999999</v>
      </c>
      <c r="F205" s="46">
        <v>248016.52000000005</v>
      </c>
      <c r="G205" s="46">
        <v>256366.1</v>
      </c>
      <c r="J205" s="46">
        <v>311129.21999999997</v>
      </c>
      <c r="K205" s="46">
        <v>2796.01</v>
      </c>
      <c r="L205" s="46">
        <v>98300</v>
      </c>
      <c r="M205" s="46">
        <v>7794021.9800000004</v>
      </c>
      <c r="O205" s="46">
        <v>167375.25</v>
      </c>
      <c r="P205" s="46">
        <v>770682.34</v>
      </c>
      <c r="Q205" s="46">
        <v>165656.12999999998</v>
      </c>
      <c r="S205" s="46">
        <v>2542000.4799999995</v>
      </c>
      <c r="T205" s="46">
        <v>293105.65999999997</v>
      </c>
      <c r="U205" s="46">
        <v>2550</v>
      </c>
      <c r="Z205" s="46">
        <v>166230.36000000002</v>
      </c>
      <c r="AA205" s="46">
        <v>74184.839999999982</v>
      </c>
      <c r="AC205" s="46">
        <v>692231.99</v>
      </c>
      <c r="AF205" s="46">
        <v>295752.37</v>
      </c>
      <c r="AJ205" s="46">
        <v>7753.51</v>
      </c>
      <c r="AK205" s="46">
        <v>202727.19</v>
      </c>
      <c r="AM205" s="46">
        <v>44819.14</v>
      </c>
      <c r="AN205" s="46">
        <v>5000.12</v>
      </c>
      <c r="AP205" s="46">
        <v>2391.11</v>
      </c>
      <c r="AQ205" s="46">
        <v>106219.76000000001</v>
      </c>
      <c r="AW205" s="46">
        <v>438148.63</v>
      </c>
      <c r="AX205" s="46">
        <v>729430.55</v>
      </c>
      <c r="AY205" s="46">
        <v>8022791.7999999998</v>
      </c>
      <c r="AZ205" s="46">
        <v>2188225.16</v>
      </c>
      <c r="BA205" s="46">
        <v>2982065.2400000007</v>
      </c>
    </row>
    <row r="206" spans="2:53" x14ac:dyDescent="0.3">
      <c r="B206" s="48" t="s">
        <v>378</v>
      </c>
      <c r="C206" s="48" t="s">
        <v>377</v>
      </c>
      <c r="D206" s="49">
        <v>63853947.48999998</v>
      </c>
      <c r="E206" s="46">
        <v>32462656.099999994</v>
      </c>
      <c r="F206" s="46">
        <v>57252.38</v>
      </c>
      <c r="G206" s="46">
        <v>217798.04</v>
      </c>
      <c r="H206" s="46">
        <v>511083.18</v>
      </c>
      <c r="I206" s="46">
        <v>326006.74</v>
      </c>
      <c r="J206" s="46">
        <v>1720664.3800000001</v>
      </c>
      <c r="K206" s="46">
        <v>138101.40000000002</v>
      </c>
      <c r="L206" s="46">
        <v>71051</v>
      </c>
      <c r="M206" s="46">
        <v>7562549.3199999994</v>
      </c>
      <c r="O206" s="46">
        <v>69367.350000000006</v>
      </c>
      <c r="P206" s="46">
        <v>745052.56</v>
      </c>
      <c r="S206" s="46">
        <v>3073704.0200000005</v>
      </c>
      <c r="T206" s="46">
        <v>454924.98000000004</v>
      </c>
      <c r="Z206" s="46">
        <v>504595.95</v>
      </c>
      <c r="AA206" s="46">
        <v>190444.25999999998</v>
      </c>
      <c r="AC206" s="46">
        <v>1318548.7200000002</v>
      </c>
      <c r="AF206" s="46">
        <v>271555.36999999994</v>
      </c>
      <c r="AJ206" s="46">
        <v>32197.200000000001</v>
      </c>
      <c r="AK206" s="46">
        <v>912212.53</v>
      </c>
      <c r="AL206" s="46">
        <v>11550.35</v>
      </c>
      <c r="AM206" s="46">
        <v>77810.13</v>
      </c>
      <c r="AQ206" s="46">
        <v>102482.95999999999</v>
      </c>
      <c r="AT206" s="46">
        <v>30086.039999999997</v>
      </c>
      <c r="AX206" s="46">
        <v>22976</v>
      </c>
      <c r="AY206" s="46">
        <v>8312493.9000000013</v>
      </c>
      <c r="AZ206" s="46">
        <v>1927445.61</v>
      </c>
      <c r="BA206" s="46">
        <v>2729337.0200000005</v>
      </c>
    </row>
    <row r="207" spans="2:53" x14ac:dyDescent="0.3">
      <c r="B207" s="48" t="s">
        <v>376</v>
      </c>
      <c r="C207" s="48" t="s">
        <v>375</v>
      </c>
      <c r="D207" s="49">
        <v>9148050.1100000013</v>
      </c>
      <c r="E207" s="46">
        <v>5058518.1800000006</v>
      </c>
      <c r="I207" s="46">
        <v>18481.739999999998</v>
      </c>
      <c r="J207" s="46">
        <v>93832.900000000009</v>
      </c>
      <c r="L207" s="46">
        <v>403464</v>
      </c>
      <c r="M207" s="46">
        <v>648737.92999999993</v>
      </c>
      <c r="S207" s="46">
        <v>393650.97000000003</v>
      </c>
      <c r="T207" s="46">
        <v>97572.239999999991</v>
      </c>
      <c r="U207" s="46">
        <v>27255</v>
      </c>
      <c r="AC207" s="46">
        <v>171751.66</v>
      </c>
      <c r="AF207" s="46">
        <v>350263.86999999994</v>
      </c>
      <c r="AM207" s="46">
        <v>289418.34999999998</v>
      </c>
      <c r="AN207" s="46">
        <v>14895.13</v>
      </c>
      <c r="AW207" s="46">
        <v>811864.53</v>
      </c>
      <c r="AY207" s="46">
        <v>289720.84000000003</v>
      </c>
      <c r="AZ207" s="46">
        <v>38564.449999999997</v>
      </c>
      <c r="BA207" s="46">
        <v>440058.32000000007</v>
      </c>
    </row>
    <row r="208" spans="2:53" x14ac:dyDescent="0.3">
      <c r="B208" s="48" t="s">
        <v>374</v>
      </c>
      <c r="C208" s="48" t="s">
        <v>373</v>
      </c>
      <c r="D208" s="49">
        <v>4318985.05</v>
      </c>
      <c r="E208" s="46">
        <v>1782890.01</v>
      </c>
      <c r="J208" s="46">
        <v>482938.96</v>
      </c>
      <c r="L208" s="46">
        <v>30081.49</v>
      </c>
      <c r="M208" s="46">
        <v>160829.82</v>
      </c>
      <c r="P208" s="46">
        <v>20215</v>
      </c>
      <c r="Z208" s="46">
        <v>97242</v>
      </c>
      <c r="AA208" s="46">
        <v>10818</v>
      </c>
      <c r="AC208" s="46">
        <v>100257.98000000001</v>
      </c>
      <c r="AF208" s="46">
        <v>480</v>
      </c>
      <c r="AK208" s="46">
        <v>36546.17</v>
      </c>
      <c r="AQ208" s="46">
        <v>8111.48</v>
      </c>
      <c r="AT208" s="46">
        <v>399999.97</v>
      </c>
      <c r="AY208" s="46">
        <v>737739.35000000009</v>
      </c>
      <c r="AZ208" s="46">
        <v>262017.18999999997</v>
      </c>
      <c r="BA208" s="46">
        <v>188817.63</v>
      </c>
    </row>
    <row r="209" spans="2:53" x14ac:dyDescent="0.3">
      <c r="B209" s="48" t="s">
        <v>372</v>
      </c>
      <c r="C209" s="48" t="s">
        <v>371</v>
      </c>
      <c r="D209" s="49">
        <v>3789338.22</v>
      </c>
      <c r="E209" s="46">
        <v>1738487.54</v>
      </c>
      <c r="H209" s="46">
        <v>12299.28</v>
      </c>
      <c r="I209" s="46">
        <v>155929.32</v>
      </c>
      <c r="J209" s="46">
        <v>19179.310000000001</v>
      </c>
      <c r="K209" s="46">
        <v>101802</v>
      </c>
      <c r="M209" s="46">
        <v>315147.05000000005</v>
      </c>
      <c r="O209" s="46">
        <v>9657</v>
      </c>
      <c r="P209" s="46">
        <v>43064</v>
      </c>
      <c r="Z209" s="46">
        <v>97227</v>
      </c>
      <c r="AC209" s="46">
        <v>140274.64000000001</v>
      </c>
      <c r="AK209" s="46">
        <v>23053.83</v>
      </c>
      <c r="AQ209" s="46">
        <v>5515.8</v>
      </c>
      <c r="AY209" s="46">
        <v>1018257.3</v>
      </c>
      <c r="AZ209" s="46">
        <v>80820.97</v>
      </c>
      <c r="BA209" s="46">
        <v>28623.18</v>
      </c>
    </row>
    <row r="210" spans="2:53" x14ac:dyDescent="0.3">
      <c r="B210" s="48" t="s">
        <v>370</v>
      </c>
      <c r="C210" s="48" t="s">
        <v>369</v>
      </c>
      <c r="D210" s="49">
        <v>469738.37</v>
      </c>
      <c r="E210" s="46">
        <v>242046.58999999997</v>
      </c>
      <c r="J210" s="46">
        <v>28269.34</v>
      </c>
      <c r="AQ210" s="46">
        <v>350</v>
      </c>
      <c r="AT210" s="46">
        <v>34308.06</v>
      </c>
      <c r="AY210" s="46">
        <v>164764.37999999998</v>
      </c>
    </row>
    <row r="211" spans="2:53" x14ac:dyDescent="0.3">
      <c r="B211" s="48" t="s">
        <v>368</v>
      </c>
      <c r="C211" s="48" t="s">
        <v>367</v>
      </c>
      <c r="D211" s="49">
        <v>12365064.650000004</v>
      </c>
      <c r="E211" s="46">
        <v>4662849.5100000007</v>
      </c>
      <c r="F211" s="46">
        <v>2076874.4400000002</v>
      </c>
      <c r="I211" s="46">
        <v>95429.639999999985</v>
      </c>
      <c r="J211" s="46">
        <v>73937.600000000006</v>
      </c>
      <c r="L211" s="46">
        <v>54579.41</v>
      </c>
      <c r="M211" s="46">
        <v>1278979.17</v>
      </c>
      <c r="O211" s="46">
        <v>40278.83</v>
      </c>
      <c r="P211" s="46">
        <v>168486.24</v>
      </c>
      <c r="S211" s="46">
        <v>121809.62999999999</v>
      </c>
      <c r="U211" s="46">
        <v>3608.55</v>
      </c>
      <c r="Z211" s="46">
        <v>120348.04999999999</v>
      </c>
      <c r="AC211" s="46">
        <v>144736.35999999999</v>
      </c>
      <c r="AF211" s="46">
        <v>69112.23000000001</v>
      </c>
      <c r="AJ211" s="46">
        <v>997</v>
      </c>
      <c r="AK211" s="46">
        <v>123677.41</v>
      </c>
      <c r="AQ211" s="46">
        <v>19153.61</v>
      </c>
      <c r="AT211" s="46">
        <v>191262.02</v>
      </c>
      <c r="AY211" s="46">
        <v>2605172.6399999992</v>
      </c>
      <c r="AZ211" s="46">
        <v>339525.51999999996</v>
      </c>
      <c r="BA211" s="46">
        <v>174246.78999999998</v>
      </c>
    </row>
    <row r="212" spans="2:53" x14ac:dyDescent="0.3">
      <c r="B212" s="48" t="s">
        <v>366</v>
      </c>
      <c r="C212" s="48" t="s">
        <v>365</v>
      </c>
      <c r="D212" s="49">
        <v>6269729.1200000001</v>
      </c>
      <c r="E212" s="46">
        <v>2678266.5000000005</v>
      </c>
      <c r="F212" s="46">
        <v>92007.01</v>
      </c>
      <c r="I212" s="46">
        <v>216207.87</v>
      </c>
      <c r="J212" s="46">
        <v>203365.59</v>
      </c>
      <c r="L212" s="46">
        <v>93508.88</v>
      </c>
      <c r="M212" s="46">
        <v>732051.3899999999</v>
      </c>
      <c r="O212" s="46">
        <v>11654</v>
      </c>
      <c r="P212" s="46">
        <v>82868</v>
      </c>
      <c r="S212" s="46">
        <v>106075.25</v>
      </c>
      <c r="T212" s="46">
        <v>10325.89</v>
      </c>
      <c r="Z212" s="46">
        <v>120814.94</v>
      </c>
      <c r="AA212" s="46">
        <v>9621</v>
      </c>
      <c r="AC212" s="46">
        <v>72912.77</v>
      </c>
      <c r="AF212" s="46">
        <v>27078.489999999998</v>
      </c>
      <c r="AK212" s="46">
        <v>41065.74</v>
      </c>
      <c r="AN212" s="46">
        <v>837.26</v>
      </c>
      <c r="AQ212" s="46">
        <v>5939.16</v>
      </c>
      <c r="AT212" s="46">
        <v>33350.020000000004</v>
      </c>
      <c r="AY212" s="46">
        <v>1309984.07</v>
      </c>
      <c r="AZ212" s="46">
        <v>170919.05</v>
      </c>
      <c r="BA212" s="46">
        <v>250876.24</v>
      </c>
    </row>
    <row r="213" spans="2:53" x14ac:dyDescent="0.3">
      <c r="B213" s="48" t="s">
        <v>364</v>
      </c>
      <c r="C213" s="48" t="s">
        <v>363</v>
      </c>
      <c r="D213" s="49">
        <v>13680897.849999998</v>
      </c>
      <c r="E213" s="46">
        <v>6921765.8000000017</v>
      </c>
      <c r="F213" s="46">
        <v>266751.52</v>
      </c>
      <c r="H213" s="46">
        <v>103865.41</v>
      </c>
      <c r="I213" s="46">
        <v>5404</v>
      </c>
      <c r="J213" s="46">
        <v>7800</v>
      </c>
      <c r="K213" s="46">
        <v>3415.98</v>
      </c>
      <c r="L213" s="46">
        <v>217679.26</v>
      </c>
      <c r="M213" s="46">
        <v>1879308.8699999994</v>
      </c>
      <c r="O213" s="46">
        <v>40836.520000000004</v>
      </c>
      <c r="P213" s="46">
        <v>181840</v>
      </c>
      <c r="S213" s="46">
        <v>262891.82</v>
      </c>
      <c r="U213" s="46">
        <v>20184.300000000003</v>
      </c>
      <c r="Z213" s="46">
        <v>108221.01</v>
      </c>
      <c r="AA213" s="46">
        <v>36710.590000000004</v>
      </c>
      <c r="AC213" s="46">
        <v>185135.47999999998</v>
      </c>
      <c r="AF213" s="46">
        <v>126680.77</v>
      </c>
      <c r="AJ213" s="46">
        <v>11137.64</v>
      </c>
      <c r="AK213" s="46">
        <v>94767.18</v>
      </c>
      <c r="AP213" s="46">
        <v>11314.87</v>
      </c>
      <c r="AQ213" s="46">
        <v>12027.509999999998</v>
      </c>
      <c r="AT213" s="46">
        <v>18500</v>
      </c>
      <c r="AX213" s="46">
        <v>6434.48</v>
      </c>
      <c r="AY213" s="46">
        <v>2361497.7000000007</v>
      </c>
      <c r="AZ213" s="46">
        <v>457737.19</v>
      </c>
      <c r="BA213" s="46">
        <v>338989.95</v>
      </c>
    </row>
    <row r="214" spans="2:53" x14ac:dyDescent="0.3">
      <c r="B214" s="48" t="s">
        <v>362</v>
      </c>
      <c r="C214" s="48" t="s">
        <v>361</v>
      </c>
      <c r="D214" s="49">
        <v>10756082.440000003</v>
      </c>
      <c r="E214" s="46">
        <v>4050880.47</v>
      </c>
      <c r="F214" s="46">
        <v>64870.04</v>
      </c>
      <c r="H214" s="46">
        <v>19987.419999999998</v>
      </c>
      <c r="I214" s="46">
        <v>78535.689999999988</v>
      </c>
      <c r="J214" s="46">
        <v>97414.35000000002</v>
      </c>
      <c r="K214" s="46">
        <v>164778.01999999999</v>
      </c>
      <c r="L214" s="46">
        <v>41839.29</v>
      </c>
      <c r="M214" s="46">
        <v>1376504.9300000002</v>
      </c>
      <c r="O214" s="46">
        <v>28322</v>
      </c>
      <c r="P214" s="46">
        <v>167182</v>
      </c>
      <c r="S214" s="46">
        <v>393508.09</v>
      </c>
      <c r="T214" s="46">
        <v>54437.58</v>
      </c>
      <c r="U214" s="46">
        <v>1929.84</v>
      </c>
      <c r="Z214" s="46">
        <v>340056.39999999997</v>
      </c>
      <c r="AA214" s="46">
        <v>32580.71</v>
      </c>
      <c r="AC214" s="46">
        <v>369406.66000000003</v>
      </c>
      <c r="AD214" s="46">
        <v>344.04</v>
      </c>
      <c r="AF214" s="46">
        <v>100097.43000000001</v>
      </c>
      <c r="AQ214" s="46">
        <v>15372.54</v>
      </c>
      <c r="AT214" s="46">
        <v>69161.5</v>
      </c>
      <c r="AW214" s="46">
        <v>37759.81</v>
      </c>
      <c r="AX214" s="46">
        <v>32864.9</v>
      </c>
      <c r="AY214" s="46">
        <v>2022296.5400000005</v>
      </c>
      <c r="AZ214" s="46">
        <v>499851.99</v>
      </c>
      <c r="BA214" s="46">
        <v>696100.20000000007</v>
      </c>
    </row>
    <row r="215" spans="2:53" x14ac:dyDescent="0.3">
      <c r="B215" s="48" t="s">
        <v>360</v>
      </c>
      <c r="C215" s="48" t="s">
        <v>359</v>
      </c>
      <c r="D215" s="49">
        <v>63828806.600000009</v>
      </c>
      <c r="E215" s="46">
        <v>27122288.889999997</v>
      </c>
      <c r="H215" s="46">
        <v>1407720.61</v>
      </c>
      <c r="I215" s="46">
        <v>1740360.73</v>
      </c>
      <c r="J215" s="46">
        <v>1804513.91</v>
      </c>
      <c r="K215" s="46">
        <v>304981.42</v>
      </c>
      <c r="L215" s="46">
        <v>92581.53</v>
      </c>
      <c r="M215" s="46">
        <v>8008364.3199999994</v>
      </c>
      <c r="O215" s="46">
        <v>178687.69</v>
      </c>
      <c r="P215" s="46">
        <v>778625.09</v>
      </c>
      <c r="S215" s="46">
        <v>3082539.6399999992</v>
      </c>
      <c r="T215" s="46">
        <v>547437.05999999982</v>
      </c>
      <c r="Z215" s="46">
        <v>1571227.5</v>
      </c>
      <c r="AA215" s="46">
        <v>421450.73000000004</v>
      </c>
      <c r="AB215" s="46">
        <v>261520.15</v>
      </c>
      <c r="AC215" s="46">
        <v>1589030.1700000002</v>
      </c>
      <c r="AD215" s="46">
        <v>12873.98</v>
      </c>
      <c r="AF215" s="46">
        <v>681601.92000000016</v>
      </c>
      <c r="AJ215" s="46">
        <v>103936.89</v>
      </c>
      <c r="AK215" s="46">
        <v>1367690.81</v>
      </c>
      <c r="AQ215" s="46">
        <v>170625.14</v>
      </c>
      <c r="AT215" s="46">
        <v>368791.58</v>
      </c>
      <c r="AX215" s="46">
        <v>16945.73</v>
      </c>
      <c r="AY215" s="46">
        <v>7843312.3599999994</v>
      </c>
      <c r="AZ215" s="46">
        <v>1799831.33</v>
      </c>
      <c r="BA215" s="46">
        <v>2551867.4200000009</v>
      </c>
    </row>
    <row r="216" spans="2:53" x14ac:dyDescent="0.3">
      <c r="B216" s="48" t="s">
        <v>358</v>
      </c>
      <c r="C216" s="48" t="s">
        <v>357</v>
      </c>
      <c r="D216" s="49">
        <v>78343059.219999999</v>
      </c>
      <c r="E216" s="46">
        <v>37191682.650000006</v>
      </c>
      <c r="F216" s="46">
        <v>284228.03000000003</v>
      </c>
      <c r="J216" s="46">
        <v>1934671.7699999996</v>
      </c>
      <c r="K216" s="46">
        <v>505427.36</v>
      </c>
      <c r="M216" s="46">
        <v>12292800.039999999</v>
      </c>
      <c r="N216" s="46">
        <v>356131.43</v>
      </c>
      <c r="O216" s="46">
        <v>187912.13000000003</v>
      </c>
      <c r="P216" s="46">
        <v>989348.92999999993</v>
      </c>
      <c r="S216" s="46">
        <v>2757977.7500000005</v>
      </c>
      <c r="T216" s="46">
        <v>238060.38999999998</v>
      </c>
      <c r="U216" s="46">
        <v>37359.29</v>
      </c>
      <c r="Z216" s="46">
        <v>1033914.0299999999</v>
      </c>
      <c r="AA216" s="46">
        <v>135980.29999999999</v>
      </c>
      <c r="AB216" s="46">
        <v>125990.01999999999</v>
      </c>
      <c r="AC216" s="46">
        <v>2026326.8800000001</v>
      </c>
      <c r="AD216" s="46">
        <v>10955.48</v>
      </c>
      <c r="AF216" s="46">
        <v>470358.30000000005</v>
      </c>
      <c r="AJ216" s="46">
        <v>47265.03</v>
      </c>
      <c r="AK216" s="46">
        <v>1260736.1999999997</v>
      </c>
      <c r="AN216" s="46">
        <v>0</v>
      </c>
      <c r="AO216" s="46">
        <v>120663.76</v>
      </c>
      <c r="AQ216" s="46">
        <v>131309.37</v>
      </c>
      <c r="AT216" s="46">
        <v>76089.959999999992</v>
      </c>
      <c r="AW216" s="46">
        <v>4467.3599999999997</v>
      </c>
      <c r="AX216" s="46">
        <v>508029.5400000001</v>
      </c>
      <c r="AY216" s="46">
        <v>9475304.8700000029</v>
      </c>
      <c r="AZ216" s="46">
        <v>2492782.0699999994</v>
      </c>
      <c r="BA216" s="46">
        <v>3647286.2799999993</v>
      </c>
    </row>
    <row r="217" spans="2:53" x14ac:dyDescent="0.3">
      <c r="B217" s="48" t="s">
        <v>356</v>
      </c>
      <c r="C217" s="48" t="s">
        <v>355</v>
      </c>
      <c r="D217" s="49">
        <v>47003918.989999987</v>
      </c>
      <c r="E217" s="46">
        <v>26176211.959999997</v>
      </c>
      <c r="F217" s="46">
        <v>508262.97999999986</v>
      </c>
      <c r="G217" s="46">
        <v>47525.96</v>
      </c>
      <c r="J217" s="46">
        <v>1256005.4300000002</v>
      </c>
      <c r="K217" s="46">
        <v>263995.79000000004</v>
      </c>
      <c r="M217" s="46">
        <v>4317120.0999999996</v>
      </c>
      <c r="N217" s="46">
        <v>255770.91000000003</v>
      </c>
      <c r="O217" s="46">
        <v>121473.68</v>
      </c>
      <c r="P217" s="46">
        <v>547624.13</v>
      </c>
      <c r="S217" s="46">
        <v>960793.14999999979</v>
      </c>
      <c r="T217" s="46">
        <v>61386.57</v>
      </c>
      <c r="Z217" s="46">
        <v>388438.03</v>
      </c>
      <c r="AA217" s="46">
        <v>155582.56</v>
      </c>
      <c r="AC217" s="46">
        <v>442181.34</v>
      </c>
      <c r="AD217" s="46">
        <v>1693.96</v>
      </c>
      <c r="AF217" s="46">
        <v>214460.27</v>
      </c>
      <c r="AK217" s="46">
        <v>204452.00999999998</v>
      </c>
      <c r="AP217" s="46">
        <v>125000</v>
      </c>
      <c r="AQ217" s="46">
        <v>76876.98</v>
      </c>
      <c r="AX217" s="46">
        <v>62157.21</v>
      </c>
      <c r="AY217" s="46">
        <v>7637932.1999999993</v>
      </c>
      <c r="AZ217" s="46">
        <v>1297684.0900000001</v>
      </c>
      <c r="BA217" s="46">
        <v>1881289.6800000002</v>
      </c>
    </row>
    <row r="218" spans="2:53" x14ac:dyDescent="0.3">
      <c r="B218" s="48" t="s">
        <v>354</v>
      </c>
      <c r="C218" s="48" t="s">
        <v>353</v>
      </c>
      <c r="D218" s="49">
        <v>14898255.179999998</v>
      </c>
      <c r="E218" s="46">
        <v>7133225.1900000013</v>
      </c>
      <c r="I218" s="46">
        <v>102096.77</v>
      </c>
      <c r="J218" s="46">
        <v>662510.09999999986</v>
      </c>
      <c r="M218" s="46">
        <v>1173901.3699999999</v>
      </c>
      <c r="P218" s="46">
        <v>267094.18</v>
      </c>
      <c r="R218" s="46">
        <v>67759.55</v>
      </c>
      <c r="S218" s="46">
        <v>159466.03</v>
      </c>
      <c r="Z218" s="46">
        <v>198989.84</v>
      </c>
      <c r="AA218" s="46">
        <v>57587.33</v>
      </c>
      <c r="AB218" s="46">
        <v>214231.86000000004</v>
      </c>
      <c r="AC218" s="46">
        <v>357857.83999999997</v>
      </c>
      <c r="AF218" s="46">
        <v>167616.26999999996</v>
      </c>
      <c r="AJ218" s="46">
        <v>37702.78</v>
      </c>
      <c r="AK218" s="46">
        <v>54476.14</v>
      </c>
      <c r="AM218" s="46">
        <v>90721.250000000029</v>
      </c>
      <c r="AO218" s="46">
        <v>22970.400000000001</v>
      </c>
      <c r="AQ218" s="46">
        <v>26072.139999999996</v>
      </c>
      <c r="AT218" s="46">
        <v>349284.8299999999</v>
      </c>
      <c r="AY218" s="46">
        <v>2500010.19</v>
      </c>
      <c r="AZ218" s="46">
        <v>500004.07</v>
      </c>
      <c r="BA218" s="46">
        <v>754677.04999999993</v>
      </c>
    </row>
    <row r="219" spans="2:53" x14ac:dyDescent="0.3">
      <c r="B219" s="48" t="s">
        <v>352</v>
      </c>
      <c r="C219" s="48" t="s">
        <v>351</v>
      </c>
      <c r="D219" s="49">
        <v>7207535.4499999974</v>
      </c>
      <c r="E219" s="46">
        <v>4135009.6599999997</v>
      </c>
      <c r="I219" s="46">
        <v>84489.72</v>
      </c>
      <c r="J219" s="46">
        <v>41529.839999999997</v>
      </c>
      <c r="K219" s="46">
        <v>35960.57</v>
      </c>
      <c r="L219" s="46">
        <v>46726.75</v>
      </c>
      <c r="M219" s="46">
        <v>646881.59999999986</v>
      </c>
      <c r="P219" s="46">
        <v>80221</v>
      </c>
      <c r="Z219" s="46">
        <v>70389.850000000006</v>
      </c>
      <c r="AA219" s="46">
        <v>20743.420000000002</v>
      </c>
      <c r="AB219" s="46">
        <v>36286.29</v>
      </c>
      <c r="AC219" s="46">
        <v>80138.209999999992</v>
      </c>
      <c r="AF219" s="46">
        <v>52813.619999999995</v>
      </c>
      <c r="AJ219" s="46">
        <v>2240.8000000000002</v>
      </c>
      <c r="AK219" s="46">
        <v>44676.73</v>
      </c>
      <c r="AN219" s="46">
        <v>45384.35</v>
      </c>
      <c r="AP219" s="46">
        <v>52.3</v>
      </c>
      <c r="AQ219" s="46">
        <v>12397.380000000001</v>
      </c>
      <c r="AT219" s="46">
        <v>167054.24</v>
      </c>
      <c r="AY219" s="46">
        <v>1141722.21</v>
      </c>
      <c r="AZ219" s="46">
        <v>195428.87000000002</v>
      </c>
      <c r="BA219" s="46">
        <v>267388.03999999998</v>
      </c>
    </row>
    <row r="220" spans="2:53" x14ac:dyDescent="0.3">
      <c r="B220" s="48" t="s">
        <v>350</v>
      </c>
      <c r="C220" s="48" t="s">
        <v>349</v>
      </c>
      <c r="D220" s="49">
        <v>125894252.15000015</v>
      </c>
      <c r="E220" s="46">
        <v>57781183.470000014</v>
      </c>
      <c r="F220" s="46">
        <v>3849573.9900000007</v>
      </c>
      <c r="G220" s="46">
        <v>291644.85000000003</v>
      </c>
      <c r="H220" s="46">
        <v>2099382.2199999997</v>
      </c>
      <c r="I220" s="46">
        <v>2251634.5599999996</v>
      </c>
      <c r="J220" s="46">
        <v>345892.4800000001</v>
      </c>
      <c r="L220" s="46">
        <v>419563.99999999994</v>
      </c>
      <c r="M220" s="46">
        <v>16228202.289999999</v>
      </c>
      <c r="O220" s="46">
        <v>356303</v>
      </c>
      <c r="P220" s="46">
        <v>1469655.9100000001</v>
      </c>
      <c r="S220" s="46">
        <v>3743205.6000000006</v>
      </c>
      <c r="U220" s="46">
        <v>42669</v>
      </c>
      <c r="W220" s="46">
        <v>2705009.2699999991</v>
      </c>
      <c r="X220" s="46">
        <v>20210</v>
      </c>
      <c r="Z220" s="46">
        <v>2092295.03</v>
      </c>
      <c r="AA220" s="46">
        <v>367889.32000000007</v>
      </c>
      <c r="AB220" s="46">
        <v>996402.11</v>
      </c>
      <c r="AC220" s="46">
        <v>4743233.8999999994</v>
      </c>
      <c r="AD220" s="46">
        <v>24847.64</v>
      </c>
      <c r="AF220" s="46">
        <v>1522735.9</v>
      </c>
      <c r="AJ220" s="46">
        <v>255880.24000000002</v>
      </c>
      <c r="AK220" s="46">
        <v>2534717.4200000004</v>
      </c>
      <c r="AN220" s="46">
        <v>6950.9699999999993</v>
      </c>
      <c r="AQ220" s="46">
        <v>627293.39999999991</v>
      </c>
      <c r="AT220" s="46">
        <v>741273.26</v>
      </c>
      <c r="AX220" s="46">
        <v>70314.650000000009</v>
      </c>
      <c r="AY220" s="46">
        <v>12103902.529999997</v>
      </c>
      <c r="AZ220" s="46">
        <v>4016949.2199999997</v>
      </c>
      <c r="BA220" s="46">
        <v>4185435.92</v>
      </c>
    </row>
    <row r="221" spans="2:53" x14ac:dyDescent="0.3">
      <c r="B221" s="48" t="s">
        <v>348</v>
      </c>
      <c r="C221" s="48" t="s">
        <v>347</v>
      </c>
      <c r="D221" s="49">
        <v>1545063.7299999997</v>
      </c>
      <c r="E221" s="46">
        <v>704605.04000000015</v>
      </c>
      <c r="I221" s="46">
        <v>3813</v>
      </c>
      <c r="J221" s="46">
        <v>32187</v>
      </c>
      <c r="L221" s="46">
        <v>4776.78</v>
      </c>
      <c r="M221" s="46">
        <v>90508.21</v>
      </c>
      <c r="Z221" s="46">
        <v>14352.42</v>
      </c>
      <c r="AA221" s="46">
        <v>20434.900000000001</v>
      </c>
      <c r="AC221" s="46">
        <v>32542.09</v>
      </c>
      <c r="AF221" s="46">
        <v>38200.869999999995</v>
      </c>
      <c r="AQ221" s="46">
        <v>2142.75</v>
      </c>
      <c r="AY221" s="46">
        <v>448849.39</v>
      </c>
      <c r="AZ221" s="46">
        <v>73260.010000000009</v>
      </c>
      <c r="BA221" s="46">
        <v>79391.27</v>
      </c>
    </row>
    <row r="222" spans="2:53" x14ac:dyDescent="0.3">
      <c r="B222" s="48" t="s">
        <v>346</v>
      </c>
      <c r="C222" s="48" t="s">
        <v>345</v>
      </c>
      <c r="D222" s="49">
        <v>1154310.9200000006</v>
      </c>
      <c r="E222" s="46">
        <v>625970.03999999992</v>
      </c>
      <c r="H222" s="46">
        <v>23199.949999999997</v>
      </c>
      <c r="J222" s="46">
        <v>27058.579999999998</v>
      </c>
      <c r="M222" s="46">
        <v>43449.8</v>
      </c>
      <c r="AA222" s="46">
        <v>24800.75</v>
      </c>
      <c r="AC222" s="46">
        <v>9043.73</v>
      </c>
      <c r="AF222" s="46">
        <v>8158.32</v>
      </c>
      <c r="AQ222" s="46">
        <v>2154.66</v>
      </c>
      <c r="AY222" s="46">
        <v>309032.20999999996</v>
      </c>
      <c r="AZ222" s="46">
        <v>1631.3000000000002</v>
      </c>
      <c r="BA222" s="46">
        <v>79811.58</v>
      </c>
    </row>
    <row r="223" spans="2:53" x14ac:dyDescent="0.3">
      <c r="B223" s="48" t="s">
        <v>344</v>
      </c>
      <c r="C223" s="48" t="s">
        <v>343</v>
      </c>
      <c r="D223" s="49">
        <v>2233713.0199999991</v>
      </c>
      <c r="E223" s="46">
        <v>1371417.6800000002</v>
      </c>
      <c r="H223" s="46">
        <v>26403.32</v>
      </c>
      <c r="I223" s="46">
        <v>12866.62</v>
      </c>
      <c r="J223" s="46">
        <v>4541.71</v>
      </c>
      <c r="K223" s="46">
        <v>2973.6000000000004</v>
      </c>
      <c r="M223" s="46">
        <v>49519.17</v>
      </c>
      <c r="Z223" s="46">
        <v>9463.33</v>
      </c>
      <c r="AA223" s="46">
        <v>14052.69</v>
      </c>
      <c r="AC223" s="46">
        <v>16450.88</v>
      </c>
      <c r="AQ223" s="46">
        <v>402.3</v>
      </c>
      <c r="AT223" s="46">
        <v>39231.18</v>
      </c>
      <c r="AY223" s="46">
        <v>473091.4499999999</v>
      </c>
      <c r="AZ223" s="46">
        <v>91408.480000000025</v>
      </c>
      <c r="BA223" s="46">
        <v>121890.61</v>
      </c>
    </row>
    <row r="224" spans="2:53" x14ac:dyDescent="0.3">
      <c r="B224" s="48" t="s">
        <v>342</v>
      </c>
      <c r="C224" s="48" t="s">
        <v>341</v>
      </c>
      <c r="D224" s="49">
        <v>15129117.23</v>
      </c>
      <c r="E224" s="46">
        <v>7479947.2400000002</v>
      </c>
      <c r="H224" s="46">
        <v>536371.35</v>
      </c>
      <c r="I224" s="46">
        <v>176903.86</v>
      </c>
      <c r="J224" s="46">
        <v>288190.57999999996</v>
      </c>
      <c r="K224" s="46">
        <v>135210.85999999999</v>
      </c>
      <c r="M224" s="46">
        <v>1350476.42</v>
      </c>
      <c r="S224" s="46">
        <v>447549.62</v>
      </c>
      <c r="T224" s="46">
        <v>104716.86000000002</v>
      </c>
      <c r="Z224" s="46">
        <v>498103.13</v>
      </c>
      <c r="AA224" s="46">
        <v>103029.55000000002</v>
      </c>
      <c r="AC224" s="46">
        <v>404236.98</v>
      </c>
      <c r="AF224" s="46">
        <v>44928.38</v>
      </c>
      <c r="AK224" s="46">
        <v>23580.39</v>
      </c>
      <c r="AN224" s="46">
        <v>75274.739999999991</v>
      </c>
      <c r="AQ224" s="46">
        <v>21460.379999999997</v>
      </c>
      <c r="AX224" s="46">
        <v>9213.9499999999989</v>
      </c>
      <c r="AY224" s="46">
        <v>2044581.5300000005</v>
      </c>
      <c r="AZ224" s="46">
        <v>630615.66</v>
      </c>
      <c r="BA224" s="46">
        <v>754725.75000000012</v>
      </c>
    </row>
    <row r="225" spans="2:53" x14ac:dyDescent="0.3">
      <c r="B225" s="48" t="s">
        <v>340</v>
      </c>
      <c r="C225" s="48" t="s">
        <v>339</v>
      </c>
      <c r="D225" s="49">
        <v>364206230.76000035</v>
      </c>
      <c r="E225" s="46">
        <v>185732233.85999998</v>
      </c>
      <c r="F225" s="46">
        <v>4488209.6499999994</v>
      </c>
      <c r="G225" s="46">
        <v>1182897.0199999998</v>
      </c>
      <c r="H225" s="46">
        <v>3922033.6599999997</v>
      </c>
      <c r="I225" s="46">
        <v>2722675.4</v>
      </c>
      <c r="J225" s="46">
        <v>9660917.379999999</v>
      </c>
      <c r="K225" s="46">
        <v>2676401.9299999997</v>
      </c>
      <c r="L225" s="46">
        <v>2377432.42</v>
      </c>
      <c r="M225" s="46">
        <v>45376622.309999995</v>
      </c>
      <c r="O225" s="46">
        <v>527515.4</v>
      </c>
      <c r="P225" s="46">
        <v>4891034.6399999997</v>
      </c>
      <c r="S225" s="46">
        <v>10282534.85</v>
      </c>
      <c r="T225" s="46">
        <v>3351375.07</v>
      </c>
      <c r="U225" s="46">
        <v>116132.83</v>
      </c>
      <c r="Z225" s="46">
        <v>3419592.9400000004</v>
      </c>
      <c r="AA225" s="46">
        <v>734963.45000000007</v>
      </c>
      <c r="AC225" s="46">
        <v>7248115.3099999996</v>
      </c>
      <c r="AD225" s="46">
        <v>14967.55</v>
      </c>
      <c r="AF225" s="46">
        <v>2447716.4699999993</v>
      </c>
      <c r="AJ225" s="46">
        <v>431531.58999999997</v>
      </c>
      <c r="AK225" s="46">
        <v>5230891.8299999991</v>
      </c>
      <c r="AN225" s="46">
        <v>158972.95000000001</v>
      </c>
      <c r="AP225" s="46">
        <v>310065.76</v>
      </c>
      <c r="AQ225" s="46">
        <v>585600.52000000014</v>
      </c>
      <c r="AT225" s="46">
        <v>1600782.1100000006</v>
      </c>
      <c r="AW225" s="46">
        <v>2656619.9700000007</v>
      </c>
      <c r="AX225" s="46">
        <v>476734.70999999996</v>
      </c>
      <c r="AY225" s="46">
        <v>38650436.720000006</v>
      </c>
      <c r="AZ225" s="46">
        <v>9382255.4099999983</v>
      </c>
      <c r="BA225" s="46">
        <v>13548967.050000001</v>
      </c>
    </row>
    <row r="226" spans="2:53" x14ac:dyDescent="0.3">
      <c r="B226" s="48" t="s">
        <v>338</v>
      </c>
      <c r="C226" s="48" t="s">
        <v>337</v>
      </c>
      <c r="D226" s="49">
        <v>148744018.11999997</v>
      </c>
      <c r="E226" s="46">
        <v>81506260.540000007</v>
      </c>
      <c r="F226" s="46">
        <v>557229.32000000007</v>
      </c>
      <c r="H226" s="46">
        <v>962761.75</v>
      </c>
      <c r="I226" s="46">
        <v>227854.25</v>
      </c>
      <c r="J226" s="46">
        <v>1536128.23</v>
      </c>
      <c r="K226" s="46">
        <v>108867.02</v>
      </c>
      <c r="L226" s="46">
        <v>613599.49</v>
      </c>
      <c r="M226" s="46">
        <v>19617616.32</v>
      </c>
      <c r="O226" s="46">
        <v>424518.68</v>
      </c>
      <c r="P226" s="46">
        <v>1724238.39</v>
      </c>
      <c r="S226" s="46">
        <v>4612565.28</v>
      </c>
      <c r="T226" s="46">
        <v>1317306.5599999998</v>
      </c>
      <c r="U226" s="46">
        <v>38387</v>
      </c>
      <c r="Z226" s="46">
        <v>756071.51</v>
      </c>
      <c r="AA226" s="46">
        <v>272612.69999999995</v>
      </c>
      <c r="AC226" s="46">
        <v>1417053.48</v>
      </c>
      <c r="AD226" s="46">
        <v>2331.6799999999998</v>
      </c>
      <c r="AF226" s="46">
        <v>359378.14999999997</v>
      </c>
      <c r="AJ226" s="46">
        <v>60138.080000000002</v>
      </c>
      <c r="AK226" s="46">
        <v>960352.53</v>
      </c>
      <c r="AO226" s="46">
        <v>93106.6</v>
      </c>
      <c r="AQ226" s="46">
        <v>267866.08999999997</v>
      </c>
      <c r="AT226" s="46">
        <v>690289.09</v>
      </c>
      <c r="AV226" s="46">
        <v>345869.33</v>
      </c>
      <c r="AW226" s="46">
        <v>602895.22000000009</v>
      </c>
      <c r="AX226" s="46">
        <v>339726.33999999997</v>
      </c>
      <c r="AY226" s="46">
        <v>17675889.859999996</v>
      </c>
      <c r="AZ226" s="46">
        <v>4556935.8500000006</v>
      </c>
      <c r="BA226" s="46">
        <v>7096168.7800000003</v>
      </c>
    </row>
    <row r="227" spans="2:53" x14ac:dyDescent="0.3">
      <c r="B227" s="48" t="s">
        <v>336</v>
      </c>
      <c r="C227" s="48" t="s">
        <v>335</v>
      </c>
      <c r="D227" s="49">
        <v>292791136.37999976</v>
      </c>
      <c r="E227" s="46">
        <v>152427416.43000001</v>
      </c>
      <c r="G227" s="46">
        <v>538406.54</v>
      </c>
      <c r="I227" s="46">
        <v>2449812.149999999</v>
      </c>
      <c r="J227" s="46">
        <v>8696013.620000001</v>
      </c>
      <c r="L227" s="46">
        <v>1204243.31</v>
      </c>
      <c r="M227" s="46">
        <v>37575741.409999996</v>
      </c>
      <c r="O227" s="46">
        <v>743074.08000000007</v>
      </c>
      <c r="P227" s="46">
        <v>2915339.51</v>
      </c>
      <c r="S227" s="46">
        <v>5547039.3699999992</v>
      </c>
      <c r="T227" s="46">
        <v>1772134.2300000002</v>
      </c>
      <c r="U227" s="46">
        <v>106942.00000000001</v>
      </c>
      <c r="W227" s="46">
        <v>5983605.2699999996</v>
      </c>
      <c r="X227" s="46">
        <v>59947.5</v>
      </c>
      <c r="Z227" s="46">
        <v>3279978.15</v>
      </c>
      <c r="AA227" s="46">
        <v>752361.67999999982</v>
      </c>
      <c r="AC227" s="46">
        <v>8333226.9199999981</v>
      </c>
      <c r="AD227" s="46">
        <v>9147.9</v>
      </c>
      <c r="AF227" s="46">
        <v>1537427.2999999998</v>
      </c>
      <c r="AJ227" s="46">
        <v>573638.2699999999</v>
      </c>
      <c r="AK227" s="46">
        <v>5222191.2500000009</v>
      </c>
      <c r="AP227" s="46">
        <v>634516.65</v>
      </c>
      <c r="AQ227" s="46">
        <v>467799.75</v>
      </c>
      <c r="AT227" s="46">
        <v>2236234.42</v>
      </c>
      <c r="AX227" s="46">
        <v>28195.940000000002</v>
      </c>
      <c r="AY227" s="46">
        <v>33353513.969999999</v>
      </c>
      <c r="AZ227" s="46">
        <v>7157567.5000000009</v>
      </c>
      <c r="BA227" s="46">
        <v>9185621.2600000016</v>
      </c>
    </row>
    <row r="228" spans="2:53" x14ac:dyDescent="0.3">
      <c r="B228" s="48" t="s">
        <v>334</v>
      </c>
      <c r="C228" s="48" t="s">
        <v>333</v>
      </c>
      <c r="D228" s="49">
        <v>362424117.34000033</v>
      </c>
      <c r="E228" s="46">
        <v>176682578.08000004</v>
      </c>
      <c r="F228" s="46">
        <v>7024486.4600000009</v>
      </c>
      <c r="G228" s="46">
        <v>1042180.12</v>
      </c>
      <c r="H228" s="46">
        <v>4236570.4400000004</v>
      </c>
      <c r="I228" s="46">
        <v>7090677</v>
      </c>
      <c r="J228" s="46">
        <v>3814090.3400000003</v>
      </c>
      <c r="K228" s="46">
        <v>1202051.8700000001</v>
      </c>
      <c r="L228" s="46">
        <v>188624.21</v>
      </c>
      <c r="M228" s="46">
        <v>47781606.590000011</v>
      </c>
      <c r="O228" s="46">
        <v>933579</v>
      </c>
      <c r="P228" s="46">
        <v>4222295</v>
      </c>
      <c r="S228" s="46">
        <v>9389321.9200000018</v>
      </c>
      <c r="T228" s="46">
        <v>1096624.6399999997</v>
      </c>
      <c r="U228" s="46">
        <v>121864</v>
      </c>
      <c r="Z228" s="46">
        <v>2324672.25</v>
      </c>
      <c r="AA228" s="46">
        <v>470307.64999999997</v>
      </c>
      <c r="AC228" s="46">
        <v>5597586.5099999998</v>
      </c>
      <c r="AD228" s="46">
        <v>10936.6</v>
      </c>
      <c r="AF228" s="46">
        <v>2021748.2800000003</v>
      </c>
      <c r="AI228" s="46">
        <v>111768.9</v>
      </c>
      <c r="AJ228" s="46">
        <v>145268.11000000002</v>
      </c>
      <c r="AK228" s="46">
        <v>5728318.620000001</v>
      </c>
      <c r="AM228" s="46">
        <v>16920</v>
      </c>
      <c r="AP228" s="46">
        <v>75404.639999999999</v>
      </c>
      <c r="AQ228" s="46">
        <v>603645.14</v>
      </c>
      <c r="AT228" s="46">
        <v>15707993.290000001</v>
      </c>
      <c r="AW228" s="46">
        <v>817405.9</v>
      </c>
      <c r="AX228" s="46">
        <v>571688.32999999996</v>
      </c>
      <c r="AY228" s="46">
        <v>40503760.530000001</v>
      </c>
      <c r="AZ228" s="46">
        <v>8045801.6100000013</v>
      </c>
      <c r="BA228" s="46">
        <v>14844341.309999999</v>
      </c>
    </row>
    <row r="229" spans="2:53" x14ac:dyDescent="0.3">
      <c r="B229" s="48" t="s">
        <v>332</v>
      </c>
      <c r="C229" s="48" t="s">
        <v>331</v>
      </c>
      <c r="D229" s="49">
        <v>90945160.840000018</v>
      </c>
      <c r="E229" s="46">
        <v>44868176.600000016</v>
      </c>
      <c r="F229" s="46">
        <v>1357658.91</v>
      </c>
      <c r="G229" s="46">
        <v>176033.95</v>
      </c>
      <c r="H229" s="46">
        <v>2346204.8200000003</v>
      </c>
      <c r="I229" s="46">
        <v>70829.13</v>
      </c>
      <c r="J229" s="46">
        <v>2710704.9699999997</v>
      </c>
      <c r="K229" s="46">
        <v>674314.88</v>
      </c>
      <c r="L229" s="46">
        <v>1247453.49</v>
      </c>
      <c r="M229" s="46">
        <v>12316607.890000001</v>
      </c>
      <c r="O229" s="46">
        <v>54610.979999999996</v>
      </c>
      <c r="P229" s="46">
        <v>1040474.84</v>
      </c>
      <c r="S229" s="46">
        <v>3489321.05</v>
      </c>
      <c r="T229" s="46">
        <v>327043.73000000004</v>
      </c>
      <c r="U229" s="46">
        <v>23170</v>
      </c>
      <c r="Z229" s="46">
        <v>814186.87000000011</v>
      </c>
      <c r="AA229" s="46">
        <v>160153.28</v>
      </c>
      <c r="AC229" s="46">
        <v>1287914.68</v>
      </c>
      <c r="AD229" s="46">
        <v>1692.88</v>
      </c>
      <c r="AF229" s="46">
        <v>308581.91999999993</v>
      </c>
      <c r="AJ229" s="46">
        <v>64608.229999999996</v>
      </c>
      <c r="AK229" s="46">
        <v>517742.96</v>
      </c>
      <c r="AM229" s="46">
        <v>8304.89</v>
      </c>
      <c r="AN229" s="46">
        <v>180873.19</v>
      </c>
      <c r="AO229" s="46">
        <v>88943.650000000009</v>
      </c>
      <c r="AQ229" s="46">
        <v>154748.53000000003</v>
      </c>
      <c r="AS229" s="46">
        <v>44522.1</v>
      </c>
      <c r="AT229" s="46">
        <v>234187.38</v>
      </c>
      <c r="AW229" s="46">
        <v>333555.69000000006</v>
      </c>
      <c r="AX229" s="46">
        <v>236573.05000000002</v>
      </c>
      <c r="AY229" s="46">
        <v>8916925.4100000001</v>
      </c>
      <c r="AZ229" s="46">
        <v>2983256.4000000004</v>
      </c>
      <c r="BA229" s="46">
        <v>3905784.4899999998</v>
      </c>
    </row>
    <row r="230" spans="2:53" x14ac:dyDescent="0.3">
      <c r="B230" s="48" t="s">
        <v>330</v>
      </c>
      <c r="C230" s="48" t="s">
        <v>329</v>
      </c>
      <c r="D230" s="49">
        <v>189701491.89999983</v>
      </c>
      <c r="E230" s="46">
        <v>81291491.360000044</v>
      </c>
      <c r="F230" s="46">
        <v>2890490.1399999992</v>
      </c>
      <c r="G230" s="46">
        <v>678931.51</v>
      </c>
      <c r="H230" s="46">
        <v>3592265.3499999996</v>
      </c>
      <c r="I230" s="46">
        <v>3231292.21</v>
      </c>
      <c r="J230" s="46">
        <v>5607970.1699999999</v>
      </c>
      <c r="K230" s="46">
        <v>1529959.58</v>
      </c>
      <c r="L230" s="46">
        <v>166534.86000000002</v>
      </c>
      <c r="M230" s="46">
        <v>25728607.880000003</v>
      </c>
      <c r="O230" s="46">
        <v>285343.28000000003</v>
      </c>
      <c r="P230" s="46">
        <v>2459958.91</v>
      </c>
      <c r="R230" s="46">
        <v>170206</v>
      </c>
      <c r="S230" s="46">
        <v>5033178.5100000007</v>
      </c>
      <c r="T230" s="46">
        <v>1629206.88</v>
      </c>
      <c r="U230" s="46">
        <v>67101.989999999991</v>
      </c>
      <c r="Z230" s="46">
        <v>2168838.4600000004</v>
      </c>
      <c r="AA230" s="46">
        <v>415160.33999999997</v>
      </c>
      <c r="AB230" s="46">
        <v>108963.83</v>
      </c>
      <c r="AC230" s="46">
        <v>4802297.63</v>
      </c>
      <c r="AD230" s="46">
        <v>8502.69</v>
      </c>
      <c r="AF230" s="46">
        <v>2932684.5500000003</v>
      </c>
      <c r="AJ230" s="46">
        <v>105942.89</v>
      </c>
      <c r="AK230" s="46">
        <v>1640764.32</v>
      </c>
      <c r="AM230" s="46">
        <v>287372.12000000005</v>
      </c>
      <c r="AQ230" s="46">
        <v>280914.58</v>
      </c>
      <c r="AR230" s="46">
        <v>1994.36</v>
      </c>
      <c r="AT230" s="46">
        <v>3605242.22</v>
      </c>
      <c r="AW230" s="46">
        <v>1893879.74</v>
      </c>
      <c r="AX230" s="46">
        <v>572464.37000000011</v>
      </c>
      <c r="AY230" s="46">
        <v>23574033.020000003</v>
      </c>
      <c r="AZ230" s="46">
        <v>5353321.04</v>
      </c>
      <c r="BA230" s="46">
        <v>7586577.1100000003</v>
      </c>
    </row>
    <row r="231" spans="2:53" x14ac:dyDescent="0.3">
      <c r="B231" s="48" t="s">
        <v>328</v>
      </c>
      <c r="C231" s="48" t="s">
        <v>327</v>
      </c>
      <c r="D231" s="49">
        <v>1069111.1399999999</v>
      </c>
      <c r="E231" s="46">
        <v>432371.58999999997</v>
      </c>
      <c r="J231" s="46">
        <v>22122.1</v>
      </c>
      <c r="L231" s="46">
        <v>76363.44</v>
      </c>
      <c r="M231" s="46">
        <v>37255.509999999987</v>
      </c>
      <c r="O231" s="46">
        <v>1117</v>
      </c>
      <c r="P231" s="46">
        <v>7288</v>
      </c>
      <c r="AA231" s="46">
        <v>2000</v>
      </c>
      <c r="AC231" s="46">
        <v>5948.4299999999994</v>
      </c>
      <c r="AT231" s="46">
        <v>10614</v>
      </c>
      <c r="AY231" s="46">
        <v>329920.67</v>
      </c>
      <c r="AZ231" s="46">
        <v>16295.130000000001</v>
      </c>
      <c r="BA231" s="46">
        <v>127815.27</v>
      </c>
    </row>
    <row r="232" spans="2:53" x14ac:dyDescent="0.3">
      <c r="B232" s="48" t="s">
        <v>326</v>
      </c>
      <c r="C232" s="48" t="s">
        <v>325</v>
      </c>
      <c r="D232" s="49">
        <v>99386725.369999945</v>
      </c>
      <c r="E232" s="46">
        <v>44517448.63000001</v>
      </c>
      <c r="F232" s="46">
        <v>6300062.1300000008</v>
      </c>
      <c r="I232" s="46">
        <v>1698258.9200000002</v>
      </c>
      <c r="J232" s="46">
        <v>26751.119999999999</v>
      </c>
      <c r="K232" s="46">
        <v>352924.18</v>
      </c>
      <c r="L232" s="46">
        <v>2383267.41</v>
      </c>
      <c r="M232" s="46">
        <v>12504523.5</v>
      </c>
      <c r="O232" s="46">
        <v>159005.71</v>
      </c>
      <c r="P232" s="46">
        <v>1226918.19</v>
      </c>
      <c r="S232" s="46">
        <v>3896173.1999999997</v>
      </c>
      <c r="T232" s="46">
        <v>669859.41</v>
      </c>
      <c r="U232" s="46">
        <v>24458.940000000002</v>
      </c>
      <c r="Z232" s="46">
        <v>538508.56999999983</v>
      </c>
      <c r="AA232" s="46">
        <v>132105.73000000001</v>
      </c>
      <c r="AC232" s="46">
        <v>1326624.7700000003</v>
      </c>
      <c r="AD232" s="46">
        <v>1692.88</v>
      </c>
      <c r="AF232" s="46">
        <v>539891.86</v>
      </c>
      <c r="AJ232" s="46">
        <v>66833.61</v>
      </c>
      <c r="AK232" s="46">
        <v>1095606.6300000001</v>
      </c>
      <c r="AM232" s="46">
        <v>27651.350000000002</v>
      </c>
      <c r="AP232" s="46">
        <v>1007.3100000000001</v>
      </c>
      <c r="AQ232" s="46">
        <v>165715.39000000001</v>
      </c>
      <c r="AR232" s="46">
        <v>109315.16</v>
      </c>
      <c r="AT232" s="46">
        <v>141544.56</v>
      </c>
      <c r="AX232" s="46">
        <v>423584.67</v>
      </c>
      <c r="AY232" s="46">
        <v>14886131.969999999</v>
      </c>
      <c r="AZ232" s="46">
        <v>2059634.1199999999</v>
      </c>
      <c r="BA232" s="46">
        <v>4111225.45</v>
      </c>
    </row>
    <row r="233" spans="2:53" x14ac:dyDescent="0.3">
      <c r="B233" s="48" t="s">
        <v>324</v>
      </c>
      <c r="C233" s="48" t="s">
        <v>323</v>
      </c>
      <c r="D233" s="49">
        <v>154489032.23999992</v>
      </c>
      <c r="E233" s="46">
        <v>86869540.799999952</v>
      </c>
      <c r="F233" s="46">
        <v>2374428.71</v>
      </c>
      <c r="H233" s="46">
        <v>1084586.6999999997</v>
      </c>
      <c r="J233" s="46">
        <v>143227.84</v>
      </c>
      <c r="K233" s="46">
        <v>59944.47</v>
      </c>
      <c r="M233" s="46">
        <v>19829204.689999998</v>
      </c>
      <c r="O233" s="46">
        <v>4203.6099999999997</v>
      </c>
      <c r="P233" s="46">
        <v>1872823</v>
      </c>
      <c r="S233" s="46">
        <v>3991528.8199999994</v>
      </c>
      <c r="T233" s="46">
        <v>1204145.77</v>
      </c>
      <c r="U233" s="46">
        <v>34364.19</v>
      </c>
      <c r="Z233" s="46">
        <v>344040.87</v>
      </c>
      <c r="AA233" s="46">
        <v>158427.11000000002</v>
      </c>
      <c r="AB233" s="46">
        <v>62155</v>
      </c>
      <c r="AC233" s="46">
        <v>1193104.8400000001</v>
      </c>
      <c r="AD233" s="46">
        <v>2127.3000000000002</v>
      </c>
      <c r="AF233" s="46">
        <v>541217.15999999992</v>
      </c>
      <c r="AJ233" s="46">
        <v>52492</v>
      </c>
      <c r="AK233" s="46">
        <v>804797.19</v>
      </c>
      <c r="AP233" s="46">
        <v>49.99</v>
      </c>
      <c r="AQ233" s="46">
        <v>267337.58</v>
      </c>
      <c r="AT233" s="46">
        <v>418524.31000000006</v>
      </c>
      <c r="AW233" s="46">
        <v>459299.69</v>
      </c>
      <c r="AX233" s="46">
        <v>2701657.01</v>
      </c>
      <c r="AY233" s="46">
        <v>20892882</v>
      </c>
      <c r="AZ233" s="46">
        <v>3044133.46</v>
      </c>
      <c r="BA233" s="46">
        <v>6078788.1299999999</v>
      </c>
    </row>
    <row r="234" spans="2:53" x14ac:dyDescent="0.3">
      <c r="B234" s="48" t="s">
        <v>322</v>
      </c>
      <c r="C234" s="48" t="s">
        <v>321</v>
      </c>
      <c r="D234" s="49">
        <v>40479888.74000001</v>
      </c>
      <c r="E234" s="46">
        <v>20893167.380000006</v>
      </c>
      <c r="F234" s="46">
        <v>409649.18000000005</v>
      </c>
      <c r="I234" s="46">
        <v>182184.64</v>
      </c>
      <c r="J234" s="46">
        <v>292936.7</v>
      </c>
      <c r="K234" s="46">
        <v>125477.03000000001</v>
      </c>
      <c r="L234" s="46">
        <v>179638.63</v>
      </c>
      <c r="M234" s="46">
        <v>5208843.8900000006</v>
      </c>
      <c r="O234" s="46">
        <v>36127.979999999996</v>
      </c>
      <c r="P234" s="46">
        <v>535585.35</v>
      </c>
      <c r="S234" s="46">
        <v>1022547.9799999999</v>
      </c>
      <c r="T234" s="46">
        <v>196979.83999999997</v>
      </c>
      <c r="U234" s="46">
        <v>12711.56</v>
      </c>
      <c r="Z234" s="46">
        <v>328238.46999999997</v>
      </c>
      <c r="AA234" s="46">
        <v>59242.560000000005</v>
      </c>
      <c r="AC234" s="46">
        <v>635885.25</v>
      </c>
      <c r="AD234" s="46">
        <v>504.65</v>
      </c>
      <c r="AF234" s="46">
        <v>432717.04</v>
      </c>
      <c r="AJ234" s="46">
        <v>16375.129999999997</v>
      </c>
      <c r="AK234" s="46">
        <v>308375.97000000003</v>
      </c>
      <c r="AN234" s="46">
        <v>138628.35</v>
      </c>
      <c r="AQ234" s="46">
        <v>72511.289999999994</v>
      </c>
      <c r="AW234" s="46">
        <v>229405.98000000004</v>
      </c>
      <c r="AY234" s="46">
        <v>6092478.3600000003</v>
      </c>
      <c r="AZ234" s="46">
        <v>1037025.64</v>
      </c>
      <c r="BA234" s="46">
        <v>2032649.8900000004</v>
      </c>
    </row>
    <row r="235" spans="2:53" x14ac:dyDescent="0.3">
      <c r="B235" s="48" t="s">
        <v>320</v>
      </c>
      <c r="C235" s="48" t="s">
        <v>319</v>
      </c>
      <c r="D235" s="49">
        <v>33378344.869999982</v>
      </c>
      <c r="E235" s="46">
        <v>16383249.380000001</v>
      </c>
      <c r="F235" s="46">
        <v>208126.01999999996</v>
      </c>
      <c r="G235" s="46">
        <v>118963.84</v>
      </c>
      <c r="I235" s="46">
        <v>345579.23</v>
      </c>
      <c r="J235" s="46">
        <v>865941.16</v>
      </c>
      <c r="K235" s="46">
        <v>332962.71000000002</v>
      </c>
      <c r="L235" s="46">
        <v>179125.87</v>
      </c>
      <c r="M235" s="46">
        <v>4399572.7699999996</v>
      </c>
      <c r="P235" s="46">
        <v>414164.10000000003</v>
      </c>
      <c r="S235" s="46">
        <v>867287.74</v>
      </c>
      <c r="T235" s="46">
        <v>63762.560000000005</v>
      </c>
      <c r="U235" s="46">
        <v>11174</v>
      </c>
      <c r="Z235" s="46">
        <v>365918.7099999999</v>
      </c>
      <c r="AA235" s="46">
        <v>45804.84</v>
      </c>
      <c r="AC235" s="46">
        <v>1012157.4399999999</v>
      </c>
      <c r="AD235" s="46">
        <v>1085.99</v>
      </c>
      <c r="AF235" s="46">
        <v>74427.19</v>
      </c>
      <c r="AJ235" s="46">
        <v>4100.6399999999994</v>
      </c>
      <c r="AK235" s="46">
        <v>396590.56000000006</v>
      </c>
      <c r="AQ235" s="46">
        <v>63216.27</v>
      </c>
      <c r="AT235" s="46">
        <v>2927.4900000000002</v>
      </c>
      <c r="AX235" s="46">
        <v>135</v>
      </c>
      <c r="AY235" s="46">
        <v>4599566.12</v>
      </c>
      <c r="AZ235" s="46">
        <v>996548.77</v>
      </c>
      <c r="BA235" s="46">
        <v>1625956.4699999997</v>
      </c>
    </row>
    <row r="236" spans="2:53" x14ac:dyDescent="0.3">
      <c r="B236" s="48" t="s">
        <v>318</v>
      </c>
      <c r="C236" s="48" t="s">
        <v>317</v>
      </c>
      <c r="D236" s="49">
        <v>8271153.3599999994</v>
      </c>
      <c r="E236" s="46">
        <v>3607419.8899999997</v>
      </c>
      <c r="F236" s="46">
        <v>176146.7</v>
      </c>
      <c r="I236" s="46">
        <v>339092.51</v>
      </c>
      <c r="L236" s="46">
        <v>37894.660000000003</v>
      </c>
      <c r="M236" s="46">
        <v>696768.8899999999</v>
      </c>
      <c r="O236" s="46">
        <v>20264.57</v>
      </c>
      <c r="P236" s="46">
        <v>72076.22</v>
      </c>
      <c r="S236" s="46">
        <v>325263.66000000003</v>
      </c>
      <c r="U236" s="46">
        <v>4669.13</v>
      </c>
      <c r="Z236" s="46">
        <v>133216.30000000002</v>
      </c>
      <c r="AA236" s="46">
        <v>60159.94</v>
      </c>
      <c r="AC236" s="46">
        <v>237078.79000000004</v>
      </c>
      <c r="AD236" s="46">
        <v>562.16999999999996</v>
      </c>
      <c r="AF236" s="46">
        <v>6724.98</v>
      </c>
      <c r="AK236" s="46">
        <v>501.87</v>
      </c>
      <c r="AO236" s="46">
        <v>5544.65</v>
      </c>
      <c r="AQ236" s="46">
        <v>9058.94</v>
      </c>
      <c r="AT236" s="46">
        <v>263983.13</v>
      </c>
      <c r="AX236" s="46">
        <v>2172.46</v>
      </c>
      <c r="AY236" s="46">
        <v>1621039.25</v>
      </c>
      <c r="AZ236" s="46">
        <v>305878.43000000005</v>
      </c>
      <c r="BA236" s="46">
        <v>345636.21999999991</v>
      </c>
    </row>
    <row r="237" spans="2:53" x14ac:dyDescent="0.3">
      <c r="B237" s="48" t="s">
        <v>316</v>
      </c>
      <c r="C237" s="48" t="s">
        <v>315</v>
      </c>
      <c r="D237" s="49">
        <v>38093750.570000015</v>
      </c>
      <c r="E237" s="46">
        <v>14933601.710000001</v>
      </c>
      <c r="F237" s="46">
        <v>1658531.66</v>
      </c>
      <c r="G237" s="46">
        <v>378077.99</v>
      </c>
      <c r="J237" s="46">
        <v>837176.65</v>
      </c>
      <c r="K237" s="46">
        <v>261727.21</v>
      </c>
      <c r="L237" s="46">
        <v>176357.22</v>
      </c>
      <c r="M237" s="46">
        <v>6324214.1600000001</v>
      </c>
      <c r="P237" s="46">
        <v>586830.32000000007</v>
      </c>
      <c r="S237" s="46">
        <v>1597460.4000000001</v>
      </c>
      <c r="T237" s="46">
        <v>604361.91</v>
      </c>
      <c r="U237" s="46">
        <v>27173.07</v>
      </c>
      <c r="Z237" s="46">
        <v>300185.17000000004</v>
      </c>
      <c r="AA237" s="46">
        <v>51123.89</v>
      </c>
      <c r="AC237" s="46">
        <v>654356.53</v>
      </c>
      <c r="AD237" s="46">
        <v>736.36</v>
      </c>
      <c r="AF237" s="46">
        <v>781794.43</v>
      </c>
      <c r="AJ237" s="46">
        <v>2788.76</v>
      </c>
      <c r="AK237" s="46">
        <v>116577.09</v>
      </c>
      <c r="AQ237" s="46">
        <v>64427.709999999992</v>
      </c>
      <c r="AT237" s="46">
        <v>647373.85</v>
      </c>
      <c r="AW237" s="46">
        <v>6709.57</v>
      </c>
      <c r="AY237" s="46">
        <v>5384317.9699999988</v>
      </c>
      <c r="AZ237" s="46">
        <v>1044667.43</v>
      </c>
      <c r="BA237" s="46">
        <v>1653179.51</v>
      </c>
    </row>
    <row r="238" spans="2:53" x14ac:dyDescent="0.3">
      <c r="B238" s="48" t="s">
        <v>314</v>
      </c>
      <c r="C238" s="48" t="s">
        <v>313</v>
      </c>
      <c r="D238" s="49">
        <v>80649481.150000006</v>
      </c>
      <c r="E238" s="46">
        <v>39162751.699999996</v>
      </c>
      <c r="F238" s="46">
        <v>1185451.43</v>
      </c>
      <c r="G238" s="46">
        <v>159257.34</v>
      </c>
      <c r="H238" s="46">
        <v>888742.87</v>
      </c>
      <c r="I238" s="46">
        <v>599427.65</v>
      </c>
      <c r="J238" s="46">
        <v>812838.04999999993</v>
      </c>
      <c r="K238" s="46">
        <v>457369.01999999996</v>
      </c>
      <c r="L238" s="46">
        <v>496680.94</v>
      </c>
      <c r="M238" s="46">
        <v>12429947.229999999</v>
      </c>
      <c r="O238" s="46">
        <v>208556.12</v>
      </c>
      <c r="P238" s="46">
        <v>993729.7</v>
      </c>
      <c r="S238" s="46">
        <v>3266536.02</v>
      </c>
      <c r="T238" s="46">
        <v>810548.34000000008</v>
      </c>
      <c r="U238" s="46">
        <v>22894.04</v>
      </c>
      <c r="Z238" s="46">
        <v>680881.95</v>
      </c>
      <c r="AA238" s="46">
        <v>110155.09</v>
      </c>
      <c r="AC238" s="46">
        <v>955095.69000000018</v>
      </c>
      <c r="AD238" s="46">
        <v>2663.88</v>
      </c>
      <c r="AF238" s="46">
        <v>197830.78999999998</v>
      </c>
      <c r="AJ238" s="46">
        <v>30368.5</v>
      </c>
      <c r="AK238" s="46">
        <v>208203.66000000003</v>
      </c>
      <c r="AO238" s="46">
        <v>57485.04</v>
      </c>
      <c r="AQ238" s="46">
        <v>188236.88</v>
      </c>
      <c r="AT238" s="46">
        <v>275248.01999999996</v>
      </c>
      <c r="AX238" s="46">
        <v>67573.61</v>
      </c>
      <c r="AY238" s="46">
        <v>10195754.209999997</v>
      </c>
      <c r="AZ238" s="46">
        <v>2388137.1</v>
      </c>
      <c r="BA238" s="46">
        <v>3797116.2800000003</v>
      </c>
    </row>
    <row r="239" spans="2:53" x14ac:dyDescent="0.3">
      <c r="B239" s="48" t="s">
        <v>312</v>
      </c>
      <c r="C239" s="48" t="s">
        <v>311</v>
      </c>
      <c r="D239" s="49">
        <v>501904093.82000017</v>
      </c>
      <c r="E239" s="46">
        <v>231814013.13</v>
      </c>
      <c r="F239" s="46">
        <v>11373442.650000002</v>
      </c>
      <c r="G239" s="46">
        <v>785111.34</v>
      </c>
      <c r="I239" s="46">
        <v>17300304.859999999</v>
      </c>
      <c r="J239" s="46">
        <v>6347943.1699999999</v>
      </c>
      <c r="K239" s="46">
        <v>14620869.279999996</v>
      </c>
      <c r="L239" s="46">
        <v>352030.82</v>
      </c>
      <c r="M239" s="46">
        <v>58033642.020000011</v>
      </c>
      <c r="O239" s="46">
        <v>1607937.03</v>
      </c>
      <c r="P239" s="46">
        <v>6515542.7800000003</v>
      </c>
      <c r="S239" s="46">
        <v>11484157.869999999</v>
      </c>
      <c r="T239" s="46">
        <v>2390223.14</v>
      </c>
      <c r="U239" s="46">
        <v>257740.99999999997</v>
      </c>
      <c r="V239" s="46">
        <v>1336</v>
      </c>
      <c r="W239" s="46">
        <v>3966664.37</v>
      </c>
      <c r="X239" s="46">
        <v>80359</v>
      </c>
      <c r="Z239" s="46">
        <v>11899853.449999999</v>
      </c>
      <c r="AA239" s="46">
        <v>1764007.06</v>
      </c>
      <c r="AC239" s="46">
        <v>15560192.99</v>
      </c>
      <c r="AF239" s="46">
        <v>4830450.3400000008</v>
      </c>
      <c r="AJ239" s="46">
        <v>232779.93</v>
      </c>
      <c r="AK239" s="46">
        <v>6252619.8600000003</v>
      </c>
      <c r="AM239" s="46">
        <v>221096.95999999999</v>
      </c>
      <c r="AN239" s="46">
        <v>609808.80999999994</v>
      </c>
      <c r="AP239" s="46">
        <v>56693.819999999992</v>
      </c>
      <c r="AQ239" s="46">
        <v>1876770.5399999998</v>
      </c>
      <c r="AT239" s="46">
        <v>1038759.5900000001</v>
      </c>
      <c r="AW239" s="46">
        <v>5967931.8200000003</v>
      </c>
      <c r="AX239" s="46">
        <v>4787068.6399999997</v>
      </c>
      <c r="AY239" s="46">
        <v>51653412.959999993</v>
      </c>
      <c r="AZ239" s="46">
        <v>16823289.52</v>
      </c>
      <c r="BA239" s="46">
        <v>11398039.069999998</v>
      </c>
    </row>
    <row r="240" spans="2:53" x14ac:dyDescent="0.3">
      <c r="B240" s="48" t="s">
        <v>310</v>
      </c>
      <c r="C240" s="48" t="s">
        <v>309</v>
      </c>
      <c r="D240" s="49">
        <v>1294658.2600000002</v>
      </c>
      <c r="E240" s="46">
        <v>511507.2699999999</v>
      </c>
      <c r="H240" s="46">
        <v>49500</v>
      </c>
      <c r="I240" s="46">
        <v>58388.06</v>
      </c>
      <c r="J240" s="46">
        <v>106680.79</v>
      </c>
      <c r="K240" s="46">
        <v>28526.2</v>
      </c>
      <c r="L240" s="46">
        <v>16185.32</v>
      </c>
      <c r="M240" s="46">
        <v>91110.69</v>
      </c>
      <c r="P240" s="46">
        <v>37236.980000000003</v>
      </c>
      <c r="Z240" s="46">
        <v>40016.67</v>
      </c>
      <c r="AA240" s="46">
        <v>26436.34</v>
      </c>
      <c r="AC240" s="46">
        <v>3800</v>
      </c>
      <c r="AY240" s="46">
        <v>238423.11</v>
      </c>
      <c r="AZ240" s="46">
        <v>57555.530000000006</v>
      </c>
      <c r="BA240" s="46">
        <v>29291.3</v>
      </c>
    </row>
    <row r="241" spans="2:53" x14ac:dyDescent="0.3">
      <c r="B241" s="48" t="s">
        <v>308</v>
      </c>
      <c r="C241" s="48" t="s">
        <v>307</v>
      </c>
      <c r="D241" s="49">
        <v>961034.72999999986</v>
      </c>
      <c r="E241" s="46">
        <v>476684.66999999993</v>
      </c>
      <c r="H241" s="46">
        <v>17736.02</v>
      </c>
      <c r="I241" s="46">
        <v>12002.25</v>
      </c>
      <c r="J241" s="46">
        <v>18406.68</v>
      </c>
      <c r="K241" s="46">
        <v>26935.82</v>
      </c>
      <c r="M241" s="46">
        <v>51044.639999999999</v>
      </c>
      <c r="P241" s="46">
        <v>8616.0999999999985</v>
      </c>
      <c r="Z241" s="46">
        <v>27379.399999999998</v>
      </c>
      <c r="AA241" s="46">
        <v>13310.470000000001</v>
      </c>
      <c r="AC241" s="46">
        <v>2423.98</v>
      </c>
      <c r="AY241" s="46">
        <v>160796.73000000001</v>
      </c>
      <c r="AZ241" s="46">
        <v>16580.5</v>
      </c>
      <c r="BA241" s="46">
        <v>129117.47000000002</v>
      </c>
    </row>
    <row r="242" spans="2:53" x14ac:dyDescent="0.3">
      <c r="B242" s="48" t="s">
        <v>306</v>
      </c>
      <c r="C242" s="48" t="s">
        <v>305</v>
      </c>
      <c r="D242" s="49">
        <v>21585949.510000005</v>
      </c>
      <c r="E242" s="46">
        <v>10070738.069999998</v>
      </c>
      <c r="F242" s="46">
        <v>271089.25</v>
      </c>
      <c r="G242" s="46">
        <v>16554.93</v>
      </c>
      <c r="H242" s="46">
        <v>282091.55</v>
      </c>
      <c r="I242" s="46">
        <v>1300120.7899999998</v>
      </c>
      <c r="J242" s="46">
        <v>111045.18</v>
      </c>
      <c r="K242" s="46">
        <v>497856.31</v>
      </c>
      <c r="L242" s="46">
        <v>328352</v>
      </c>
      <c r="M242" s="46">
        <v>1878549.21</v>
      </c>
      <c r="O242" s="46">
        <v>61905.63</v>
      </c>
      <c r="P242" s="46">
        <v>305181.5</v>
      </c>
      <c r="S242" s="46">
        <v>894939.58</v>
      </c>
      <c r="U242" s="46">
        <v>13416.51</v>
      </c>
      <c r="Z242" s="46">
        <v>495243.55000000005</v>
      </c>
      <c r="AA242" s="46">
        <v>84129.53</v>
      </c>
      <c r="AC242" s="46">
        <v>326165.45999999996</v>
      </c>
      <c r="AF242" s="46">
        <v>110921.67</v>
      </c>
      <c r="AQ242" s="46">
        <v>26294.720000000001</v>
      </c>
      <c r="AT242" s="46">
        <v>28363.9</v>
      </c>
      <c r="AY242" s="46">
        <v>2698038.4299999997</v>
      </c>
      <c r="AZ242" s="46">
        <v>659177.12</v>
      </c>
      <c r="BA242" s="46">
        <v>1125774.6199999999</v>
      </c>
    </row>
    <row r="243" spans="2:53" x14ac:dyDescent="0.3">
      <c r="B243" s="48" t="s">
        <v>304</v>
      </c>
      <c r="C243" s="48" t="s">
        <v>303</v>
      </c>
      <c r="D243" s="49">
        <v>28148465.890000001</v>
      </c>
      <c r="E243" s="46">
        <v>13775570.880000001</v>
      </c>
      <c r="F243" s="46">
        <v>486749.88999999996</v>
      </c>
      <c r="H243" s="46">
        <v>473021.17</v>
      </c>
      <c r="I243" s="46">
        <v>269334.15999999997</v>
      </c>
      <c r="J243" s="46">
        <v>515610.65</v>
      </c>
      <c r="K243" s="46">
        <v>184793.23</v>
      </c>
      <c r="L243" s="46">
        <v>158360.21999999997</v>
      </c>
      <c r="M243" s="46">
        <v>2672310.7199999997</v>
      </c>
      <c r="P243" s="46">
        <v>401832.1</v>
      </c>
      <c r="Q243" s="46">
        <v>196537.11999999997</v>
      </c>
      <c r="R243" s="46">
        <v>85208.55</v>
      </c>
      <c r="S243" s="46">
        <v>1053666.55</v>
      </c>
      <c r="T243" s="46">
        <v>21511.62</v>
      </c>
      <c r="U243" s="46">
        <v>11948.77</v>
      </c>
      <c r="Z243" s="46">
        <v>262122.03</v>
      </c>
      <c r="AA243" s="46">
        <v>41565.640000000007</v>
      </c>
      <c r="AC243" s="46">
        <v>414600.81999999995</v>
      </c>
      <c r="AF243" s="46">
        <v>252635.72000000003</v>
      </c>
      <c r="AK243" s="46">
        <v>28153.370000000003</v>
      </c>
      <c r="AQ243" s="46">
        <v>42455.700000000004</v>
      </c>
      <c r="AR243" s="46">
        <v>55703.460000000006</v>
      </c>
      <c r="AX243" s="46">
        <v>123257.68999999999</v>
      </c>
      <c r="AY243" s="46">
        <v>4216442.24</v>
      </c>
      <c r="AZ243" s="46">
        <v>1191449.3299999998</v>
      </c>
      <c r="BA243" s="46">
        <v>1213624.2600000002</v>
      </c>
    </row>
    <row r="244" spans="2:53" x14ac:dyDescent="0.3">
      <c r="B244" s="48" t="s">
        <v>302</v>
      </c>
      <c r="C244" s="48" t="s">
        <v>301</v>
      </c>
      <c r="D244" s="49">
        <v>149373345.75000006</v>
      </c>
      <c r="E244" s="46">
        <v>79238300.10999997</v>
      </c>
      <c r="F244" s="46">
        <v>4725666.0800000019</v>
      </c>
      <c r="G244" s="46">
        <v>38133.54</v>
      </c>
      <c r="H244" s="46">
        <v>2318749.4899999998</v>
      </c>
      <c r="I244" s="46">
        <v>38104.17</v>
      </c>
      <c r="J244" s="46">
        <v>777331.8899999999</v>
      </c>
      <c r="K244" s="46">
        <v>967152.58</v>
      </c>
      <c r="L244" s="46">
        <v>636395.25</v>
      </c>
      <c r="M244" s="46">
        <v>18053732.469999995</v>
      </c>
      <c r="O244" s="46">
        <v>354369.39</v>
      </c>
      <c r="P244" s="46">
        <v>1805658.58</v>
      </c>
      <c r="S244" s="46">
        <v>2868606.24</v>
      </c>
      <c r="T244" s="46">
        <v>3355657.01</v>
      </c>
      <c r="U244" s="46">
        <v>49110</v>
      </c>
      <c r="Z244" s="46">
        <v>1170310.3400000001</v>
      </c>
      <c r="AA244" s="46">
        <v>708633.54</v>
      </c>
      <c r="AC244" s="46">
        <v>1853052.72</v>
      </c>
      <c r="AF244" s="46">
        <v>400762.67</v>
      </c>
      <c r="AJ244" s="46">
        <v>30087.550000000003</v>
      </c>
      <c r="AK244" s="46">
        <v>1067814.0699999998</v>
      </c>
      <c r="AP244" s="46">
        <v>60182.33</v>
      </c>
      <c r="AQ244" s="46">
        <v>265376.42000000004</v>
      </c>
      <c r="AX244" s="46">
        <v>283667.7</v>
      </c>
      <c r="AY244" s="46">
        <v>17009746.359999999</v>
      </c>
      <c r="AZ244" s="46">
        <v>4584999.26</v>
      </c>
      <c r="BA244" s="46">
        <v>6711745.9899999993</v>
      </c>
    </row>
    <row r="245" spans="2:53" x14ac:dyDescent="0.3">
      <c r="B245" s="48" t="s">
        <v>300</v>
      </c>
      <c r="C245" s="48" t="s">
        <v>299</v>
      </c>
      <c r="D245" s="49">
        <v>228069368.96999994</v>
      </c>
      <c r="E245" s="46">
        <v>113221766.35999997</v>
      </c>
      <c r="F245" s="46">
        <v>1718989.0599999998</v>
      </c>
      <c r="G245" s="46">
        <v>805845.41</v>
      </c>
      <c r="H245" s="46">
        <v>626081.25</v>
      </c>
      <c r="I245" s="46">
        <v>607269.93000000005</v>
      </c>
      <c r="J245" s="46">
        <v>15028106.280000003</v>
      </c>
      <c r="K245" s="46">
        <v>1972891.4</v>
      </c>
      <c r="L245" s="46">
        <v>524999.99999999988</v>
      </c>
      <c r="M245" s="46">
        <v>29149668.91</v>
      </c>
      <c r="O245" s="46">
        <v>674911.34000000008</v>
      </c>
      <c r="P245" s="46">
        <v>2867741.9999999995</v>
      </c>
      <c r="S245" s="46">
        <v>5837624.5099999979</v>
      </c>
      <c r="T245" s="46">
        <v>449212.24000000005</v>
      </c>
      <c r="U245" s="46">
        <v>88853</v>
      </c>
      <c r="W245" s="46">
        <v>649508.17000000004</v>
      </c>
      <c r="Z245" s="46">
        <v>2666239.73</v>
      </c>
      <c r="AA245" s="46">
        <v>354787.87999999995</v>
      </c>
      <c r="AC245" s="46">
        <v>3237813.9699999997</v>
      </c>
      <c r="AF245" s="46">
        <v>1095179.1000000001</v>
      </c>
      <c r="AJ245" s="46">
        <v>38746.68</v>
      </c>
      <c r="AK245" s="46">
        <v>771270.80999999994</v>
      </c>
      <c r="AP245" s="46">
        <v>32812.43</v>
      </c>
      <c r="AQ245" s="46">
        <v>388879.95</v>
      </c>
      <c r="AV245" s="46">
        <v>21811.620000000003</v>
      </c>
      <c r="AW245" s="46">
        <v>4277395.9400000004</v>
      </c>
      <c r="AX245" s="46">
        <v>154390.93</v>
      </c>
      <c r="AY245" s="46">
        <v>26890518.280000012</v>
      </c>
      <c r="AZ245" s="46">
        <v>7531238.8899999997</v>
      </c>
      <c r="BA245" s="46">
        <v>6384812.8999999994</v>
      </c>
    </row>
    <row r="246" spans="2:53" x14ac:dyDescent="0.3">
      <c r="B246" s="48" t="s">
        <v>298</v>
      </c>
      <c r="C246" s="48" t="s">
        <v>297</v>
      </c>
      <c r="D246" s="49">
        <v>12840101.540000003</v>
      </c>
      <c r="E246" s="46">
        <v>6622577.0500000007</v>
      </c>
      <c r="F246" s="46">
        <v>59190.850000000006</v>
      </c>
      <c r="I246" s="46">
        <v>118747.54000000001</v>
      </c>
      <c r="L246" s="46">
        <v>96974.74</v>
      </c>
      <c r="M246" s="46">
        <v>1166295.9100000001</v>
      </c>
      <c r="O246" s="46">
        <v>38654</v>
      </c>
      <c r="P246" s="46">
        <v>156000.12</v>
      </c>
      <c r="S246" s="46">
        <v>725020.91999999993</v>
      </c>
      <c r="T246" s="46">
        <v>331014.33</v>
      </c>
      <c r="Z246" s="46">
        <v>78658.739999999991</v>
      </c>
      <c r="AA246" s="46">
        <v>38798.959999999999</v>
      </c>
      <c r="AC246" s="46">
        <v>135178.59</v>
      </c>
      <c r="AF246" s="46">
        <v>147012.95000000001</v>
      </c>
      <c r="AQ246" s="46">
        <v>1506.32</v>
      </c>
      <c r="AW246" s="46">
        <v>72229.16</v>
      </c>
      <c r="AY246" s="46">
        <v>1867642.15</v>
      </c>
      <c r="AZ246" s="46">
        <v>408484.97</v>
      </c>
      <c r="BA246" s="46">
        <v>776114.24</v>
      </c>
    </row>
    <row r="247" spans="2:53" x14ac:dyDescent="0.3">
      <c r="B247" s="48" t="s">
        <v>296</v>
      </c>
      <c r="C247" s="48" t="s">
        <v>295</v>
      </c>
      <c r="D247" s="49">
        <v>76326725.809999973</v>
      </c>
      <c r="E247" s="46">
        <v>35719302.380000018</v>
      </c>
      <c r="F247" s="46">
        <v>1073104.74</v>
      </c>
      <c r="G247" s="46">
        <v>61412.45</v>
      </c>
      <c r="I247" s="46">
        <v>2133375.7899999996</v>
      </c>
      <c r="J247" s="46">
        <v>62759.85</v>
      </c>
      <c r="K247" s="46">
        <v>1029.01</v>
      </c>
      <c r="L247" s="46">
        <v>302608.19999999995</v>
      </c>
      <c r="M247" s="46">
        <v>10620215.270000001</v>
      </c>
      <c r="P247" s="46">
        <v>961973.85</v>
      </c>
      <c r="S247" s="46">
        <v>3340268.43</v>
      </c>
      <c r="T247" s="46">
        <v>718594.22000000009</v>
      </c>
      <c r="U247" s="46">
        <v>30914</v>
      </c>
      <c r="Z247" s="46">
        <v>1076618.3599999999</v>
      </c>
      <c r="AA247" s="46">
        <v>449435.78</v>
      </c>
      <c r="AC247" s="46">
        <v>1856518.26</v>
      </c>
      <c r="AF247" s="46">
        <v>928941.41000000015</v>
      </c>
      <c r="AJ247" s="46">
        <v>27347.929999999997</v>
      </c>
      <c r="AK247" s="46">
        <v>590631.23999999987</v>
      </c>
      <c r="AQ247" s="46">
        <v>124376.03000000001</v>
      </c>
      <c r="AT247" s="46">
        <v>70134.12</v>
      </c>
      <c r="AX247" s="46">
        <v>32710.039999999997</v>
      </c>
      <c r="AY247" s="46">
        <v>9476730.5099999979</v>
      </c>
      <c r="AZ247" s="46">
        <v>3122859.4499999997</v>
      </c>
      <c r="BA247" s="46">
        <v>3544864.4900000007</v>
      </c>
    </row>
    <row r="248" spans="2:53" x14ac:dyDescent="0.3">
      <c r="B248" s="48" t="s">
        <v>294</v>
      </c>
      <c r="C248" s="48" t="s">
        <v>293</v>
      </c>
      <c r="D248" s="49">
        <v>60616294.429999962</v>
      </c>
      <c r="E248" s="46">
        <v>24859442.559999995</v>
      </c>
      <c r="F248" s="46">
        <v>1641190.74</v>
      </c>
      <c r="G248" s="46">
        <v>43078.21</v>
      </c>
      <c r="H248" s="46">
        <v>2519041.9500000002</v>
      </c>
      <c r="I248" s="46">
        <v>316679.42</v>
      </c>
      <c r="J248" s="46">
        <v>1840813.06</v>
      </c>
      <c r="K248" s="46">
        <v>387738.30999999994</v>
      </c>
      <c r="L248" s="46">
        <v>104096.09</v>
      </c>
      <c r="M248" s="46">
        <v>7396616.3499999996</v>
      </c>
      <c r="O248" s="46">
        <v>121760.71</v>
      </c>
      <c r="P248" s="46">
        <v>804829.05999999994</v>
      </c>
      <c r="S248" s="46">
        <v>1775750.22</v>
      </c>
      <c r="T248" s="46">
        <v>279291.69999999995</v>
      </c>
      <c r="U248" s="46">
        <v>32465</v>
      </c>
      <c r="Z248" s="46">
        <v>1055277.43</v>
      </c>
      <c r="AA248" s="46">
        <v>212494.24</v>
      </c>
      <c r="AC248" s="46">
        <v>1677462.2800000003</v>
      </c>
      <c r="AF248" s="46">
        <v>399353.69000000006</v>
      </c>
      <c r="AJ248" s="46">
        <v>18889.48</v>
      </c>
      <c r="AK248" s="46">
        <v>205192.59</v>
      </c>
      <c r="AQ248" s="46">
        <v>142612.63</v>
      </c>
      <c r="AT248" s="46">
        <v>238678.62</v>
      </c>
      <c r="AW248" s="46">
        <v>1204639.73</v>
      </c>
      <c r="AX248" s="46">
        <v>885</v>
      </c>
      <c r="AY248" s="46">
        <v>8797028.1999999993</v>
      </c>
      <c r="AZ248" s="46">
        <v>2426570.0099999998</v>
      </c>
      <c r="BA248" s="46">
        <v>2114417.1500000004</v>
      </c>
    </row>
    <row r="249" spans="2:53" x14ac:dyDescent="0.3">
      <c r="B249" s="48" t="s">
        <v>292</v>
      </c>
      <c r="C249" s="48" t="s">
        <v>291</v>
      </c>
      <c r="D249" s="49">
        <v>8743029.6099999994</v>
      </c>
      <c r="E249" s="46">
        <v>4608178.7300000004</v>
      </c>
      <c r="F249" s="46">
        <v>33150</v>
      </c>
      <c r="J249" s="46">
        <v>51128.899999999994</v>
      </c>
      <c r="K249" s="46">
        <v>88120.27</v>
      </c>
      <c r="L249" s="46">
        <v>89821.25</v>
      </c>
      <c r="M249" s="46">
        <v>665758.90000000014</v>
      </c>
      <c r="O249" s="46">
        <v>11358.45</v>
      </c>
      <c r="P249" s="46">
        <v>132507.70000000001</v>
      </c>
      <c r="S249" s="46">
        <v>282133.98</v>
      </c>
      <c r="U249" s="46">
        <v>4559.29</v>
      </c>
      <c r="Z249" s="46">
        <v>81602.26999999999</v>
      </c>
      <c r="AA249" s="46">
        <v>65850.990000000005</v>
      </c>
      <c r="AC249" s="46">
        <v>96330.900000000009</v>
      </c>
      <c r="AF249" s="46">
        <v>66689.510000000009</v>
      </c>
      <c r="AK249" s="46">
        <v>5558.25</v>
      </c>
      <c r="AQ249" s="46">
        <v>15632.130000000001</v>
      </c>
      <c r="AY249" s="46">
        <v>1501354.8199999998</v>
      </c>
      <c r="AZ249" s="46">
        <v>347174.92000000004</v>
      </c>
      <c r="BA249" s="46">
        <v>596118.35000000021</v>
      </c>
    </row>
    <row r="250" spans="2:53" x14ac:dyDescent="0.3">
      <c r="B250" s="48" t="s">
        <v>290</v>
      </c>
      <c r="C250" s="48" t="s">
        <v>289</v>
      </c>
      <c r="D250" s="49">
        <v>51658156.459999986</v>
      </c>
      <c r="E250" s="46">
        <v>22572984.610000007</v>
      </c>
      <c r="F250" s="46">
        <v>3909965.5500000003</v>
      </c>
      <c r="G250" s="46">
        <v>32451.27</v>
      </c>
      <c r="H250" s="46">
        <v>1655870.3799999997</v>
      </c>
      <c r="I250" s="46">
        <v>909851.75</v>
      </c>
      <c r="J250" s="46">
        <v>33839.64</v>
      </c>
      <c r="K250" s="46">
        <v>76084.58</v>
      </c>
      <c r="L250" s="46">
        <v>103687.67999999999</v>
      </c>
      <c r="M250" s="46">
        <v>5138274.3800000008</v>
      </c>
      <c r="P250" s="46">
        <v>729647.12000000011</v>
      </c>
      <c r="S250" s="46">
        <v>1684815.4299999995</v>
      </c>
      <c r="T250" s="46">
        <v>572024.19000000006</v>
      </c>
      <c r="U250" s="46">
        <v>16126.02</v>
      </c>
      <c r="Z250" s="46">
        <v>689152.55</v>
      </c>
      <c r="AA250" s="46">
        <v>122422.45000000003</v>
      </c>
      <c r="AC250" s="46">
        <v>1731400.09</v>
      </c>
      <c r="AF250" s="46">
        <v>166245.71000000002</v>
      </c>
      <c r="AJ250" s="46">
        <v>44190.05</v>
      </c>
      <c r="AK250" s="46">
        <v>274531.05</v>
      </c>
      <c r="AQ250" s="46">
        <v>87870.739999999991</v>
      </c>
      <c r="AT250" s="46">
        <v>154727.71</v>
      </c>
      <c r="AW250" s="46">
        <v>637177.96</v>
      </c>
      <c r="AX250" s="46">
        <v>2357.9</v>
      </c>
      <c r="AY250" s="46">
        <v>6518465.1999999983</v>
      </c>
      <c r="AZ250" s="46">
        <v>2074654.99</v>
      </c>
      <c r="BA250" s="46">
        <v>1719337.46</v>
      </c>
    </row>
    <row r="251" spans="2:53" x14ac:dyDescent="0.3">
      <c r="B251" s="48" t="s">
        <v>288</v>
      </c>
      <c r="C251" s="48" t="s">
        <v>287</v>
      </c>
      <c r="D251" s="49">
        <v>35944401.970000029</v>
      </c>
      <c r="E251" s="46">
        <v>16749647.599999996</v>
      </c>
      <c r="F251" s="46">
        <v>2390354.9900000002</v>
      </c>
      <c r="G251" s="46">
        <v>30672.63</v>
      </c>
      <c r="I251" s="46">
        <v>716984.94</v>
      </c>
      <c r="K251" s="46">
        <v>623883.76</v>
      </c>
      <c r="L251" s="46">
        <v>26735.129999999997</v>
      </c>
      <c r="M251" s="46">
        <v>3041796.4899999998</v>
      </c>
      <c r="O251" s="46">
        <v>32723.65</v>
      </c>
      <c r="P251" s="46">
        <v>488660.78</v>
      </c>
      <c r="S251" s="46">
        <v>935719.78</v>
      </c>
      <c r="Z251" s="46">
        <v>511500.57</v>
      </c>
      <c r="AA251" s="46">
        <v>164658.21</v>
      </c>
      <c r="AC251" s="46">
        <v>1054168.9300000002</v>
      </c>
      <c r="AF251" s="46">
        <v>410625.18000000005</v>
      </c>
      <c r="AK251" s="46">
        <v>19058.050000000003</v>
      </c>
      <c r="AQ251" s="46">
        <v>43990.29</v>
      </c>
      <c r="AW251" s="46">
        <v>531199.01</v>
      </c>
      <c r="AY251" s="46">
        <v>5579188.6400000006</v>
      </c>
      <c r="AZ251" s="46">
        <v>1047567.3299999998</v>
      </c>
      <c r="BA251" s="46">
        <v>1545266.0099999998</v>
      </c>
    </row>
    <row r="252" spans="2:53" x14ac:dyDescent="0.3">
      <c r="B252" s="48" t="s">
        <v>286</v>
      </c>
      <c r="C252" s="48" t="s">
        <v>285</v>
      </c>
      <c r="D252" s="49">
        <v>22392101.050000027</v>
      </c>
      <c r="E252" s="46">
        <v>9227057.7300000004</v>
      </c>
      <c r="F252" s="46">
        <v>675729.01</v>
      </c>
      <c r="G252" s="46">
        <v>50568.39</v>
      </c>
      <c r="H252" s="46">
        <v>201425.14</v>
      </c>
      <c r="I252" s="46">
        <v>99448.57</v>
      </c>
      <c r="K252" s="46">
        <v>81681.69</v>
      </c>
      <c r="L252" s="46">
        <v>214168.31999999998</v>
      </c>
      <c r="M252" s="46">
        <v>2101961.7200000002</v>
      </c>
      <c r="P252" s="46">
        <v>377872.78</v>
      </c>
      <c r="S252" s="46">
        <v>939427.50999999989</v>
      </c>
      <c r="T252" s="46">
        <v>392651.42999999993</v>
      </c>
      <c r="U252" s="46">
        <v>18906.97</v>
      </c>
      <c r="Z252" s="46">
        <v>434702.15</v>
      </c>
      <c r="AA252" s="46">
        <v>97034.12</v>
      </c>
      <c r="AC252" s="46">
        <v>482688.17000000004</v>
      </c>
      <c r="AF252" s="46">
        <v>103307.91999999998</v>
      </c>
      <c r="AK252" s="46">
        <v>18841.59</v>
      </c>
      <c r="AQ252" s="46">
        <v>34023.53</v>
      </c>
      <c r="AW252" s="46">
        <v>592091.86</v>
      </c>
      <c r="AX252" s="46">
        <v>1940.22</v>
      </c>
      <c r="AY252" s="46">
        <v>3959827.98</v>
      </c>
      <c r="AZ252" s="46">
        <v>773994.47000000009</v>
      </c>
      <c r="BA252" s="46">
        <v>1512749.78</v>
      </c>
    </row>
    <row r="253" spans="2:53" x14ac:dyDescent="0.3">
      <c r="B253" s="48" t="s">
        <v>284</v>
      </c>
      <c r="C253" s="48" t="s">
        <v>283</v>
      </c>
      <c r="D253" s="49">
        <v>11137143.26999999</v>
      </c>
      <c r="E253" s="46">
        <v>4168813.5500000012</v>
      </c>
      <c r="J253" s="46">
        <v>303033.15000000002</v>
      </c>
      <c r="K253" s="46">
        <v>137865.54999999999</v>
      </c>
      <c r="L253" s="46">
        <v>67246.87</v>
      </c>
      <c r="M253" s="46">
        <v>678447.86999999988</v>
      </c>
      <c r="P253" s="46">
        <v>64988.85</v>
      </c>
      <c r="Z253" s="46">
        <v>169649.84999999998</v>
      </c>
      <c r="AA253" s="46">
        <v>20264.280000000002</v>
      </c>
      <c r="AC253" s="46">
        <v>148551.15</v>
      </c>
      <c r="AF253" s="46">
        <v>34518.25</v>
      </c>
      <c r="AK253" s="46">
        <v>25147.82</v>
      </c>
      <c r="AQ253" s="46">
        <v>4589.76</v>
      </c>
      <c r="AT253" s="46">
        <v>951576.72</v>
      </c>
      <c r="AX253" s="46">
        <v>61300.520000000004</v>
      </c>
      <c r="AY253" s="46">
        <v>3347332.3500000006</v>
      </c>
      <c r="AZ253" s="46">
        <v>548359.79</v>
      </c>
      <c r="BA253" s="46">
        <v>405456.94</v>
      </c>
    </row>
    <row r="254" spans="2:53" x14ac:dyDescent="0.3">
      <c r="B254" s="48" t="s">
        <v>282</v>
      </c>
      <c r="C254" s="48" t="s">
        <v>281</v>
      </c>
      <c r="D254" s="49">
        <v>2228721.4</v>
      </c>
      <c r="E254" s="46">
        <v>834594.99</v>
      </c>
      <c r="G254" s="46">
        <v>7460.91</v>
      </c>
      <c r="I254" s="46">
        <v>53989.02</v>
      </c>
      <c r="L254" s="46">
        <v>1342.61</v>
      </c>
      <c r="M254" s="46">
        <v>84688.27</v>
      </c>
      <c r="O254" s="46">
        <v>1499.6</v>
      </c>
      <c r="P254" s="46">
        <v>7440</v>
      </c>
      <c r="Z254" s="46">
        <v>17553.820000000003</v>
      </c>
      <c r="AA254" s="46">
        <v>15669.99</v>
      </c>
      <c r="AC254" s="46">
        <v>30812.31</v>
      </c>
      <c r="AF254" s="46">
        <v>13087.380000000001</v>
      </c>
      <c r="AK254" s="46">
        <v>3281.5</v>
      </c>
      <c r="AT254" s="46">
        <v>316884.52999999991</v>
      </c>
      <c r="AX254" s="46">
        <v>44207.21</v>
      </c>
      <c r="AY254" s="46">
        <v>752926.31</v>
      </c>
      <c r="AZ254" s="46">
        <v>23407.88</v>
      </c>
      <c r="BA254" s="46">
        <v>19875.07</v>
      </c>
    </row>
    <row r="255" spans="2:53" x14ac:dyDescent="0.3">
      <c r="B255" s="48" t="s">
        <v>280</v>
      </c>
      <c r="C255" s="48" t="s">
        <v>143</v>
      </c>
      <c r="D255" s="49">
        <v>16364525.469999999</v>
      </c>
      <c r="E255" s="46">
        <v>2609440.5699999998</v>
      </c>
      <c r="I255" s="46">
        <v>746301.1100000001</v>
      </c>
      <c r="L255" s="46">
        <v>196866.54</v>
      </c>
      <c r="M255" s="46">
        <v>721482.8600000001</v>
      </c>
      <c r="O255" s="46">
        <v>34742</v>
      </c>
      <c r="P255" s="46">
        <v>118823.45999999999</v>
      </c>
      <c r="S255" s="46">
        <v>121393.88</v>
      </c>
      <c r="Z255" s="46">
        <v>234966.28</v>
      </c>
      <c r="AA255" s="46">
        <v>39296.22</v>
      </c>
      <c r="AC255" s="46">
        <v>485381.41</v>
      </c>
      <c r="AY255" s="46">
        <v>10088248.700000001</v>
      </c>
      <c r="AZ255" s="46">
        <v>268315.65000000002</v>
      </c>
      <c r="BA255" s="46">
        <v>699266.79</v>
      </c>
    </row>
    <row r="256" spans="2:53" x14ac:dyDescent="0.3">
      <c r="B256" s="48" t="s">
        <v>279</v>
      </c>
      <c r="C256" s="48" t="s">
        <v>278</v>
      </c>
      <c r="D256" s="49">
        <v>1113128.9800000002</v>
      </c>
      <c r="E256" s="46">
        <v>442280.92999999993</v>
      </c>
      <c r="I256" s="46">
        <v>25990.039999999997</v>
      </c>
      <c r="J256" s="46">
        <v>13992.789999999999</v>
      </c>
      <c r="K256" s="46">
        <v>18329.8</v>
      </c>
      <c r="M256" s="46">
        <v>42825.15</v>
      </c>
      <c r="P256" s="46">
        <v>26529.829999999998</v>
      </c>
      <c r="Z256" s="46">
        <v>30483.47</v>
      </c>
      <c r="AA256" s="46">
        <v>25039.279999999999</v>
      </c>
      <c r="AC256" s="46">
        <v>41705.67</v>
      </c>
      <c r="AF256" s="46">
        <v>13130.75</v>
      </c>
      <c r="AW256" s="46">
        <v>16492.330000000002</v>
      </c>
      <c r="AY256" s="46">
        <v>238271.02999999997</v>
      </c>
      <c r="AZ256" s="46">
        <v>82319.98</v>
      </c>
      <c r="BA256" s="46">
        <v>95737.93</v>
      </c>
    </row>
    <row r="257" spans="2:53" x14ac:dyDescent="0.3">
      <c r="B257" s="48" t="s">
        <v>277</v>
      </c>
      <c r="C257" s="48" t="s">
        <v>276</v>
      </c>
      <c r="D257" s="49">
        <v>12435968.189999996</v>
      </c>
      <c r="E257" s="46">
        <v>4795943.5500000017</v>
      </c>
      <c r="F257" s="46">
        <v>744002.03000000026</v>
      </c>
      <c r="G257" s="46">
        <v>58972.080000000009</v>
      </c>
      <c r="H257" s="46">
        <v>172427.03</v>
      </c>
      <c r="I257" s="46">
        <v>615527.39</v>
      </c>
      <c r="J257" s="46">
        <v>2124.56</v>
      </c>
      <c r="K257" s="46">
        <v>386950.33</v>
      </c>
      <c r="L257" s="46">
        <v>70920</v>
      </c>
      <c r="M257" s="46">
        <v>1141477.8399999999</v>
      </c>
      <c r="O257" s="46">
        <v>25342.61</v>
      </c>
      <c r="P257" s="46">
        <v>173821.97999999998</v>
      </c>
      <c r="S257" s="46">
        <v>489004.59</v>
      </c>
      <c r="T257" s="46">
        <v>101207.75000000001</v>
      </c>
      <c r="U257" s="46">
        <v>13519.27</v>
      </c>
      <c r="Z257" s="46">
        <v>438996.16</v>
      </c>
      <c r="AA257" s="46">
        <v>105654</v>
      </c>
      <c r="AC257" s="46">
        <v>286253.61</v>
      </c>
      <c r="AF257" s="46">
        <v>176096.80000000002</v>
      </c>
      <c r="AK257" s="46">
        <v>1513.96</v>
      </c>
      <c r="AQ257" s="46">
        <v>20803.55</v>
      </c>
      <c r="AR257" s="46">
        <v>18925.73</v>
      </c>
      <c r="AX257" s="46">
        <v>2532.25</v>
      </c>
      <c r="AY257" s="46">
        <v>1632672.1899999995</v>
      </c>
      <c r="AZ257" s="46">
        <v>310276.95</v>
      </c>
      <c r="BA257" s="46">
        <v>651001.98</v>
      </c>
    </row>
    <row r="258" spans="2:53" x14ac:dyDescent="0.3">
      <c r="B258" s="48" t="s">
        <v>275</v>
      </c>
      <c r="C258" s="48" t="s">
        <v>274</v>
      </c>
      <c r="D258" s="49">
        <v>12325176.050000006</v>
      </c>
      <c r="E258" s="46">
        <v>4214350.3400000008</v>
      </c>
      <c r="G258" s="46">
        <v>650957.7699999999</v>
      </c>
      <c r="I258" s="46">
        <v>201230.85</v>
      </c>
      <c r="J258" s="46">
        <v>20418.97</v>
      </c>
      <c r="K258" s="46">
        <v>74493.03</v>
      </c>
      <c r="L258" s="46">
        <v>10295.24</v>
      </c>
      <c r="M258" s="46">
        <v>635026.6399999999</v>
      </c>
      <c r="P258" s="46">
        <v>92038.590000000011</v>
      </c>
      <c r="R258" s="46">
        <v>86229.040000000008</v>
      </c>
      <c r="S258" s="46">
        <v>331642.61000000004</v>
      </c>
      <c r="Z258" s="46">
        <v>297894.50000000006</v>
      </c>
      <c r="AA258" s="46">
        <v>56592.310000000005</v>
      </c>
      <c r="AC258" s="46">
        <v>359193.52999999991</v>
      </c>
      <c r="AF258" s="46">
        <v>518359.06999999995</v>
      </c>
      <c r="AI258" s="46">
        <v>4331.25</v>
      </c>
      <c r="AJ258" s="46">
        <v>16909.05</v>
      </c>
      <c r="AM258" s="46">
        <v>105897.48999999999</v>
      </c>
      <c r="AQ258" s="46">
        <v>7938.68</v>
      </c>
      <c r="AR258" s="46">
        <v>28469.760000000002</v>
      </c>
      <c r="AS258" s="46">
        <v>420011.10000000003</v>
      </c>
      <c r="AY258" s="46">
        <v>3587128.3100000005</v>
      </c>
      <c r="AZ258" s="46">
        <v>286932.73</v>
      </c>
      <c r="BA258" s="46">
        <v>318835.18999999994</v>
      </c>
    </row>
    <row r="259" spans="2:53" x14ac:dyDescent="0.3">
      <c r="B259" s="48" t="s">
        <v>273</v>
      </c>
      <c r="C259" s="48" t="s">
        <v>272</v>
      </c>
      <c r="D259" s="49">
        <v>14354301.139999993</v>
      </c>
      <c r="E259" s="46">
        <v>3335027.6500000013</v>
      </c>
      <c r="F259" s="46">
        <v>4275614.6399999997</v>
      </c>
      <c r="I259" s="46">
        <v>85851.86</v>
      </c>
      <c r="J259" s="46">
        <v>14511.380000000001</v>
      </c>
      <c r="K259" s="46">
        <v>31905.03</v>
      </c>
      <c r="M259" s="46">
        <v>1130385.9700000002</v>
      </c>
      <c r="P259" s="46">
        <v>175312.00000000003</v>
      </c>
      <c r="Z259" s="46">
        <v>51988</v>
      </c>
      <c r="AA259" s="46">
        <v>18695</v>
      </c>
      <c r="AC259" s="46">
        <v>200067.58000000002</v>
      </c>
      <c r="AF259" s="46">
        <v>21342.43</v>
      </c>
      <c r="AQ259" s="46">
        <v>4567.7199999999993</v>
      </c>
      <c r="AW259" s="46">
        <v>674963.72</v>
      </c>
      <c r="AX259" s="46">
        <v>275153.13</v>
      </c>
      <c r="AY259" s="46">
        <v>2464942.7299999986</v>
      </c>
      <c r="AZ259" s="46">
        <v>351477.95000000007</v>
      </c>
      <c r="BA259" s="46">
        <v>1242494.3500000001</v>
      </c>
    </row>
    <row r="260" spans="2:53" x14ac:dyDescent="0.3">
      <c r="B260" s="48" t="s">
        <v>271</v>
      </c>
      <c r="C260" s="48" t="s">
        <v>270</v>
      </c>
      <c r="D260" s="49">
        <v>25108730.480000012</v>
      </c>
      <c r="E260" s="46">
        <v>10930200.33</v>
      </c>
      <c r="F260" s="46">
        <v>347186.02</v>
      </c>
      <c r="G260" s="46">
        <v>112742.64</v>
      </c>
      <c r="I260" s="46">
        <v>703029.39</v>
      </c>
      <c r="J260" s="46">
        <v>7488.55</v>
      </c>
      <c r="K260" s="46">
        <v>209812.3</v>
      </c>
      <c r="L260" s="46">
        <v>236824.61</v>
      </c>
      <c r="M260" s="46">
        <v>2400556.1799999997</v>
      </c>
      <c r="O260" s="46">
        <v>90472</v>
      </c>
      <c r="P260" s="46">
        <v>398785.43</v>
      </c>
      <c r="S260" s="46">
        <v>958158.4</v>
      </c>
      <c r="T260" s="46">
        <v>170608.35</v>
      </c>
      <c r="U260" s="46">
        <v>15780</v>
      </c>
      <c r="W260" s="46">
        <v>126231.15</v>
      </c>
      <c r="Z260" s="46">
        <v>697032.12</v>
      </c>
      <c r="AA260" s="46">
        <v>130419.75</v>
      </c>
      <c r="AC260" s="46">
        <v>793912.08</v>
      </c>
      <c r="AF260" s="46">
        <v>111367.31</v>
      </c>
      <c r="AK260" s="46">
        <v>35166</v>
      </c>
      <c r="AQ260" s="46">
        <v>47908.719999999994</v>
      </c>
      <c r="AY260" s="46">
        <v>4019008.46</v>
      </c>
      <c r="AZ260" s="46">
        <v>908202.8600000001</v>
      </c>
      <c r="BA260" s="46">
        <v>1657837.83</v>
      </c>
    </row>
    <row r="261" spans="2:53" x14ac:dyDescent="0.3">
      <c r="B261" s="48" t="s">
        <v>269</v>
      </c>
      <c r="C261" s="48" t="s">
        <v>268</v>
      </c>
      <c r="D261" s="49">
        <v>3250862.4300000011</v>
      </c>
      <c r="E261" s="46">
        <v>1132074.7000000002</v>
      </c>
      <c r="F261" s="46">
        <v>493947.65</v>
      </c>
      <c r="K261" s="46">
        <v>90068.12</v>
      </c>
      <c r="M261" s="46">
        <v>265588.54000000004</v>
      </c>
      <c r="P261" s="46">
        <v>64684.570000000007</v>
      </c>
      <c r="Z261" s="46">
        <v>94242.13</v>
      </c>
      <c r="AA261" s="46">
        <v>34129.99</v>
      </c>
      <c r="AC261" s="46">
        <v>104892.13</v>
      </c>
      <c r="AT261" s="46">
        <v>13756.27</v>
      </c>
      <c r="AY261" s="46">
        <v>739389.67999999993</v>
      </c>
      <c r="AZ261" s="46">
        <v>218088.65</v>
      </c>
    </row>
    <row r="262" spans="2:53" x14ac:dyDescent="0.3">
      <c r="B262" s="48" t="s">
        <v>267</v>
      </c>
      <c r="C262" s="48" t="s">
        <v>266</v>
      </c>
      <c r="D262" s="49">
        <v>1443433.28</v>
      </c>
      <c r="E262" s="46">
        <v>531395.89999999991</v>
      </c>
      <c r="H262" s="46">
        <v>19117.36</v>
      </c>
      <c r="I262" s="46">
        <v>2005.1299999999999</v>
      </c>
      <c r="J262" s="46">
        <v>127206.25</v>
      </c>
      <c r="K262" s="46">
        <v>45887.090000000004</v>
      </c>
      <c r="M262" s="46">
        <v>81538.850000000006</v>
      </c>
      <c r="P262" s="46">
        <v>12355.24</v>
      </c>
      <c r="Z262" s="46">
        <v>54197.82</v>
      </c>
      <c r="AA262" s="46">
        <v>29816.750000000004</v>
      </c>
      <c r="AC262" s="46">
        <v>48967.91</v>
      </c>
      <c r="AQ262" s="46">
        <v>2222.2600000000002</v>
      </c>
      <c r="AY262" s="46">
        <v>410080.96000000008</v>
      </c>
      <c r="AZ262" s="46">
        <v>78641.760000000009</v>
      </c>
    </row>
    <row r="263" spans="2:53" x14ac:dyDescent="0.3">
      <c r="B263" s="48" t="s">
        <v>265</v>
      </c>
      <c r="C263" s="48" t="s">
        <v>264</v>
      </c>
      <c r="D263" s="49">
        <v>603491.13000000024</v>
      </c>
      <c r="E263" s="46">
        <v>243742.21</v>
      </c>
      <c r="H263" s="46">
        <v>1933.07</v>
      </c>
      <c r="I263" s="46">
        <v>882.36</v>
      </c>
      <c r="J263" s="46">
        <v>15697.419999999998</v>
      </c>
      <c r="K263" s="46">
        <v>16479.8</v>
      </c>
      <c r="M263" s="46">
        <v>32684.11</v>
      </c>
      <c r="P263" s="46">
        <v>11424.1</v>
      </c>
      <c r="Z263" s="46">
        <v>36344.340000000004</v>
      </c>
      <c r="AA263" s="46">
        <v>29145.15</v>
      </c>
      <c r="AC263" s="46">
        <v>24983.82</v>
      </c>
      <c r="AF263" s="46">
        <v>1681.79</v>
      </c>
      <c r="AQ263" s="46">
        <v>833.69</v>
      </c>
      <c r="AY263" s="46">
        <v>121886.73000000001</v>
      </c>
      <c r="AZ263" s="46">
        <v>65772.539999999994</v>
      </c>
    </row>
    <row r="264" spans="2:53" x14ac:dyDescent="0.3">
      <c r="B264" s="48" t="s">
        <v>263</v>
      </c>
      <c r="C264" s="48" t="s">
        <v>262</v>
      </c>
      <c r="D264" s="49">
        <v>2951567.7100000004</v>
      </c>
      <c r="E264" s="46">
        <v>1343022.3699999996</v>
      </c>
      <c r="H264" s="46">
        <v>14969.33</v>
      </c>
      <c r="I264" s="46">
        <v>8801.52</v>
      </c>
      <c r="K264" s="46">
        <v>21802.37</v>
      </c>
      <c r="L264" s="46">
        <v>5301.37</v>
      </c>
      <c r="M264" s="46">
        <v>158925.20000000001</v>
      </c>
      <c r="O264" s="46">
        <v>5631</v>
      </c>
      <c r="P264" s="46">
        <v>28621</v>
      </c>
      <c r="R264" s="46">
        <v>13774</v>
      </c>
      <c r="S264" s="46">
        <v>72587.260000000009</v>
      </c>
      <c r="Z264" s="46">
        <v>79758</v>
      </c>
      <c r="AA264" s="46">
        <v>36767.609999999993</v>
      </c>
      <c r="AC264" s="46">
        <v>75628.72</v>
      </c>
      <c r="AF264" s="46">
        <v>31496.449999999997</v>
      </c>
      <c r="AM264" s="46">
        <v>13662.75</v>
      </c>
      <c r="AQ264" s="46">
        <v>3130.72</v>
      </c>
      <c r="AR264" s="46">
        <v>2366.14</v>
      </c>
      <c r="AY264" s="46">
        <v>696339.08</v>
      </c>
      <c r="AZ264" s="46">
        <v>124547.09000000001</v>
      </c>
      <c r="BA264" s="46">
        <v>214435.73</v>
      </c>
    </row>
    <row r="265" spans="2:53" x14ac:dyDescent="0.3">
      <c r="B265" s="48" t="s">
        <v>261</v>
      </c>
      <c r="C265" s="48" t="s">
        <v>260</v>
      </c>
      <c r="D265" s="49">
        <v>6679546.1000000034</v>
      </c>
      <c r="E265" s="46">
        <v>2596618.5799999996</v>
      </c>
      <c r="F265" s="46">
        <v>62985.119999999995</v>
      </c>
      <c r="I265" s="46">
        <v>130677.15</v>
      </c>
      <c r="J265" s="46">
        <v>329.53</v>
      </c>
      <c r="K265" s="46">
        <v>12400</v>
      </c>
      <c r="M265" s="46">
        <v>526784.94000000006</v>
      </c>
      <c r="P265" s="46">
        <v>114704.84999999999</v>
      </c>
      <c r="S265" s="46">
        <v>300483.37999999995</v>
      </c>
      <c r="Z265" s="46">
        <v>473072.54000000004</v>
      </c>
      <c r="AA265" s="46">
        <v>398.01</v>
      </c>
      <c r="AC265" s="46">
        <v>306473.82</v>
      </c>
      <c r="AF265" s="46">
        <v>43361.4</v>
      </c>
      <c r="AQ265" s="46">
        <v>11184.880000000001</v>
      </c>
      <c r="AT265" s="46">
        <v>11208.960000000001</v>
      </c>
      <c r="AW265" s="46">
        <v>36241.15</v>
      </c>
      <c r="AX265" s="46">
        <v>69822.22</v>
      </c>
      <c r="AY265" s="46">
        <v>1342652.9100000001</v>
      </c>
      <c r="AZ265" s="46">
        <v>312491.39</v>
      </c>
      <c r="BA265" s="46">
        <v>327655.27</v>
      </c>
    </row>
    <row r="266" spans="2:53" x14ac:dyDescent="0.3">
      <c r="B266" s="48" t="s">
        <v>259</v>
      </c>
      <c r="C266" s="48" t="s">
        <v>258</v>
      </c>
      <c r="D266" s="49">
        <v>5032150.5900000017</v>
      </c>
      <c r="E266" s="46">
        <v>1556711.0100000002</v>
      </c>
      <c r="F266" s="46">
        <v>622084.1100000001</v>
      </c>
      <c r="I266" s="46">
        <v>59809.56</v>
      </c>
      <c r="J266" s="46">
        <v>7228.2</v>
      </c>
      <c r="K266" s="46">
        <v>118307.73999999999</v>
      </c>
      <c r="L266" s="46">
        <v>53694.74</v>
      </c>
      <c r="M266" s="46">
        <v>317405.31</v>
      </c>
      <c r="P266" s="46">
        <v>52778.499999999993</v>
      </c>
      <c r="S266" s="46">
        <v>89754.53</v>
      </c>
      <c r="U266" s="46">
        <v>1898.78</v>
      </c>
      <c r="Z266" s="46">
        <v>152296.99</v>
      </c>
      <c r="AA266" s="46">
        <v>58761.52</v>
      </c>
      <c r="AC266" s="46">
        <v>207394.1</v>
      </c>
      <c r="AF266" s="46">
        <v>150507.93000000002</v>
      </c>
      <c r="AN266" s="46">
        <v>699.69</v>
      </c>
      <c r="AQ266" s="46">
        <v>2721.7599999999998</v>
      </c>
      <c r="AY266" s="46">
        <v>1075673.8300000003</v>
      </c>
      <c r="AZ266" s="46">
        <v>176563.00999999998</v>
      </c>
      <c r="BA266" s="46">
        <v>327859.28000000003</v>
      </c>
    </row>
    <row r="267" spans="2:53" x14ac:dyDescent="0.3">
      <c r="B267" s="48" t="s">
        <v>257</v>
      </c>
      <c r="C267" s="48" t="s">
        <v>256</v>
      </c>
      <c r="D267" s="49">
        <v>15284133.010000015</v>
      </c>
      <c r="E267" s="46">
        <v>5634939.29</v>
      </c>
      <c r="F267" s="46">
        <v>1757397.05</v>
      </c>
      <c r="H267" s="46">
        <v>23978.16</v>
      </c>
      <c r="I267" s="46">
        <v>28618.94</v>
      </c>
      <c r="J267" s="46">
        <v>202821.02</v>
      </c>
      <c r="K267" s="46">
        <v>170990.59</v>
      </c>
      <c r="L267" s="46">
        <v>56153.02</v>
      </c>
      <c r="M267" s="46">
        <v>1363041.6099999996</v>
      </c>
      <c r="O267" s="46">
        <v>20070.07</v>
      </c>
      <c r="P267" s="46">
        <v>200945.77</v>
      </c>
      <c r="S267" s="46">
        <v>468547.17</v>
      </c>
      <c r="Z267" s="46">
        <v>208890.51</v>
      </c>
      <c r="AA267" s="46">
        <v>50247.780000000006</v>
      </c>
      <c r="AC267" s="46">
        <v>535282.28999999992</v>
      </c>
      <c r="AF267" s="46">
        <v>67635.64</v>
      </c>
      <c r="AQ267" s="46">
        <v>8430.5600000000013</v>
      </c>
      <c r="AT267" s="46">
        <v>34568.909999999996</v>
      </c>
      <c r="AW267" s="46">
        <v>386920.91999999993</v>
      </c>
      <c r="AY267" s="46">
        <v>2565437.3700000006</v>
      </c>
      <c r="AZ267" s="46">
        <v>638166.30999999994</v>
      </c>
      <c r="BA267" s="46">
        <v>861050.03</v>
      </c>
    </row>
    <row r="268" spans="2:53" x14ac:dyDescent="0.3">
      <c r="B268" s="48" t="s">
        <v>255</v>
      </c>
      <c r="C268" s="48" t="s">
        <v>254</v>
      </c>
      <c r="D268" s="49">
        <v>89211477.549999982</v>
      </c>
      <c r="E268" s="46">
        <v>43515766.219999999</v>
      </c>
      <c r="F268" s="46">
        <v>816306.35999999987</v>
      </c>
      <c r="G268" s="46">
        <v>203102.55</v>
      </c>
      <c r="I268" s="46">
        <v>2718153.4600000004</v>
      </c>
      <c r="J268" s="46">
        <v>1121861.07</v>
      </c>
      <c r="K268" s="46">
        <v>1380152</v>
      </c>
      <c r="L268" s="46">
        <v>535503</v>
      </c>
      <c r="M268" s="46">
        <v>11984790.700000003</v>
      </c>
      <c r="O268" s="46">
        <v>197143.54</v>
      </c>
      <c r="P268" s="46">
        <v>848249.99999999988</v>
      </c>
      <c r="S268" s="46">
        <v>3511193.6300000004</v>
      </c>
      <c r="T268" s="46">
        <v>277502.64999999997</v>
      </c>
      <c r="U268" s="46">
        <v>36794.86</v>
      </c>
      <c r="Z268" s="46">
        <v>1001603.35</v>
      </c>
      <c r="AA268" s="46">
        <v>220547.24000000002</v>
      </c>
      <c r="AC268" s="46">
        <v>1653059.0000000002</v>
      </c>
      <c r="AF268" s="46">
        <v>329964.34000000003</v>
      </c>
      <c r="AK268" s="46">
        <v>258613.99000000002</v>
      </c>
      <c r="AM268" s="46">
        <v>42250</v>
      </c>
      <c r="AQ268" s="46">
        <v>134302.65</v>
      </c>
      <c r="AT268" s="46">
        <v>260282.35000000003</v>
      </c>
      <c r="AY268" s="46">
        <v>11208243.540000001</v>
      </c>
      <c r="AZ268" s="46">
        <v>2674850.19</v>
      </c>
      <c r="BA268" s="46">
        <v>4281240.8599999994</v>
      </c>
    </row>
    <row r="269" spans="2:53" x14ac:dyDescent="0.3">
      <c r="B269" s="48" t="s">
        <v>253</v>
      </c>
      <c r="C269" s="48" t="s">
        <v>252</v>
      </c>
      <c r="D269" s="49">
        <v>238386103.17999992</v>
      </c>
      <c r="E269" s="46">
        <v>122554382.69999999</v>
      </c>
      <c r="F269" s="46">
        <v>3983941.1700000009</v>
      </c>
      <c r="G269" s="46">
        <v>818245.73</v>
      </c>
      <c r="H269" s="46">
        <v>2579336.25</v>
      </c>
      <c r="I269" s="46">
        <v>3314892.189999999</v>
      </c>
      <c r="J269" s="46">
        <v>944025.34000000008</v>
      </c>
      <c r="K269" s="46">
        <v>887897.97</v>
      </c>
      <c r="L269" s="46">
        <v>310061.23</v>
      </c>
      <c r="M269" s="46">
        <v>36351152.309999995</v>
      </c>
      <c r="O269" s="46">
        <v>63547.55</v>
      </c>
      <c r="P269" s="46">
        <v>2930560.54</v>
      </c>
      <c r="R269" s="46">
        <v>95925</v>
      </c>
      <c r="S269" s="46">
        <v>7208523.1500000013</v>
      </c>
      <c r="T269" s="46">
        <v>1997096.01</v>
      </c>
      <c r="U269" s="46">
        <v>82679.030000000013</v>
      </c>
      <c r="Z269" s="46">
        <v>2436235.67</v>
      </c>
      <c r="AA269" s="46">
        <v>657423.90000000014</v>
      </c>
      <c r="AC269" s="46">
        <v>4389041</v>
      </c>
      <c r="AF269" s="46">
        <v>1382797.33</v>
      </c>
      <c r="AJ269" s="46">
        <v>77962.700000000012</v>
      </c>
      <c r="AK269" s="46">
        <v>1237038.95</v>
      </c>
      <c r="AM269" s="46">
        <v>58504</v>
      </c>
      <c r="AQ269" s="46">
        <v>418234.61</v>
      </c>
      <c r="AT269" s="46">
        <v>577399.53</v>
      </c>
      <c r="AX269" s="46">
        <v>12535.730000000001</v>
      </c>
      <c r="AY269" s="46">
        <v>26796746.130000006</v>
      </c>
      <c r="AZ269" s="46">
        <v>7055442.2299999995</v>
      </c>
      <c r="BA269" s="46">
        <v>9164475.2299999986</v>
      </c>
    </row>
    <row r="270" spans="2:53" x14ac:dyDescent="0.3">
      <c r="B270" s="48" t="s">
        <v>251</v>
      </c>
      <c r="C270" s="48" t="s">
        <v>250</v>
      </c>
      <c r="D270" s="49">
        <v>99736784.050000027</v>
      </c>
      <c r="E270" s="46">
        <v>50110478.74000001</v>
      </c>
      <c r="F270" s="46">
        <v>1098518.8599999999</v>
      </c>
      <c r="G270" s="46">
        <v>166672.29999999999</v>
      </c>
      <c r="I270" s="46">
        <v>232878.06999999998</v>
      </c>
      <c r="J270" s="46">
        <v>2682236.69</v>
      </c>
      <c r="K270" s="46">
        <v>468061.44</v>
      </c>
      <c r="L270" s="46">
        <v>414900.75</v>
      </c>
      <c r="M270" s="46">
        <v>11718402.239999996</v>
      </c>
      <c r="O270" s="46">
        <v>291433</v>
      </c>
      <c r="P270" s="46">
        <v>1232986.52</v>
      </c>
      <c r="S270" s="46">
        <v>3225184.4099999997</v>
      </c>
      <c r="T270" s="46">
        <v>1091637.4999999998</v>
      </c>
      <c r="U270" s="46">
        <v>26421</v>
      </c>
      <c r="W270" s="46">
        <v>3756059.6399999997</v>
      </c>
      <c r="X270" s="46">
        <v>33423</v>
      </c>
      <c r="Z270" s="46">
        <v>742749.35000000009</v>
      </c>
      <c r="AA270" s="46">
        <v>193737.23</v>
      </c>
      <c r="AC270" s="46">
        <v>1206069.96</v>
      </c>
      <c r="AD270" s="46">
        <v>158705.28999999998</v>
      </c>
      <c r="AF270" s="46">
        <v>529729.26</v>
      </c>
      <c r="AJ270" s="46">
        <v>16491.71</v>
      </c>
      <c r="AK270" s="46">
        <v>398036.72</v>
      </c>
      <c r="AP270" s="46">
        <v>9770.5</v>
      </c>
      <c r="AQ270" s="46">
        <v>248262.82</v>
      </c>
      <c r="AT270" s="46">
        <v>111925.49000000002</v>
      </c>
      <c r="AV270" s="46">
        <v>287526.88</v>
      </c>
      <c r="AX270" s="46">
        <v>61894.05</v>
      </c>
      <c r="AY270" s="46">
        <v>12398868.800000001</v>
      </c>
      <c r="AZ270" s="46">
        <v>2607766.8699999996</v>
      </c>
      <c r="BA270" s="46">
        <v>4215954.96</v>
      </c>
    </row>
    <row r="271" spans="2:53" x14ac:dyDescent="0.3">
      <c r="B271" s="48" t="s">
        <v>249</v>
      </c>
      <c r="C271" s="48" t="s">
        <v>248</v>
      </c>
      <c r="D271" s="49">
        <v>156709220.19000003</v>
      </c>
      <c r="E271" s="46">
        <v>72371045.609999999</v>
      </c>
      <c r="F271" s="46">
        <v>5311984.5</v>
      </c>
      <c r="H271" s="46">
        <v>2823124.9</v>
      </c>
      <c r="I271" s="46">
        <v>2852476.8399999994</v>
      </c>
      <c r="J271" s="46">
        <v>1188795.3599999999</v>
      </c>
      <c r="K271" s="46">
        <v>1383638.85</v>
      </c>
      <c r="L271" s="46">
        <v>262671.88</v>
      </c>
      <c r="M271" s="46">
        <v>24234221.429999996</v>
      </c>
      <c r="N271" s="46">
        <v>790186.79999999993</v>
      </c>
      <c r="O271" s="46">
        <v>213462.65</v>
      </c>
      <c r="P271" s="46">
        <v>2089812.8900000001</v>
      </c>
      <c r="S271" s="46">
        <v>5623028.8500000024</v>
      </c>
      <c r="T271" s="46">
        <v>1192268.44</v>
      </c>
      <c r="U271" s="46">
        <v>59186</v>
      </c>
      <c r="Z271" s="46">
        <v>1637470.76</v>
      </c>
      <c r="AA271" s="46">
        <v>338697.35</v>
      </c>
      <c r="AB271" s="46">
        <v>49159.3</v>
      </c>
      <c r="AC271" s="46">
        <v>1925044.45</v>
      </c>
      <c r="AD271" s="46">
        <v>136995.03</v>
      </c>
      <c r="AE271" s="46">
        <v>41151.11</v>
      </c>
      <c r="AF271" s="46">
        <v>803231.33000000007</v>
      </c>
      <c r="AJ271" s="46">
        <v>43467.000000000007</v>
      </c>
      <c r="AK271" s="46">
        <v>612938.18000000005</v>
      </c>
      <c r="AP271" s="46">
        <v>200111.74</v>
      </c>
      <c r="AQ271" s="46">
        <v>246724.07</v>
      </c>
      <c r="AT271" s="46">
        <v>307262.65000000002</v>
      </c>
      <c r="AW271" s="46">
        <v>59669.31</v>
      </c>
      <c r="AX271" s="46">
        <v>258751.22</v>
      </c>
      <c r="AY271" s="46">
        <v>20527072.75</v>
      </c>
      <c r="AZ271" s="46">
        <v>3661489.21</v>
      </c>
      <c r="BA271" s="46">
        <v>5464079.7299999986</v>
      </c>
    </row>
    <row r="272" spans="2:53" x14ac:dyDescent="0.3">
      <c r="B272" s="48" t="s">
        <v>247</v>
      </c>
      <c r="C272" s="48" t="s">
        <v>246</v>
      </c>
      <c r="D272" s="49">
        <v>13445445.360000018</v>
      </c>
      <c r="E272" s="46">
        <v>6983896.8500000024</v>
      </c>
      <c r="G272" s="46">
        <v>49739.4</v>
      </c>
      <c r="H272" s="46">
        <v>6712.68</v>
      </c>
      <c r="I272" s="46">
        <v>23508.61</v>
      </c>
      <c r="J272" s="46">
        <v>292806.43</v>
      </c>
      <c r="K272" s="46">
        <v>7400.96</v>
      </c>
      <c r="L272" s="46">
        <v>34104.5</v>
      </c>
      <c r="M272" s="46">
        <v>1270856.8400000001</v>
      </c>
      <c r="P272" s="46">
        <v>244985.39</v>
      </c>
      <c r="S272" s="46">
        <v>547961.67000000004</v>
      </c>
      <c r="T272" s="46">
        <v>131273.79999999999</v>
      </c>
      <c r="U272" s="46">
        <v>4449</v>
      </c>
      <c r="Z272" s="46">
        <v>133862.15999999997</v>
      </c>
      <c r="AA272" s="46">
        <v>30979.570000000003</v>
      </c>
      <c r="AC272" s="46">
        <v>221782.61999999997</v>
      </c>
      <c r="AF272" s="46">
        <v>6186.9</v>
      </c>
      <c r="AQ272" s="46">
        <v>17087.309999999998</v>
      </c>
      <c r="AW272" s="46">
        <v>45691.460000000006</v>
      </c>
      <c r="AY272" s="46">
        <v>2286811.8100000005</v>
      </c>
      <c r="AZ272" s="46">
        <v>549789.12</v>
      </c>
      <c r="BA272" s="46">
        <v>555558.2799999998</v>
      </c>
    </row>
    <row r="273" spans="2:53" x14ac:dyDescent="0.3">
      <c r="B273" s="48" t="s">
        <v>245</v>
      </c>
      <c r="C273" s="48" t="s">
        <v>244</v>
      </c>
      <c r="D273" s="49">
        <v>10841168.079999998</v>
      </c>
      <c r="E273" s="46">
        <v>6209143.8499999996</v>
      </c>
      <c r="H273" s="46">
        <v>129385.55</v>
      </c>
      <c r="I273" s="46">
        <v>39332.67</v>
      </c>
      <c r="J273" s="46">
        <v>128046.08</v>
      </c>
      <c r="K273" s="46">
        <v>23777.88</v>
      </c>
      <c r="L273" s="46">
        <v>143175.95000000001</v>
      </c>
      <c r="M273" s="46">
        <v>1084960.32</v>
      </c>
      <c r="O273" s="46">
        <v>22695.33</v>
      </c>
      <c r="P273" s="46">
        <v>101654.5</v>
      </c>
      <c r="Z273" s="46">
        <v>58450.3</v>
      </c>
      <c r="AA273" s="46">
        <v>22502.14</v>
      </c>
      <c r="AC273" s="46">
        <v>59527.88</v>
      </c>
      <c r="AF273" s="46">
        <v>28334.59</v>
      </c>
      <c r="AK273" s="46">
        <v>3543.23</v>
      </c>
      <c r="AQ273" s="46">
        <v>14269.49</v>
      </c>
      <c r="AY273" s="46">
        <v>1782664.7300000004</v>
      </c>
      <c r="AZ273" s="46">
        <v>246504.87</v>
      </c>
      <c r="BA273" s="46">
        <v>743198.71999999997</v>
      </c>
    </row>
    <row r="274" spans="2:53" x14ac:dyDescent="0.3">
      <c r="B274" s="48" t="s">
        <v>243</v>
      </c>
      <c r="C274" s="48" t="s">
        <v>242</v>
      </c>
      <c r="D274" s="49">
        <v>36527927.499999993</v>
      </c>
      <c r="E274" s="46">
        <v>19249251.509999998</v>
      </c>
      <c r="F274" s="46">
        <v>330173.48</v>
      </c>
      <c r="G274" s="46">
        <v>69639.58</v>
      </c>
      <c r="H274" s="46">
        <v>585630.87</v>
      </c>
      <c r="I274" s="46">
        <v>687091.33000000007</v>
      </c>
      <c r="J274" s="46">
        <v>19072.37</v>
      </c>
      <c r="L274" s="46">
        <v>32064.989999999998</v>
      </c>
      <c r="M274" s="46">
        <v>4571363.1100000003</v>
      </c>
      <c r="O274" s="46">
        <v>55791.43</v>
      </c>
      <c r="P274" s="46">
        <v>701145.63</v>
      </c>
      <c r="S274" s="46">
        <v>963335.28000000014</v>
      </c>
      <c r="U274" s="46">
        <v>12605.79</v>
      </c>
      <c r="Z274" s="46">
        <v>675885.49</v>
      </c>
      <c r="AA274" s="46">
        <v>152231.50999999998</v>
      </c>
      <c r="AB274" s="46">
        <v>5935.48</v>
      </c>
      <c r="AC274" s="46">
        <v>1083797.1599999999</v>
      </c>
      <c r="AF274" s="46">
        <v>149785.54</v>
      </c>
      <c r="AJ274" s="46">
        <v>26239.1</v>
      </c>
      <c r="AK274" s="46">
        <v>275338.61</v>
      </c>
      <c r="AQ274" s="46">
        <v>53956.03</v>
      </c>
      <c r="AT274" s="46">
        <v>3525.09</v>
      </c>
      <c r="AY274" s="46">
        <v>4339838.93</v>
      </c>
      <c r="AZ274" s="46">
        <v>969651.32</v>
      </c>
      <c r="BA274" s="46">
        <v>1514577.87</v>
      </c>
    </row>
    <row r="275" spans="2:53" x14ac:dyDescent="0.3">
      <c r="B275" s="48" t="s">
        <v>241</v>
      </c>
      <c r="C275" s="48" t="s">
        <v>240</v>
      </c>
      <c r="D275" s="49">
        <v>20009857.039999995</v>
      </c>
      <c r="E275" s="46">
        <v>9929056.6100000013</v>
      </c>
      <c r="G275" s="46">
        <v>82567.399999999994</v>
      </c>
      <c r="I275" s="46">
        <v>461434.29999999993</v>
      </c>
      <c r="K275" s="46">
        <v>135221.31999999998</v>
      </c>
      <c r="L275" s="46">
        <v>30000</v>
      </c>
      <c r="M275" s="46">
        <v>2040642.5499999998</v>
      </c>
      <c r="P275" s="46">
        <v>286336.44</v>
      </c>
      <c r="S275" s="46">
        <v>652847.94999999995</v>
      </c>
      <c r="T275" s="46">
        <v>240529.72999999998</v>
      </c>
      <c r="U275" s="46">
        <v>7800</v>
      </c>
      <c r="Z275" s="46">
        <v>253231.23</v>
      </c>
      <c r="AA275" s="46">
        <v>47822.07</v>
      </c>
      <c r="AC275" s="46">
        <v>521985.47000000003</v>
      </c>
      <c r="AF275" s="46">
        <v>411507.31</v>
      </c>
      <c r="AK275" s="46">
        <v>17707.61</v>
      </c>
      <c r="AQ275" s="46">
        <v>33560.509999999995</v>
      </c>
      <c r="AR275" s="46">
        <v>1313.3</v>
      </c>
      <c r="AT275" s="46">
        <v>6729.55</v>
      </c>
      <c r="AY275" s="46">
        <v>3189490.8099999991</v>
      </c>
      <c r="AZ275" s="46">
        <v>746773.54</v>
      </c>
      <c r="BA275" s="46">
        <v>913299.34</v>
      </c>
    </row>
    <row r="276" spans="2:53" x14ac:dyDescent="0.3">
      <c r="B276" s="48" t="s">
        <v>239</v>
      </c>
      <c r="C276" s="48" t="s">
        <v>238</v>
      </c>
      <c r="D276" s="49">
        <v>1590227.7999999998</v>
      </c>
      <c r="E276" s="46">
        <v>1121762.73</v>
      </c>
      <c r="J276" s="46">
        <v>19869.14</v>
      </c>
      <c r="M276" s="46">
        <v>120474.56</v>
      </c>
      <c r="AC276" s="46">
        <v>116318.66</v>
      </c>
      <c r="AF276" s="46">
        <v>47217.460000000006</v>
      </c>
      <c r="AY276" s="46">
        <v>46405.01</v>
      </c>
      <c r="BA276" s="46">
        <v>118180.24</v>
      </c>
    </row>
    <row r="277" spans="2:53" x14ac:dyDescent="0.3">
      <c r="B277" s="48" t="s">
        <v>237</v>
      </c>
      <c r="C277" s="48" t="s">
        <v>236</v>
      </c>
      <c r="D277" s="49">
        <v>7876949.2400000002</v>
      </c>
      <c r="E277" s="46">
        <v>3728581.5200000014</v>
      </c>
      <c r="F277" s="46">
        <v>18839.399999999998</v>
      </c>
      <c r="H277" s="46">
        <v>143368.54999999999</v>
      </c>
      <c r="J277" s="46">
        <v>33.47</v>
      </c>
      <c r="L277" s="46">
        <v>67417.83</v>
      </c>
      <c r="M277" s="46">
        <v>732218.66</v>
      </c>
      <c r="S277" s="46">
        <v>256259.85000000003</v>
      </c>
      <c r="U277" s="46">
        <v>3944</v>
      </c>
      <c r="Z277" s="46">
        <v>136094.09999999998</v>
      </c>
      <c r="AA277" s="46">
        <v>60891.25</v>
      </c>
      <c r="AC277" s="46">
        <v>264096.14</v>
      </c>
      <c r="AF277" s="46">
        <v>29975.690000000002</v>
      </c>
      <c r="AK277" s="46">
        <v>12577.61</v>
      </c>
      <c r="AO277" s="46">
        <v>11229.029999999999</v>
      </c>
      <c r="AQ277" s="46">
        <v>15482.33</v>
      </c>
      <c r="AT277" s="46">
        <v>72553.279999999999</v>
      </c>
      <c r="AY277" s="46">
        <v>1652838.48</v>
      </c>
      <c r="AZ277" s="46">
        <v>249587.56</v>
      </c>
      <c r="BA277" s="46">
        <v>420960.49</v>
      </c>
    </row>
    <row r="278" spans="2:53" x14ac:dyDescent="0.3">
      <c r="B278" s="48" t="s">
        <v>235</v>
      </c>
      <c r="C278" s="48" t="s">
        <v>234</v>
      </c>
      <c r="D278" s="49">
        <v>746274.19</v>
      </c>
      <c r="E278" s="46">
        <v>312701.66999999993</v>
      </c>
      <c r="M278" s="46">
        <v>18932.63</v>
      </c>
      <c r="Z278" s="46">
        <v>22915.33</v>
      </c>
      <c r="AA278" s="46">
        <v>3495.95</v>
      </c>
      <c r="AC278" s="46">
        <v>25926.21</v>
      </c>
      <c r="AY278" s="46">
        <v>215070.03</v>
      </c>
      <c r="AZ278" s="46">
        <v>51818.69</v>
      </c>
      <c r="BA278" s="46">
        <v>95413.680000000008</v>
      </c>
    </row>
    <row r="279" spans="2:53" x14ac:dyDescent="0.3">
      <c r="B279" s="48" t="s">
        <v>233</v>
      </c>
      <c r="C279" s="48" t="s">
        <v>232</v>
      </c>
      <c r="D279" s="49">
        <v>94522984.030000046</v>
      </c>
      <c r="E279" s="46">
        <v>40369930.220000006</v>
      </c>
      <c r="F279" s="46">
        <v>2525826.56</v>
      </c>
      <c r="G279" s="46">
        <v>706764.89999999991</v>
      </c>
      <c r="I279" s="46">
        <v>3869785.3099999996</v>
      </c>
      <c r="J279" s="46">
        <v>459231.51</v>
      </c>
      <c r="K279" s="46">
        <v>1784673.1800000002</v>
      </c>
      <c r="L279" s="46">
        <v>431757.72</v>
      </c>
      <c r="M279" s="46">
        <v>9103490.5600000005</v>
      </c>
      <c r="O279" s="46">
        <v>285130.39</v>
      </c>
      <c r="P279" s="46">
        <v>1179133.32</v>
      </c>
      <c r="S279" s="46">
        <v>2523644.5100000002</v>
      </c>
      <c r="T279" s="46">
        <v>528989.80999999994</v>
      </c>
      <c r="U279" s="46">
        <v>31532.400000000001</v>
      </c>
      <c r="W279" s="46">
        <v>948855.29</v>
      </c>
      <c r="Z279" s="46">
        <v>1332034.44</v>
      </c>
      <c r="AA279" s="46">
        <v>1237264.82</v>
      </c>
      <c r="AB279" s="46">
        <v>53634.62</v>
      </c>
      <c r="AC279" s="46">
        <v>2408730.0599999991</v>
      </c>
      <c r="AD279" s="46">
        <v>151797.92000000001</v>
      </c>
      <c r="AF279" s="46">
        <v>1553130.36</v>
      </c>
      <c r="AH279" s="46">
        <v>1979817.4700000002</v>
      </c>
      <c r="AJ279" s="46">
        <v>77980.56</v>
      </c>
      <c r="AK279" s="46">
        <v>1190041.6300000001</v>
      </c>
      <c r="AQ279" s="46">
        <v>400817.85</v>
      </c>
      <c r="AT279" s="46">
        <v>147779.56</v>
      </c>
      <c r="AX279" s="46">
        <v>145631.95999999996</v>
      </c>
      <c r="AY279" s="46">
        <v>14292775.49</v>
      </c>
      <c r="AZ279" s="46">
        <v>2549623.5299999998</v>
      </c>
      <c r="BA279" s="46">
        <v>2253178.08</v>
      </c>
    </row>
    <row r="280" spans="2:53" x14ac:dyDescent="0.3">
      <c r="B280" s="48" t="s">
        <v>231</v>
      </c>
      <c r="C280" s="48" t="s">
        <v>230</v>
      </c>
      <c r="D280" s="49">
        <v>24694981.659999978</v>
      </c>
      <c r="E280" s="46">
        <v>11010206.690000001</v>
      </c>
      <c r="G280" s="46">
        <v>16133.42</v>
      </c>
      <c r="I280" s="46">
        <v>391110.76</v>
      </c>
      <c r="J280" s="46">
        <v>1921447.8200000008</v>
      </c>
      <c r="K280" s="46">
        <v>88748.249999999985</v>
      </c>
      <c r="L280" s="46">
        <v>85087.209999999992</v>
      </c>
      <c r="M280" s="46">
        <v>2619941.5</v>
      </c>
      <c r="O280" s="46">
        <v>97949.88</v>
      </c>
      <c r="P280" s="46">
        <v>344964.63999999996</v>
      </c>
      <c r="S280" s="46">
        <v>1086147.2299999995</v>
      </c>
      <c r="U280" s="46">
        <v>14500.29</v>
      </c>
      <c r="Z280" s="46">
        <v>362644.28999999992</v>
      </c>
      <c r="AA280" s="46">
        <v>512728.32000000001</v>
      </c>
      <c r="AB280" s="46">
        <v>21233.62</v>
      </c>
      <c r="AC280" s="46">
        <v>924123.45000000007</v>
      </c>
      <c r="AF280" s="46">
        <v>128466.51999999999</v>
      </c>
      <c r="AJ280" s="46">
        <v>18590.21</v>
      </c>
      <c r="AK280" s="46">
        <v>389593.88</v>
      </c>
      <c r="AQ280" s="46">
        <v>45960.22</v>
      </c>
      <c r="AW280" s="46">
        <v>119085.3</v>
      </c>
      <c r="AX280" s="46">
        <v>12185.48</v>
      </c>
      <c r="AY280" s="46">
        <v>3026103.0100000002</v>
      </c>
      <c r="AZ280" s="46">
        <v>813384.66999999993</v>
      </c>
      <c r="BA280" s="46">
        <v>644645</v>
      </c>
    </row>
    <row r="281" spans="2:53" x14ac:dyDescent="0.3">
      <c r="B281" s="48" t="s">
        <v>229</v>
      </c>
      <c r="C281" s="48" t="s">
        <v>228</v>
      </c>
      <c r="D281" s="49">
        <v>4516386.3699999992</v>
      </c>
      <c r="E281" s="46">
        <v>1911388.7200000002</v>
      </c>
      <c r="I281" s="46">
        <v>92243.079999999987</v>
      </c>
      <c r="M281" s="46">
        <v>247866.12000000002</v>
      </c>
      <c r="O281" s="46">
        <v>10126</v>
      </c>
      <c r="P281" s="46">
        <v>45116</v>
      </c>
      <c r="S281" s="46">
        <v>151242.75</v>
      </c>
      <c r="T281" s="46">
        <v>74432.509999999995</v>
      </c>
      <c r="U281" s="46">
        <v>615.82000000000005</v>
      </c>
      <c r="V281" s="46">
        <v>11137.48</v>
      </c>
      <c r="Z281" s="46">
        <v>21734.98</v>
      </c>
      <c r="AA281" s="46">
        <v>2000</v>
      </c>
      <c r="AC281" s="46">
        <v>118299.68</v>
      </c>
      <c r="AF281" s="46">
        <v>94880.409999999989</v>
      </c>
      <c r="AK281" s="46">
        <v>72975.09</v>
      </c>
      <c r="AT281" s="46">
        <v>6429.0300000000007</v>
      </c>
      <c r="AY281" s="46">
        <v>1241035.8600000001</v>
      </c>
      <c r="AZ281" s="46">
        <v>236848.49</v>
      </c>
      <c r="BA281" s="46">
        <v>178014.35</v>
      </c>
    </row>
    <row r="282" spans="2:53" x14ac:dyDescent="0.3">
      <c r="B282" s="48" t="s">
        <v>227</v>
      </c>
      <c r="C282" s="48" t="s">
        <v>226</v>
      </c>
      <c r="D282" s="49">
        <v>12476824.189999998</v>
      </c>
      <c r="E282" s="46">
        <v>6427666.0300000003</v>
      </c>
      <c r="G282" s="46">
        <v>25673.820000000003</v>
      </c>
      <c r="I282" s="46">
        <v>98984.06</v>
      </c>
      <c r="J282" s="46">
        <v>6562.65</v>
      </c>
      <c r="K282" s="46">
        <v>20349.57</v>
      </c>
      <c r="M282" s="46">
        <v>1158236.8199999996</v>
      </c>
      <c r="O282" s="46">
        <v>50938.65</v>
      </c>
      <c r="P282" s="46">
        <v>129955.54</v>
      </c>
      <c r="S282" s="46">
        <v>511199.89999999991</v>
      </c>
      <c r="U282" s="46">
        <v>6623.77</v>
      </c>
      <c r="Z282" s="46">
        <v>189546.34000000003</v>
      </c>
      <c r="AA282" s="46">
        <v>89732.75</v>
      </c>
      <c r="AC282" s="46">
        <v>501050.05000000005</v>
      </c>
      <c r="AF282" s="46">
        <v>33587.579999999994</v>
      </c>
      <c r="AJ282" s="46">
        <v>6073.65</v>
      </c>
      <c r="AK282" s="46">
        <v>188022.90999999997</v>
      </c>
      <c r="AQ282" s="46">
        <v>14550.82</v>
      </c>
      <c r="AY282" s="46">
        <v>2104405.9299999997</v>
      </c>
      <c r="AZ282" s="46">
        <v>493829.05999999994</v>
      </c>
      <c r="BA282" s="46">
        <v>419834.29</v>
      </c>
    </row>
    <row r="283" spans="2:53" x14ac:dyDescent="0.3">
      <c r="B283" s="48" t="s">
        <v>225</v>
      </c>
      <c r="C283" s="48" t="s">
        <v>224</v>
      </c>
      <c r="D283" s="49">
        <v>4737293</v>
      </c>
      <c r="E283" s="46">
        <v>2233783.27</v>
      </c>
      <c r="H283" s="46">
        <v>88208.099999999991</v>
      </c>
      <c r="I283" s="46">
        <v>60926.52</v>
      </c>
      <c r="M283" s="46">
        <v>235014.18000000002</v>
      </c>
      <c r="O283" s="46">
        <v>12119</v>
      </c>
      <c r="P283" s="46">
        <v>57651</v>
      </c>
      <c r="S283" s="46">
        <v>121704.45000000001</v>
      </c>
      <c r="T283" s="46">
        <v>41434.97</v>
      </c>
      <c r="U283" s="46">
        <v>3157</v>
      </c>
      <c r="V283" s="46">
        <v>1190.1500000000001</v>
      </c>
      <c r="Z283" s="46">
        <v>78590.749999999985</v>
      </c>
      <c r="AA283" s="46">
        <v>65059.040000000001</v>
      </c>
      <c r="AC283" s="46">
        <v>141787.32999999999</v>
      </c>
      <c r="AF283" s="46">
        <v>4254</v>
      </c>
      <c r="AW283" s="46">
        <v>64115.96</v>
      </c>
      <c r="AX283" s="46">
        <v>3231.07</v>
      </c>
      <c r="AY283" s="46">
        <v>1146070.49</v>
      </c>
      <c r="AZ283" s="46">
        <v>231756.92999999996</v>
      </c>
      <c r="BA283" s="46">
        <v>147238.79</v>
      </c>
    </row>
    <row r="284" spans="2:53" x14ac:dyDescent="0.3">
      <c r="B284" s="48" t="s">
        <v>223</v>
      </c>
      <c r="C284" s="48" t="s">
        <v>222</v>
      </c>
      <c r="D284" s="49">
        <v>6389569.4400000013</v>
      </c>
      <c r="E284" s="46">
        <v>2834209.1999999997</v>
      </c>
      <c r="I284" s="46">
        <v>116185.37999999999</v>
      </c>
      <c r="J284" s="46">
        <v>106944.39</v>
      </c>
      <c r="M284" s="46">
        <v>381065.44000000006</v>
      </c>
      <c r="P284" s="46">
        <v>84443.830000000016</v>
      </c>
      <c r="S284" s="46">
        <v>75225.540000000008</v>
      </c>
      <c r="T284" s="46">
        <v>19913.140000000003</v>
      </c>
      <c r="Z284" s="46">
        <v>137845.56</v>
      </c>
      <c r="AA284" s="46">
        <v>66810.78</v>
      </c>
      <c r="AC284" s="46">
        <v>213463.12000000002</v>
      </c>
      <c r="AF284" s="46">
        <v>27549.58</v>
      </c>
      <c r="AK284" s="46">
        <v>130680.86</v>
      </c>
      <c r="AT284" s="46">
        <v>300</v>
      </c>
      <c r="AW284" s="46">
        <v>132101.59999999998</v>
      </c>
      <c r="AY284" s="46">
        <v>1169090.4899999998</v>
      </c>
      <c r="AZ284" s="46">
        <v>468652.58000000007</v>
      </c>
      <c r="BA284" s="46">
        <v>425087.94999999995</v>
      </c>
    </row>
    <row r="285" spans="2:53" x14ac:dyDescent="0.3">
      <c r="B285" s="48" t="s">
        <v>221</v>
      </c>
      <c r="C285" s="48" t="s">
        <v>220</v>
      </c>
      <c r="D285" s="49">
        <v>193308540.34000012</v>
      </c>
      <c r="E285" s="46">
        <v>99116274.809999973</v>
      </c>
      <c r="F285" s="46">
        <v>1831084.1899999997</v>
      </c>
      <c r="G285" s="46">
        <v>704174.33</v>
      </c>
      <c r="I285" s="46">
        <v>5230387.2099999981</v>
      </c>
      <c r="J285" s="46">
        <v>418067.96</v>
      </c>
      <c r="K285" s="46">
        <v>1601071.52</v>
      </c>
      <c r="L285" s="46">
        <v>693416</v>
      </c>
      <c r="M285" s="46">
        <v>28538567.189999998</v>
      </c>
      <c r="P285" s="46">
        <v>2483263.6899999995</v>
      </c>
      <c r="S285" s="46">
        <v>6706381.410000002</v>
      </c>
      <c r="T285" s="46">
        <v>716428.4800000001</v>
      </c>
      <c r="U285" s="46">
        <v>88197</v>
      </c>
      <c r="Z285" s="46">
        <v>2189159.39</v>
      </c>
      <c r="AA285" s="46">
        <v>777451.72</v>
      </c>
      <c r="AB285" s="46">
        <v>49847</v>
      </c>
      <c r="AC285" s="46">
        <v>3422617.7299999995</v>
      </c>
      <c r="AD285" s="46">
        <v>43205.39</v>
      </c>
      <c r="AF285" s="46">
        <v>1772409.4200000002</v>
      </c>
      <c r="AJ285" s="46">
        <v>53313.600000000006</v>
      </c>
      <c r="AK285" s="46">
        <v>1545250.0099999995</v>
      </c>
      <c r="AO285" s="46">
        <v>334877.26000000007</v>
      </c>
      <c r="AQ285" s="46">
        <v>457143.43</v>
      </c>
      <c r="AT285" s="46">
        <v>771805.9700000002</v>
      </c>
      <c r="AW285" s="46">
        <v>179302.01</v>
      </c>
      <c r="AX285" s="46">
        <v>449617.58</v>
      </c>
      <c r="AY285" s="46">
        <v>22686625.459999993</v>
      </c>
      <c r="AZ285" s="46">
        <v>5790185.5700000003</v>
      </c>
      <c r="BA285" s="46">
        <v>4658415.0100000016</v>
      </c>
    </row>
    <row r="286" spans="2:53" x14ac:dyDescent="0.3">
      <c r="B286" s="48" t="s">
        <v>219</v>
      </c>
      <c r="C286" s="48" t="s">
        <v>218</v>
      </c>
      <c r="D286" s="49">
        <v>79488564.470000014</v>
      </c>
      <c r="E286" s="46">
        <v>39007756.439999983</v>
      </c>
      <c r="F286" s="46">
        <v>136103.04000000001</v>
      </c>
      <c r="G286" s="46">
        <v>334022.52</v>
      </c>
      <c r="H286" s="46">
        <v>1426839.81</v>
      </c>
      <c r="I286" s="46">
        <v>2395117.0100000002</v>
      </c>
      <c r="J286" s="46">
        <v>1703223.9900000002</v>
      </c>
      <c r="L286" s="46">
        <v>380038.57999999996</v>
      </c>
      <c r="M286" s="46">
        <v>9740360.870000001</v>
      </c>
      <c r="O286" s="46">
        <v>30765.63</v>
      </c>
      <c r="P286" s="46">
        <v>1162985.1600000001</v>
      </c>
      <c r="R286" s="46">
        <v>96417.860000000015</v>
      </c>
      <c r="S286" s="46">
        <v>2418062.7899999996</v>
      </c>
      <c r="T286" s="46">
        <v>125297.73000000001</v>
      </c>
      <c r="U286" s="46">
        <v>36620</v>
      </c>
      <c r="Z286" s="46">
        <v>1108246.6300000001</v>
      </c>
      <c r="AA286" s="46">
        <v>245491.96000000002</v>
      </c>
      <c r="AB286" s="46">
        <v>77785.67</v>
      </c>
      <c r="AC286" s="46">
        <v>1887116.44</v>
      </c>
      <c r="AD286" s="46">
        <v>13513.74</v>
      </c>
      <c r="AF286" s="46">
        <v>1237447.7899999998</v>
      </c>
      <c r="AK286" s="46">
        <v>556155.77</v>
      </c>
      <c r="AM286" s="46">
        <v>138385.22</v>
      </c>
      <c r="AN286" s="46">
        <v>113144.02</v>
      </c>
      <c r="AO286" s="46">
        <v>83842.75</v>
      </c>
      <c r="AQ286" s="46">
        <v>121127.18</v>
      </c>
      <c r="AX286" s="46">
        <v>7718.24</v>
      </c>
      <c r="AY286" s="46">
        <v>9757952.3199999984</v>
      </c>
      <c r="AZ286" s="46">
        <v>2098891.98</v>
      </c>
      <c r="BA286" s="46">
        <v>3048133.3299999996</v>
      </c>
    </row>
    <row r="287" spans="2:53" x14ac:dyDescent="0.3">
      <c r="B287" s="48" t="s">
        <v>217</v>
      </c>
      <c r="C287" s="48" t="s">
        <v>216</v>
      </c>
      <c r="D287" s="49">
        <v>37662716.410000019</v>
      </c>
      <c r="E287" s="46">
        <v>15308695.310000006</v>
      </c>
      <c r="F287" s="46">
        <v>649111.02</v>
      </c>
      <c r="G287" s="46">
        <v>122394.98</v>
      </c>
      <c r="H287" s="46">
        <v>811269.72</v>
      </c>
      <c r="I287" s="46">
        <v>1138461.24</v>
      </c>
      <c r="J287" s="46">
        <v>2669438.75</v>
      </c>
      <c r="K287" s="46">
        <v>151885.71999999997</v>
      </c>
      <c r="L287" s="46">
        <v>114780.92</v>
      </c>
      <c r="M287" s="46">
        <v>5209234.9400000004</v>
      </c>
      <c r="O287" s="46">
        <v>113192.39</v>
      </c>
      <c r="P287" s="46">
        <v>504913.52</v>
      </c>
      <c r="S287" s="46">
        <v>1030072.85</v>
      </c>
      <c r="T287" s="46">
        <v>154271.81000000003</v>
      </c>
      <c r="U287" s="46">
        <v>21703.010000000002</v>
      </c>
      <c r="Z287" s="46">
        <v>562991.94999999995</v>
      </c>
      <c r="AA287" s="46">
        <v>156148.75</v>
      </c>
      <c r="AC287" s="46">
        <v>789580.82999999984</v>
      </c>
      <c r="AD287" s="46">
        <v>2384.08</v>
      </c>
      <c r="AF287" s="46">
        <v>150523.63</v>
      </c>
      <c r="AJ287" s="46">
        <v>15538.22</v>
      </c>
      <c r="AK287" s="46">
        <v>256927.35999999999</v>
      </c>
      <c r="AQ287" s="46">
        <v>92053.57</v>
      </c>
      <c r="AT287" s="46">
        <v>316442.23000000004</v>
      </c>
      <c r="AX287" s="46">
        <v>31494.400000000001</v>
      </c>
      <c r="AY287" s="46">
        <v>4681402.4399999995</v>
      </c>
      <c r="AZ287" s="46">
        <v>1077998.1300000001</v>
      </c>
      <c r="BA287" s="46">
        <v>1529804.64</v>
      </c>
    </row>
    <row r="288" spans="2:53" x14ac:dyDescent="0.3">
      <c r="B288" s="48" t="s">
        <v>215</v>
      </c>
      <c r="C288" s="48" t="s">
        <v>214</v>
      </c>
      <c r="D288" s="49">
        <v>52656813.589999959</v>
      </c>
      <c r="E288" s="46">
        <v>26989812.02</v>
      </c>
      <c r="F288" s="46">
        <v>1613371.66</v>
      </c>
      <c r="G288" s="46">
        <v>150584.35</v>
      </c>
      <c r="I288" s="46">
        <v>335.89</v>
      </c>
      <c r="J288" s="46">
        <v>716613.90999999992</v>
      </c>
      <c r="K288" s="46">
        <v>328446.15000000002</v>
      </c>
      <c r="L288" s="46">
        <v>406362.96</v>
      </c>
      <c r="M288" s="46">
        <v>7299915.4700000016</v>
      </c>
      <c r="P288" s="46">
        <v>973968.90000000014</v>
      </c>
      <c r="S288" s="46">
        <v>1939428.64</v>
      </c>
      <c r="T288" s="46">
        <v>140386.45000000001</v>
      </c>
      <c r="U288" s="46">
        <v>20935.019999999997</v>
      </c>
      <c r="Z288" s="46">
        <v>462633.44</v>
      </c>
      <c r="AA288" s="46">
        <v>118388.65000000001</v>
      </c>
      <c r="AB288" s="46">
        <v>138906.9</v>
      </c>
      <c r="AC288" s="46">
        <v>674785.17</v>
      </c>
      <c r="AD288" s="46">
        <v>3880.48</v>
      </c>
      <c r="AF288" s="46">
        <v>183069.16</v>
      </c>
      <c r="AJ288" s="46">
        <v>25908.149999999998</v>
      </c>
      <c r="AK288" s="46">
        <v>611698.80000000016</v>
      </c>
      <c r="AP288" s="46">
        <v>53.28</v>
      </c>
      <c r="AQ288" s="46">
        <v>93539.85</v>
      </c>
      <c r="AT288" s="46">
        <v>111868.45</v>
      </c>
      <c r="AX288" s="46">
        <v>8855.880000000001</v>
      </c>
      <c r="AY288" s="46">
        <v>6834234.5899999999</v>
      </c>
      <c r="AZ288" s="46">
        <v>1182510.77</v>
      </c>
      <c r="BA288" s="46">
        <v>1626318.5999999999</v>
      </c>
    </row>
    <row r="289" spans="2:53" x14ac:dyDescent="0.3">
      <c r="B289" s="48" t="s">
        <v>213</v>
      </c>
      <c r="C289" s="48" t="s">
        <v>212</v>
      </c>
      <c r="D289" s="49">
        <v>29978901.260000002</v>
      </c>
      <c r="E289" s="46">
        <v>12935824.850000001</v>
      </c>
      <c r="F289" s="46">
        <v>1320564.3800000001</v>
      </c>
      <c r="I289" s="46">
        <v>819748.40999999992</v>
      </c>
      <c r="J289" s="46">
        <v>901791.67000000016</v>
      </c>
      <c r="L289" s="46">
        <v>134073.94</v>
      </c>
      <c r="M289" s="46">
        <v>3120520.5600000005</v>
      </c>
      <c r="O289" s="46">
        <v>38585.300000000003</v>
      </c>
      <c r="P289" s="46">
        <v>274065.41000000003</v>
      </c>
      <c r="S289" s="46">
        <v>786807.88999999978</v>
      </c>
      <c r="Z289" s="46">
        <v>294412.02999999997</v>
      </c>
      <c r="AA289" s="46">
        <v>40942.910000000003</v>
      </c>
      <c r="AC289" s="46">
        <v>444198.45</v>
      </c>
      <c r="AD289" s="46">
        <v>289.60000000000002</v>
      </c>
      <c r="AF289" s="46">
        <v>77451.459999999992</v>
      </c>
      <c r="AK289" s="46">
        <v>325687.40999999997</v>
      </c>
      <c r="AQ289" s="46">
        <v>76315.260000000009</v>
      </c>
      <c r="AT289" s="46">
        <v>115769.13</v>
      </c>
      <c r="AX289" s="46">
        <v>750</v>
      </c>
      <c r="AY289" s="46">
        <v>6288757.049999998</v>
      </c>
      <c r="AZ289" s="46">
        <v>903760.02</v>
      </c>
      <c r="BA289" s="46">
        <v>1078585.53</v>
      </c>
    </row>
    <row r="290" spans="2:53" x14ac:dyDescent="0.3">
      <c r="B290" s="48" t="s">
        <v>211</v>
      </c>
      <c r="C290" s="48" t="s">
        <v>210</v>
      </c>
      <c r="D290" s="49">
        <v>32581812.570000011</v>
      </c>
      <c r="E290" s="46">
        <v>16717579.529999999</v>
      </c>
      <c r="G290" s="46">
        <v>55280.17</v>
      </c>
      <c r="I290" s="46">
        <v>771006.9</v>
      </c>
      <c r="J290" s="46">
        <v>315220.87</v>
      </c>
      <c r="K290" s="46">
        <v>150667.23000000001</v>
      </c>
      <c r="L290" s="46">
        <v>119102.11</v>
      </c>
      <c r="M290" s="46">
        <v>3377944.6399999997</v>
      </c>
      <c r="O290" s="46">
        <v>10713.42</v>
      </c>
      <c r="P290" s="46">
        <v>383705</v>
      </c>
      <c r="S290" s="46">
        <v>652799.86</v>
      </c>
      <c r="T290" s="46">
        <v>114309.48</v>
      </c>
      <c r="U290" s="46">
        <v>15311.8</v>
      </c>
      <c r="Z290" s="46">
        <v>370656.07</v>
      </c>
      <c r="AA290" s="46">
        <v>23214.19</v>
      </c>
      <c r="AB290" s="46">
        <v>122210.98999999999</v>
      </c>
      <c r="AC290" s="46">
        <v>1008394.44</v>
      </c>
      <c r="AD290" s="46">
        <v>2228.11</v>
      </c>
      <c r="AF290" s="46">
        <v>361235.12</v>
      </c>
      <c r="AK290" s="46">
        <v>350780.21</v>
      </c>
      <c r="AM290" s="46">
        <v>26835</v>
      </c>
      <c r="AQ290" s="46">
        <v>19796.3</v>
      </c>
      <c r="AX290" s="46">
        <v>618246.43000000005</v>
      </c>
      <c r="AY290" s="46">
        <v>4404577.8199999994</v>
      </c>
      <c r="AZ290" s="46">
        <v>1191380.43</v>
      </c>
      <c r="BA290" s="46">
        <v>1398616.4500000002</v>
      </c>
    </row>
    <row r="291" spans="2:53" x14ac:dyDescent="0.3">
      <c r="B291" s="48" t="s">
        <v>209</v>
      </c>
      <c r="C291" s="48" t="s">
        <v>208</v>
      </c>
      <c r="D291" s="49">
        <v>34312198.320000015</v>
      </c>
      <c r="E291" s="46">
        <v>13517705.349999998</v>
      </c>
      <c r="F291" s="46">
        <v>411417.65</v>
      </c>
      <c r="G291" s="46">
        <v>145768.20000000001</v>
      </c>
      <c r="I291" s="46">
        <v>752242.15</v>
      </c>
      <c r="J291" s="46">
        <v>1611986.15</v>
      </c>
      <c r="K291" s="46">
        <v>857094.65</v>
      </c>
      <c r="L291" s="46">
        <v>280702.09999999998</v>
      </c>
      <c r="M291" s="46">
        <v>4164715.8699999992</v>
      </c>
      <c r="P291" s="46">
        <v>531910.09000000008</v>
      </c>
      <c r="S291" s="46">
        <v>1045822.3</v>
      </c>
      <c r="T291" s="46">
        <v>44707.05</v>
      </c>
      <c r="U291" s="46">
        <v>27842.02</v>
      </c>
      <c r="Z291" s="46">
        <v>1317019.53</v>
      </c>
      <c r="AA291" s="46">
        <v>177080.66999999998</v>
      </c>
      <c r="AB291" s="46">
        <v>33593.799999999996</v>
      </c>
      <c r="AC291" s="46">
        <v>754829.1</v>
      </c>
      <c r="AD291" s="46">
        <v>2115.48</v>
      </c>
      <c r="AF291" s="46">
        <v>586053.53</v>
      </c>
      <c r="AJ291" s="46">
        <v>27955.769999999997</v>
      </c>
      <c r="AK291" s="46">
        <v>137805.72</v>
      </c>
      <c r="AM291" s="46">
        <v>45780.69</v>
      </c>
      <c r="AQ291" s="46">
        <v>22928.879999999997</v>
      </c>
      <c r="AR291" s="46">
        <v>8182.41</v>
      </c>
      <c r="AT291" s="46">
        <v>135346.46000000002</v>
      </c>
      <c r="AX291" s="46">
        <v>77491.839999999997</v>
      </c>
      <c r="AY291" s="46">
        <v>4295491.7300000004</v>
      </c>
      <c r="AZ291" s="46">
        <v>1003103.4000000001</v>
      </c>
      <c r="BA291" s="46">
        <v>2295505.7300000004</v>
      </c>
    </row>
    <row r="292" spans="2:53" x14ac:dyDescent="0.3">
      <c r="B292" s="48" t="s">
        <v>207</v>
      </c>
      <c r="C292" s="48" t="s">
        <v>206</v>
      </c>
      <c r="D292" s="49">
        <v>2516514.9499999997</v>
      </c>
      <c r="E292" s="46">
        <v>777037.26</v>
      </c>
      <c r="J292" s="46">
        <v>99193.93</v>
      </c>
      <c r="L292" s="46">
        <v>22176.54</v>
      </c>
      <c r="M292" s="46">
        <v>96810.49</v>
      </c>
      <c r="O292" s="46">
        <v>3034.58</v>
      </c>
      <c r="P292" s="46">
        <v>18207.46</v>
      </c>
      <c r="Z292" s="46">
        <v>19207.2</v>
      </c>
      <c r="AA292" s="46">
        <v>3658.5</v>
      </c>
      <c r="AC292" s="46">
        <v>15034.82</v>
      </c>
      <c r="AT292" s="46">
        <v>470897.75000000006</v>
      </c>
      <c r="AY292" s="46">
        <v>939944.15000000014</v>
      </c>
      <c r="AZ292" s="46">
        <v>48089.840000000004</v>
      </c>
      <c r="BA292" s="46">
        <v>3222.43</v>
      </c>
    </row>
    <row r="293" spans="2:53" x14ac:dyDescent="0.3">
      <c r="B293" s="48" t="s">
        <v>205</v>
      </c>
      <c r="C293" s="48" t="s">
        <v>204</v>
      </c>
      <c r="D293" s="49">
        <v>6507912.0699999994</v>
      </c>
      <c r="E293" s="46">
        <v>4607057.71</v>
      </c>
      <c r="M293" s="46">
        <v>864016.2300000001</v>
      </c>
      <c r="AC293" s="46">
        <v>374752.10000000003</v>
      </c>
      <c r="AF293" s="46">
        <v>73067.59</v>
      </c>
      <c r="AZ293" s="46">
        <v>293949.78000000003</v>
      </c>
      <c r="BA293" s="46">
        <v>295068.65999999997</v>
      </c>
    </row>
    <row r="294" spans="2:53" x14ac:dyDescent="0.3">
      <c r="B294" s="48" t="s">
        <v>203</v>
      </c>
      <c r="C294" s="48" t="s">
        <v>202</v>
      </c>
      <c r="D294" s="49">
        <v>3007075.9199999981</v>
      </c>
      <c r="E294" s="46">
        <v>1533903.9600000004</v>
      </c>
      <c r="J294" s="46">
        <v>49254.42</v>
      </c>
      <c r="K294" s="46">
        <v>30604.39</v>
      </c>
      <c r="L294" s="46">
        <v>1200</v>
      </c>
      <c r="M294" s="46">
        <v>133159.66</v>
      </c>
      <c r="O294" s="46">
        <v>3708.89</v>
      </c>
      <c r="P294" s="46">
        <v>20398.849999999999</v>
      </c>
      <c r="S294" s="46">
        <v>99501.969999999987</v>
      </c>
      <c r="Z294" s="46">
        <v>35346.160000000003</v>
      </c>
      <c r="AA294" s="46">
        <v>24167.1</v>
      </c>
      <c r="AC294" s="46">
        <v>17724.11</v>
      </c>
      <c r="AF294" s="46">
        <v>19062.510000000002</v>
      </c>
      <c r="AQ294" s="46">
        <v>300</v>
      </c>
      <c r="AT294" s="46">
        <v>43040.98</v>
      </c>
      <c r="AY294" s="46">
        <v>603128.74000000011</v>
      </c>
      <c r="AZ294" s="46">
        <v>100747.01</v>
      </c>
      <c r="BA294" s="46">
        <v>291827.17</v>
      </c>
    </row>
    <row r="295" spans="2:53" x14ac:dyDescent="0.3">
      <c r="B295" s="48" t="s">
        <v>201</v>
      </c>
      <c r="C295" s="48" t="s">
        <v>200</v>
      </c>
      <c r="D295" s="49">
        <v>1036300.3599999998</v>
      </c>
      <c r="E295" s="46">
        <v>371905.81</v>
      </c>
      <c r="H295" s="46">
        <v>18130.86</v>
      </c>
      <c r="J295" s="46">
        <v>4744.12</v>
      </c>
      <c r="L295" s="46">
        <v>110566.87999999999</v>
      </c>
      <c r="M295" s="46">
        <v>107862.55</v>
      </c>
      <c r="O295" s="46">
        <v>1636</v>
      </c>
      <c r="P295" s="46">
        <v>5653</v>
      </c>
      <c r="AA295" s="46">
        <v>22128.000000000004</v>
      </c>
      <c r="AC295" s="46">
        <v>23787.870000000003</v>
      </c>
      <c r="AF295" s="46">
        <v>9409.68</v>
      </c>
      <c r="AQ295" s="46">
        <v>727.48</v>
      </c>
      <c r="AY295" s="46">
        <v>237543.41000000006</v>
      </c>
      <c r="AZ295" s="46">
        <v>55707.7</v>
      </c>
      <c r="BA295" s="46">
        <v>66497</v>
      </c>
    </row>
    <row r="296" spans="2:53" x14ac:dyDescent="0.3">
      <c r="B296" s="48" t="s">
        <v>199</v>
      </c>
      <c r="C296" s="48" t="s">
        <v>198</v>
      </c>
      <c r="D296" s="49">
        <v>4182533.24</v>
      </c>
      <c r="E296" s="46">
        <v>1897028.5499999998</v>
      </c>
      <c r="I296" s="46">
        <v>60902.28</v>
      </c>
      <c r="J296" s="46">
        <v>8446.41</v>
      </c>
      <c r="K296" s="46">
        <v>42413.13</v>
      </c>
      <c r="L296" s="46">
        <v>35974</v>
      </c>
      <c r="M296" s="46">
        <v>344977.74000000005</v>
      </c>
      <c r="P296" s="46">
        <v>46454</v>
      </c>
      <c r="S296" s="46">
        <v>187843.93000000002</v>
      </c>
      <c r="T296" s="46">
        <v>31681.24</v>
      </c>
      <c r="U296" s="46">
        <v>3637.4</v>
      </c>
      <c r="Z296" s="46">
        <v>34655.51</v>
      </c>
      <c r="AA296" s="46">
        <v>38576.17</v>
      </c>
      <c r="AC296" s="46">
        <v>89111.65</v>
      </c>
      <c r="AF296" s="46">
        <v>208251.93</v>
      </c>
      <c r="AQ296" s="46">
        <v>2623.3</v>
      </c>
      <c r="AW296" s="46">
        <v>78558.289999999994</v>
      </c>
      <c r="AY296" s="46">
        <v>671706.37999999989</v>
      </c>
      <c r="AZ296" s="46">
        <v>164735.76</v>
      </c>
      <c r="BA296" s="46">
        <v>234955.57</v>
      </c>
    </row>
    <row r="297" spans="2:53" x14ac:dyDescent="0.3">
      <c r="B297" s="48" t="s">
        <v>197</v>
      </c>
      <c r="C297" s="48" t="s">
        <v>196</v>
      </c>
      <c r="D297" s="49">
        <v>39720670.960000001</v>
      </c>
      <c r="E297" s="46">
        <v>20182574.820000011</v>
      </c>
      <c r="F297" s="46">
        <v>53612.56</v>
      </c>
      <c r="H297" s="46">
        <v>930276.84</v>
      </c>
      <c r="I297" s="46">
        <v>938166.61</v>
      </c>
      <c r="J297" s="46">
        <v>689044.33</v>
      </c>
      <c r="K297" s="46">
        <v>671698</v>
      </c>
      <c r="M297" s="46">
        <v>3622682.22</v>
      </c>
      <c r="O297" s="46">
        <v>32221.87</v>
      </c>
      <c r="P297" s="46">
        <v>435093.67000000004</v>
      </c>
      <c r="S297" s="46">
        <v>1056875.3499999999</v>
      </c>
      <c r="T297" s="46">
        <v>383400.78</v>
      </c>
      <c r="U297" s="46">
        <v>19216.72</v>
      </c>
      <c r="Z297" s="46">
        <v>561301.71000000008</v>
      </c>
      <c r="AA297" s="46">
        <v>137057.25999999998</v>
      </c>
      <c r="AC297" s="46">
        <v>441884.11000000004</v>
      </c>
      <c r="AF297" s="46">
        <v>171752.79</v>
      </c>
      <c r="AJ297" s="46">
        <v>2781.81</v>
      </c>
      <c r="AK297" s="46">
        <v>196243.45</v>
      </c>
      <c r="AQ297" s="46">
        <v>79935.740000000005</v>
      </c>
      <c r="AT297" s="46">
        <v>31207.360000000001</v>
      </c>
      <c r="AY297" s="46">
        <v>6651724.0800000001</v>
      </c>
      <c r="AZ297" s="46">
        <v>1157010.26</v>
      </c>
      <c r="BA297" s="46">
        <v>1274908.6199999999</v>
      </c>
    </row>
    <row r="298" spans="2:53" x14ac:dyDescent="0.3">
      <c r="B298" s="48" t="s">
        <v>195</v>
      </c>
      <c r="C298" s="48" t="s">
        <v>194</v>
      </c>
      <c r="D298" s="49">
        <v>8172332.3200000031</v>
      </c>
      <c r="E298" s="46">
        <v>3979628.64</v>
      </c>
      <c r="H298" s="46">
        <v>154758.52000000002</v>
      </c>
      <c r="I298" s="46">
        <v>68222.510000000009</v>
      </c>
      <c r="K298" s="46">
        <v>30764.6</v>
      </c>
      <c r="M298" s="46">
        <v>753649</v>
      </c>
      <c r="P298" s="46">
        <v>104860.81</v>
      </c>
      <c r="S298" s="46">
        <v>422464.54000000004</v>
      </c>
      <c r="T298" s="46">
        <v>53810.48000000001</v>
      </c>
      <c r="U298" s="46">
        <v>4397</v>
      </c>
      <c r="Z298" s="46">
        <v>115995.26000000001</v>
      </c>
      <c r="AA298" s="46">
        <v>62267.399999999994</v>
      </c>
      <c r="AC298" s="46">
        <v>92702.55</v>
      </c>
      <c r="AQ298" s="46">
        <v>16349.02</v>
      </c>
      <c r="AY298" s="46">
        <v>1556702.8399999999</v>
      </c>
      <c r="AZ298" s="46">
        <v>293974.40999999997</v>
      </c>
      <c r="BA298" s="46">
        <v>461784.74000000005</v>
      </c>
    </row>
    <row r="299" spans="2:53" x14ac:dyDescent="0.3">
      <c r="B299" s="48" t="s">
        <v>193</v>
      </c>
      <c r="C299" s="48" t="s">
        <v>192</v>
      </c>
      <c r="D299" s="49">
        <v>3371545.9500000011</v>
      </c>
      <c r="E299" s="46">
        <v>1904700.4999999993</v>
      </c>
      <c r="I299" s="46">
        <v>68849.279999999999</v>
      </c>
      <c r="J299" s="46">
        <v>7026.0199999999995</v>
      </c>
      <c r="K299" s="46">
        <v>517.24</v>
      </c>
      <c r="L299" s="46">
        <v>26821.63</v>
      </c>
      <c r="M299" s="46">
        <v>222679.46</v>
      </c>
      <c r="O299" s="46">
        <v>12812.349999999999</v>
      </c>
      <c r="P299" s="46">
        <v>57838.549999999996</v>
      </c>
      <c r="S299" s="46">
        <v>131167.02000000002</v>
      </c>
      <c r="U299" s="46">
        <v>2844.96</v>
      </c>
      <c r="Z299" s="46">
        <v>41056.93</v>
      </c>
      <c r="AA299" s="46">
        <v>3426.95</v>
      </c>
      <c r="AC299" s="46">
        <v>28145.82</v>
      </c>
      <c r="AF299" s="46">
        <v>44600.91</v>
      </c>
      <c r="AW299" s="46">
        <v>39492.579999999994</v>
      </c>
      <c r="AX299" s="46">
        <v>750.88</v>
      </c>
      <c r="AY299" s="46">
        <v>670937.60999999987</v>
      </c>
      <c r="AZ299" s="46">
        <v>107877.26</v>
      </c>
    </row>
    <row r="300" spans="2:53" x14ac:dyDescent="0.3">
      <c r="B300" s="48" t="s">
        <v>191</v>
      </c>
      <c r="C300" s="48" t="s">
        <v>190</v>
      </c>
      <c r="D300" s="49">
        <v>3400113.2500000028</v>
      </c>
      <c r="E300" s="46">
        <v>1540184.7</v>
      </c>
      <c r="I300" s="46">
        <v>24878.460000000003</v>
      </c>
      <c r="J300" s="46">
        <v>44.26</v>
      </c>
      <c r="M300" s="46">
        <v>153728.22</v>
      </c>
      <c r="O300" s="46">
        <v>7321.41</v>
      </c>
      <c r="P300" s="46">
        <v>35398.75</v>
      </c>
      <c r="S300" s="46">
        <v>129270.57</v>
      </c>
      <c r="U300" s="46">
        <v>1148.83</v>
      </c>
      <c r="Z300" s="46">
        <v>111324.05</v>
      </c>
      <c r="AA300" s="46">
        <v>31333.03</v>
      </c>
      <c r="AC300" s="46">
        <v>45890.45</v>
      </c>
      <c r="AW300" s="46">
        <v>72989.63</v>
      </c>
      <c r="AX300" s="46">
        <v>1879.14</v>
      </c>
      <c r="AY300" s="46">
        <v>742427.4600000002</v>
      </c>
      <c r="AZ300" s="46">
        <v>156958.07</v>
      </c>
      <c r="BA300" s="46">
        <v>345336.22000000003</v>
      </c>
    </row>
    <row r="301" spans="2:53" x14ac:dyDescent="0.3">
      <c r="B301" s="48" t="s">
        <v>189</v>
      </c>
      <c r="C301" s="48" t="s">
        <v>188</v>
      </c>
      <c r="D301" s="49">
        <v>873798.22999999963</v>
      </c>
      <c r="E301" s="46">
        <v>431518.34000000008</v>
      </c>
      <c r="H301" s="46">
        <v>25689.16</v>
      </c>
      <c r="J301" s="46">
        <v>25308.020000000004</v>
      </c>
      <c r="M301" s="46">
        <v>48793.69</v>
      </c>
      <c r="O301" s="46">
        <v>2560</v>
      </c>
      <c r="P301" s="46">
        <v>10255</v>
      </c>
      <c r="AA301" s="46">
        <v>9663.9599999999991</v>
      </c>
      <c r="AW301" s="46">
        <v>44537.490000000005</v>
      </c>
      <c r="AY301" s="46">
        <v>198986.56000000003</v>
      </c>
      <c r="BA301" s="46">
        <v>76486.010000000009</v>
      </c>
    </row>
    <row r="302" spans="2:53" x14ac:dyDescent="0.3">
      <c r="B302" s="48" t="s">
        <v>187</v>
      </c>
      <c r="C302" s="48" t="s">
        <v>186</v>
      </c>
      <c r="D302" s="49">
        <v>3794535.3900000006</v>
      </c>
      <c r="E302" s="46">
        <v>1987277.6300000001</v>
      </c>
      <c r="H302" s="46">
        <v>36058</v>
      </c>
      <c r="I302" s="46">
        <v>90789.97</v>
      </c>
      <c r="J302" s="46">
        <v>39555.520000000004</v>
      </c>
      <c r="K302" s="46">
        <v>51399.1</v>
      </c>
      <c r="L302" s="46">
        <v>5511</v>
      </c>
      <c r="M302" s="46">
        <v>229095.72999999998</v>
      </c>
      <c r="O302" s="46">
        <v>7975</v>
      </c>
      <c r="P302" s="46">
        <v>35440</v>
      </c>
      <c r="S302" s="46">
        <v>147470.51999999999</v>
      </c>
      <c r="U302" s="46">
        <v>1785</v>
      </c>
      <c r="Z302" s="46">
        <v>35876.520000000004</v>
      </c>
      <c r="AA302" s="46">
        <v>14907.83</v>
      </c>
      <c r="AC302" s="46">
        <v>27535.3</v>
      </c>
      <c r="AF302" s="46">
        <v>21930.95</v>
      </c>
      <c r="AN302" s="46">
        <v>698.54</v>
      </c>
      <c r="AT302" s="46">
        <v>17411.39</v>
      </c>
      <c r="AW302" s="46">
        <v>199166.39</v>
      </c>
      <c r="AY302" s="46">
        <v>574329.6399999999</v>
      </c>
      <c r="AZ302" s="46">
        <v>113757.23</v>
      </c>
      <c r="BA302" s="46">
        <v>156564.12999999998</v>
      </c>
    </row>
    <row r="303" spans="2:53" x14ac:dyDescent="0.3">
      <c r="B303" s="48" t="s">
        <v>185</v>
      </c>
      <c r="C303" s="48" t="s">
        <v>184</v>
      </c>
      <c r="D303" s="49">
        <v>2869082.77</v>
      </c>
      <c r="E303" s="46">
        <v>1507394.3499999996</v>
      </c>
      <c r="J303" s="46">
        <v>11268</v>
      </c>
      <c r="L303" s="46">
        <v>1800</v>
      </c>
      <c r="M303" s="46">
        <v>259655.66999999998</v>
      </c>
      <c r="P303" s="46">
        <v>23814</v>
      </c>
      <c r="Z303" s="46">
        <v>43467</v>
      </c>
      <c r="AA303" s="46">
        <v>14800</v>
      </c>
      <c r="AC303" s="46">
        <v>40708.5</v>
      </c>
      <c r="AF303" s="46">
        <v>513.82000000000005</v>
      </c>
      <c r="AW303" s="46">
        <v>61020.92</v>
      </c>
      <c r="AY303" s="46">
        <v>594882.63</v>
      </c>
      <c r="AZ303" s="46">
        <v>120562.17</v>
      </c>
      <c r="BA303" s="46">
        <v>189195.71</v>
      </c>
    </row>
    <row r="304" spans="2:53" x14ac:dyDescent="0.3">
      <c r="B304" s="48" t="s">
        <v>183</v>
      </c>
      <c r="C304" s="48" t="s">
        <v>182</v>
      </c>
      <c r="D304" s="49">
        <v>4187570.6400000011</v>
      </c>
      <c r="E304" s="46">
        <v>2100280.13</v>
      </c>
      <c r="H304" s="46">
        <v>141570.57</v>
      </c>
      <c r="I304" s="46">
        <v>116494.27</v>
      </c>
      <c r="L304" s="46">
        <v>47649</v>
      </c>
      <c r="M304" s="46">
        <v>251143.99</v>
      </c>
      <c r="P304" s="46">
        <v>45603.28</v>
      </c>
      <c r="S304" s="46">
        <v>62980.43</v>
      </c>
      <c r="T304" s="46">
        <v>19788.32</v>
      </c>
      <c r="U304" s="46">
        <v>2106.7800000000002</v>
      </c>
      <c r="Z304" s="46">
        <v>85812.069999999992</v>
      </c>
      <c r="AA304" s="46">
        <v>28913.040000000001</v>
      </c>
      <c r="AC304" s="46">
        <v>121277.69999999998</v>
      </c>
      <c r="AF304" s="46">
        <v>40681.71</v>
      </c>
      <c r="AQ304" s="46">
        <v>4113.8500000000004</v>
      </c>
      <c r="AT304" s="46">
        <v>45813.829999999994</v>
      </c>
      <c r="AW304" s="46">
        <v>56701.090000000004</v>
      </c>
      <c r="AY304" s="46">
        <v>652244.07999999996</v>
      </c>
      <c r="AZ304" s="46">
        <v>151457.58000000002</v>
      </c>
      <c r="BA304" s="46">
        <v>212938.92</v>
      </c>
    </row>
    <row r="305" spans="2:53" x14ac:dyDescent="0.3">
      <c r="B305" s="48" t="s">
        <v>181</v>
      </c>
      <c r="C305" s="48" t="s">
        <v>180</v>
      </c>
      <c r="D305" s="49">
        <v>3722197.1900000004</v>
      </c>
      <c r="E305" s="46">
        <v>1747304.0699999998</v>
      </c>
      <c r="I305" s="46">
        <v>135748.19999999998</v>
      </c>
      <c r="J305" s="46">
        <v>198014</v>
      </c>
      <c r="K305" s="46">
        <v>30494</v>
      </c>
      <c r="L305" s="46">
        <v>1800</v>
      </c>
      <c r="M305" s="46">
        <v>170870.33000000002</v>
      </c>
      <c r="P305" s="46">
        <v>39462</v>
      </c>
      <c r="S305" s="46">
        <v>102387.31</v>
      </c>
      <c r="Z305" s="46">
        <v>42582</v>
      </c>
      <c r="AA305" s="46">
        <v>16330</v>
      </c>
      <c r="AC305" s="46">
        <v>36883.72</v>
      </c>
      <c r="AF305" s="46">
        <v>11088</v>
      </c>
      <c r="AP305" s="46">
        <v>296.11</v>
      </c>
      <c r="AT305" s="46">
        <v>649.02</v>
      </c>
      <c r="AW305" s="46">
        <v>63889.04</v>
      </c>
      <c r="AY305" s="46">
        <v>681640.92</v>
      </c>
      <c r="AZ305" s="46">
        <v>138037.19</v>
      </c>
      <c r="BA305" s="46">
        <v>304721.28000000003</v>
      </c>
    </row>
    <row r="306" spans="2:53" x14ac:dyDescent="0.3">
      <c r="B306" s="48" t="s">
        <v>179</v>
      </c>
      <c r="C306" s="48" t="s">
        <v>178</v>
      </c>
      <c r="D306" s="49">
        <v>3566133.1400000006</v>
      </c>
      <c r="E306" s="46">
        <v>1646456.0000000002</v>
      </c>
      <c r="I306" s="46">
        <v>94.32</v>
      </c>
      <c r="J306" s="46">
        <v>1906.6799999999998</v>
      </c>
      <c r="L306" s="46">
        <v>24826.620000000003</v>
      </c>
      <c r="M306" s="46">
        <v>190408.99</v>
      </c>
      <c r="O306" s="46">
        <v>3000</v>
      </c>
      <c r="P306" s="46">
        <v>36468.42</v>
      </c>
      <c r="S306" s="46">
        <v>58049.01</v>
      </c>
      <c r="T306" s="46">
        <v>11689.529999999999</v>
      </c>
      <c r="U306" s="46">
        <v>963.62</v>
      </c>
      <c r="Z306" s="46">
        <v>18738.189999999999</v>
      </c>
      <c r="AA306" s="46">
        <v>24847.23</v>
      </c>
      <c r="AC306" s="46">
        <v>77316.09</v>
      </c>
      <c r="AF306" s="46">
        <v>15848.78</v>
      </c>
      <c r="AO306" s="46">
        <v>4638.32</v>
      </c>
      <c r="AQ306" s="46">
        <v>4644.67</v>
      </c>
      <c r="AW306" s="46">
        <v>157808.17000000001</v>
      </c>
      <c r="AY306" s="46">
        <v>785635.71000000008</v>
      </c>
      <c r="AZ306" s="46">
        <v>171816.01</v>
      </c>
      <c r="BA306" s="46">
        <v>330976.77999999991</v>
      </c>
    </row>
    <row r="307" spans="2:53" x14ac:dyDescent="0.3">
      <c r="B307" s="48" t="s">
        <v>177</v>
      </c>
      <c r="C307" s="48" t="s">
        <v>176</v>
      </c>
      <c r="D307" s="49">
        <v>1780573.0100000007</v>
      </c>
      <c r="E307" s="46">
        <v>579702.16</v>
      </c>
      <c r="J307" s="46">
        <v>61158.45</v>
      </c>
      <c r="K307" s="46">
        <v>32682.76</v>
      </c>
      <c r="L307" s="46">
        <v>37596.99</v>
      </c>
      <c r="M307" s="46">
        <v>117961.72</v>
      </c>
      <c r="O307" s="46">
        <v>3051</v>
      </c>
      <c r="P307" s="46">
        <v>16710.91</v>
      </c>
      <c r="Z307" s="46">
        <v>19409.439999999999</v>
      </c>
      <c r="AC307" s="46">
        <v>14285.36</v>
      </c>
      <c r="AQ307" s="46">
        <v>2085.86</v>
      </c>
      <c r="AT307" s="46">
        <v>237520.21000000002</v>
      </c>
      <c r="AY307" s="46">
        <v>582680.08999999985</v>
      </c>
      <c r="AZ307" s="46">
        <v>75578.06</v>
      </c>
      <c r="BA307" s="46">
        <v>150</v>
      </c>
    </row>
    <row r="308" spans="2:53" x14ac:dyDescent="0.3">
      <c r="B308" s="48" t="s">
        <v>175</v>
      </c>
      <c r="C308" s="48" t="s">
        <v>174</v>
      </c>
      <c r="D308" s="49">
        <v>8890904.3999999966</v>
      </c>
      <c r="E308" s="46">
        <v>4255513.620000001</v>
      </c>
      <c r="I308" s="46">
        <v>374591.61</v>
      </c>
      <c r="L308" s="46">
        <v>4909.74</v>
      </c>
      <c r="M308" s="46">
        <v>643355.36999999988</v>
      </c>
      <c r="P308" s="46">
        <v>161426.45000000001</v>
      </c>
      <c r="Z308" s="46">
        <v>235590.74999999997</v>
      </c>
      <c r="AA308" s="46">
        <v>43798.19</v>
      </c>
      <c r="AB308" s="46">
        <v>34712.519999999997</v>
      </c>
      <c r="AC308" s="46">
        <v>494049.72000000003</v>
      </c>
      <c r="AF308" s="46">
        <v>42945.18</v>
      </c>
      <c r="AJ308" s="46">
        <v>9294.1200000000008</v>
      </c>
      <c r="AK308" s="46">
        <v>187182.4</v>
      </c>
      <c r="AM308" s="46">
        <v>672.08</v>
      </c>
      <c r="AQ308" s="46">
        <v>13387.210000000001</v>
      </c>
      <c r="AT308" s="46">
        <v>2195.62</v>
      </c>
      <c r="AX308" s="46">
        <v>827.17</v>
      </c>
      <c r="AY308" s="46">
        <v>1760210.7400000002</v>
      </c>
      <c r="AZ308" s="46">
        <v>529913.36</v>
      </c>
      <c r="BA308" s="46">
        <v>96328.55</v>
      </c>
    </row>
    <row r="309" spans="2:53" x14ac:dyDescent="0.3">
      <c r="B309" s="48" t="s">
        <v>173</v>
      </c>
      <c r="C309" s="48" t="s">
        <v>172</v>
      </c>
      <c r="D309" s="49">
        <v>21347056.120000012</v>
      </c>
      <c r="E309" s="46">
        <v>9301913.5399999972</v>
      </c>
      <c r="F309" s="46">
        <v>223045.54999999996</v>
      </c>
      <c r="G309" s="46">
        <v>29005.81</v>
      </c>
      <c r="H309" s="46">
        <v>180780</v>
      </c>
      <c r="I309" s="46">
        <v>879994.57999999984</v>
      </c>
      <c r="J309" s="46">
        <v>125966.32000000002</v>
      </c>
      <c r="K309" s="46">
        <v>362290.14</v>
      </c>
      <c r="M309" s="46">
        <v>1576504.45</v>
      </c>
      <c r="O309" s="46">
        <v>67004.17</v>
      </c>
      <c r="P309" s="46">
        <v>299141.87</v>
      </c>
      <c r="S309" s="46">
        <v>473393.07</v>
      </c>
      <c r="T309" s="46">
        <v>229253.19999999998</v>
      </c>
      <c r="U309" s="46">
        <v>9066.17</v>
      </c>
      <c r="Z309" s="46">
        <v>195659.16000000003</v>
      </c>
      <c r="AA309" s="46">
        <v>94364.1</v>
      </c>
      <c r="AC309" s="46">
        <v>651800.81999999995</v>
      </c>
      <c r="AF309" s="46">
        <v>60685.15</v>
      </c>
      <c r="AJ309" s="46">
        <v>8707.7800000000007</v>
      </c>
      <c r="AK309" s="46">
        <v>142630.55000000002</v>
      </c>
      <c r="AQ309" s="46">
        <v>6555.1100000000006</v>
      </c>
      <c r="AY309" s="46">
        <v>4559200.5200000005</v>
      </c>
      <c r="AZ309" s="46">
        <v>758575.97</v>
      </c>
      <c r="BA309" s="46">
        <v>1111518.0900000003</v>
      </c>
    </row>
    <row r="310" spans="2:53" x14ac:dyDescent="0.3">
      <c r="B310" s="48" t="s">
        <v>171</v>
      </c>
      <c r="C310" s="48" t="s">
        <v>170</v>
      </c>
      <c r="D310" s="49">
        <v>275695603.16000009</v>
      </c>
      <c r="E310" s="46">
        <v>113902239.95999998</v>
      </c>
      <c r="F310" s="46">
        <v>860404.1100000001</v>
      </c>
      <c r="G310" s="46">
        <v>530553.12</v>
      </c>
      <c r="I310" s="46">
        <v>15705370.640000001</v>
      </c>
      <c r="J310" s="46">
        <v>8197210.25</v>
      </c>
      <c r="K310" s="46">
        <v>2295768.59</v>
      </c>
      <c r="M310" s="46">
        <v>32292389.940000001</v>
      </c>
      <c r="O310" s="46">
        <v>669712.17999999993</v>
      </c>
      <c r="P310" s="46">
        <v>3421750.5900000003</v>
      </c>
      <c r="S310" s="46">
        <v>9445475.8099999987</v>
      </c>
      <c r="T310" s="46">
        <v>2312862.42</v>
      </c>
      <c r="U310" s="46">
        <v>167685.6</v>
      </c>
      <c r="W310" s="46">
        <v>4525220.46</v>
      </c>
      <c r="X310" s="46">
        <v>59156.35</v>
      </c>
      <c r="Y310" s="46">
        <v>73931.25</v>
      </c>
      <c r="Z310" s="46">
        <v>12506247.390000001</v>
      </c>
      <c r="AA310" s="46">
        <v>1022410.6199999999</v>
      </c>
      <c r="AB310" s="46">
        <v>1321309.98</v>
      </c>
      <c r="AC310" s="46">
        <v>11390612.67</v>
      </c>
      <c r="AD310" s="46">
        <v>649467.4</v>
      </c>
      <c r="AF310" s="46">
        <v>2221514.09</v>
      </c>
      <c r="AJ310" s="46">
        <v>521469.44</v>
      </c>
      <c r="AK310" s="46">
        <v>6268928.8299999991</v>
      </c>
      <c r="AM310" s="46">
        <v>65343.76</v>
      </c>
      <c r="AQ310" s="46">
        <v>387502.98999999987</v>
      </c>
      <c r="AT310" s="46">
        <v>1121721.8500000001</v>
      </c>
      <c r="AW310" s="46">
        <v>427438.51999999996</v>
      </c>
      <c r="AX310" s="46">
        <v>19514.78</v>
      </c>
      <c r="AY310" s="46">
        <v>30118740.669999987</v>
      </c>
      <c r="AZ310" s="46">
        <v>8970451.5500000007</v>
      </c>
      <c r="BA310" s="46">
        <v>4223197.3499999996</v>
      </c>
    </row>
    <row r="311" spans="2:53" x14ac:dyDescent="0.3">
      <c r="B311" s="48" t="s">
        <v>169</v>
      </c>
      <c r="C311" s="48" t="s">
        <v>168</v>
      </c>
      <c r="D311" s="49">
        <v>50530092.190000005</v>
      </c>
      <c r="E311" s="46">
        <v>26811488.240000002</v>
      </c>
      <c r="F311" s="46">
        <v>66894.789999999994</v>
      </c>
      <c r="G311" s="46">
        <v>152534.16</v>
      </c>
      <c r="I311" s="46">
        <v>1060213.7700000003</v>
      </c>
      <c r="J311" s="46">
        <v>175488.65000000002</v>
      </c>
      <c r="K311" s="46">
        <v>819727.42999999993</v>
      </c>
      <c r="L311" s="46">
        <v>132550.58000000002</v>
      </c>
      <c r="M311" s="46">
        <v>4920804.9100000011</v>
      </c>
      <c r="O311" s="46">
        <v>82501.63</v>
      </c>
      <c r="P311" s="46">
        <v>598262.25</v>
      </c>
      <c r="S311" s="46">
        <v>1544587.6700000004</v>
      </c>
      <c r="T311" s="46">
        <v>209410.88999999998</v>
      </c>
      <c r="U311" s="46">
        <v>15371.720000000001</v>
      </c>
      <c r="Z311" s="46">
        <v>646817.08000000007</v>
      </c>
      <c r="AA311" s="46">
        <v>127487.38</v>
      </c>
      <c r="AC311" s="46">
        <v>1835963.18</v>
      </c>
      <c r="AF311" s="46">
        <v>9525</v>
      </c>
      <c r="AJ311" s="46">
        <v>22719.559999999998</v>
      </c>
      <c r="AK311" s="46">
        <v>429246.17</v>
      </c>
      <c r="AQ311" s="46">
        <v>74574.39</v>
      </c>
      <c r="AR311" s="46">
        <v>448244.64999999997</v>
      </c>
      <c r="AT311" s="46">
        <v>63304.59</v>
      </c>
      <c r="AY311" s="46">
        <v>6841764.0900000008</v>
      </c>
      <c r="AZ311" s="46">
        <v>1575546.4500000002</v>
      </c>
      <c r="BA311" s="46">
        <v>1865062.96</v>
      </c>
    </row>
    <row r="312" spans="2:53" x14ac:dyDescent="0.3">
      <c r="B312" s="48" t="s">
        <v>167</v>
      </c>
      <c r="C312" s="48" t="s">
        <v>166</v>
      </c>
      <c r="D312" s="49">
        <v>57634469.030000001</v>
      </c>
      <c r="E312" s="46">
        <v>27203451.559999999</v>
      </c>
      <c r="F312" s="46">
        <v>6983.56</v>
      </c>
      <c r="I312" s="46">
        <v>559260.47</v>
      </c>
      <c r="J312" s="46">
        <v>2300451.0900000003</v>
      </c>
      <c r="K312" s="46">
        <v>729290.15999999992</v>
      </c>
      <c r="L312" s="46">
        <v>74750.8</v>
      </c>
      <c r="M312" s="46">
        <v>5091657.2300000004</v>
      </c>
      <c r="O312" s="46">
        <v>70759.51999999999</v>
      </c>
      <c r="P312" s="46">
        <v>768630.8</v>
      </c>
      <c r="S312" s="46">
        <v>3292719.08</v>
      </c>
      <c r="T312" s="46">
        <v>201068.08000000002</v>
      </c>
      <c r="U312" s="46">
        <v>41690.46</v>
      </c>
      <c r="Z312" s="46">
        <v>813962.87999999989</v>
      </c>
      <c r="AA312" s="46">
        <v>184706.84</v>
      </c>
      <c r="AB312" s="46">
        <v>91860.28</v>
      </c>
      <c r="AC312" s="46">
        <v>1823411.3599999999</v>
      </c>
      <c r="AF312" s="46">
        <v>491873.53999999992</v>
      </c>
      <c r="AJ312" s="46">
        <v>62254.070000000007</v>
      </c>
      <c r="AK312" s="46">
        <v>359728.53</v>
      </c>
      <c r="AN312" s="46">
        <v>731892.21</v>
      </c>
      <c r="AQ312" s="46">
        <v>102743.20999999999</v>
      </c>
      <c r="AR312" s="46">
        <v>58175.799999999996</v>
      </c>
      <c r="AT312" s="46">
        <v>1955646.8800000001</v>
      </c>
      <c r="AV312" s="46">
        <v>40625.69</v>
      </c>
      <c r="AX312" s="46">
        <v>675.99</v>
      </c>
      <c r="AY312" s="46">
        <v>7018262.9300000006</v>
      </c>
      <c r="AZ312" s="46">
        <v>1863164.0799999998</v>
      </c>
      <c r="BA312" s="46">
        <v>1694771.93</v>
      </c>
    </row>
    <row r="313" spans="2:53" x14ac:dyDescent="0.3">
      <c r="B313" s="48" t="s">
        <v>165</v>
      </c>
      <c r="C313" s="48" t="s">
        <v>164</v>
      </c>
      <c r="D313" s="49">
        <v>14846999.220000016</v>
      </c>
      <c r="E313" s="46">
        <v>6519985.2200000007</v>
      </c>
      <c r="I313" s="46">
        <v>729417.51</v>
      </c>
      <c r="J313" s="46">
        <v>114788.08</v>
      </c>
      <c r="K313" s="46">
        <v>-72153.399999999994</v>
      </c>
      <c r="M313" s="46">
        <v>834437.65999999992</v>
      </c>
      <c r="P313" s="46">
        <v>156830.58000000002</v>
      </c>
      <c r="S313" s="46">
        <v>739582.31</v>
      </c>
      <c r="T313" s="46">
        <v>31887.690000000002</v>
      </c>
      <c r="U313" s="46">
        <v>1417.67</v>
      </c>
      <c r="Z313" s="46">
        <v>294686.18</v>
      </c>
      <c r="AA313" s="46">
        <v>104444.55</v>
      </c>
      <c r="AB313" s="46">
        <v>172225.38999999998</v>
      </c>
      <c r="AC313" s="46">
        <v>546729.91</v>
      </c>
      <c r="AF313" s="46">
        <v>471274.16000000003</v>
      </c>
      <c r="AJ313" s="46">
        <v>113761.40000000001</v>
      </c>
      <c r="AK313" s="46">
        <v>414098.98</v>
      </c>
      <c r="AQ313" s="46">
        <v>2676.72</v>
      </c>
      <c r="AT313" s="46">
        <v>296724.0799999999</v>
      </c>
      <c r="AX313" s="46">
        <v>31898.989999999998</v>
      </c>
      <c r="AY313" s="46">
        <v>2600358.2999999998</v>
      </c>
      <c r="AZ313" s="46">
        <v>522486.19</v>
      </c>
      <c r="BA313" s="46">
        <v>219441.05000000002</v>
      </c>
    </row>
    <row r="314" spans="2:53" x14ac:dyDescent="0.3">
      <c r="B314" s="48" t="s">
        <v>163</v>
      </c>
      <c r="C314" s="48" t="s">
        <v>162</v>
      </c>
      <c r="D314" s="49">
        <v>58480041.529999979</v>
      </c>
      <c r="E314" s="46">
        <v>24217054.559999999</v>
      </c>
      <c r="F314" s="46">
        <v>250689.57</v>
      </c>
      <c r="G314" s="46">
        <v>45446.239999999998</v>
      </c>
      <c r="H314" s="46">
        <v>689657.60000000009</v>
      </c>
      <c r="I314" s="46">
        <v>1593067.4000000004</v>
      </c>
      <c r="J314" s="46">
        <v>799.86</v>
      </c>
      <c r="K314" s="46">
        <v>682490.14000000013</v>
      </c>
      <c r="L314" s="46">
        <v>237002.16999999998</v>
      </c>
      <c r="M314" s="46">
        <v>5775391.6099999994</v>
      </c>
      <c r="O314" s="46">
        <v>31013.879999999997</v>
      </c>
      <c r="P314" s="46">
        <v>752481.54</v>
      </c>
      <c r="S314" s="46">
        <v>2255012.2599999998</v>
      </c>
      <c r="T314" s="46">
        <v>366507.59999999992</v>
      </c>
      <c r="U314" s="46">
        <v>30780</v>
      </c>
      <c r="Z314" s="46">
        <v>1354828.4300000002</v>
      </c>
      <c r="AA314" s="46">
        <v>252809.13</v>
      </c>
      <c r="AB314" s="46">
        <v>426176.15</v>
      </c>
      <c r="AC314" s="46">
        <v>2714880.9999999995</v>
      </c>
      <c r="AF314" s="46">
        <v>498135.62</v>
      </c>
      <c r="AJ314" s="46">
        <v>104364.98999999999</v>
      </c>
      <c r="AK314" s="46">
        <v>1454005.0000000002</v>
      </c>
      <c r="AN314" s="46">
        <v>757337.03</v>
      </c>
      <c r="AQ314" s="46">
        <v>85631.999999999985</v>
      </c>
      <c r="AT314" s="46">
        <v>492731.2900000001</v>
      </c>
      <c r="AX314" s="46">
        <v>1320.87</v>
      </c>
      <c r="AY314" s="46">
        <v>9092874.2699999996</v>
      </c>
      <c r="AZ314" s="46">
        <v>3041592.55</v>
      </c>
      <c r="BA314" s="46">
        <v>1275958.7699999998</v>
      </c>
    </row>
    <row r="315" spans="2:53" x14ac:dyDescent="0.3">
      <c r="B315" s="48" t="s">
        <v>161</v>
      </c>
      <c r="C315" s="48" t="s">
        <v>160</v>
      </c>
      <c r="D315" s="49">
        <v>111535905.62999998</v>
      </c>
      <c r="E315" s="46">
        <v>48590837.339999989</v>
      </c>
      <c r="G315" s="46">
        <v>24920.7</v>
      </c>
      <c r="H315" s="46">
        <v>944784.58000000007</v>
      </c>
      <c r="I315" s="46">
        <v>2091460.5700000003</v>
      </c>
      <c r="J315" s="46">
        <v>2728599.5300000003</v>
      </c>
      <c r="K315" s="46">
        <v>1149287.7399999998</v>
      </c>
      <c r="M315" s="46">
        <v>10164619.890000001</v>
      </c>
      <c r="O315" s="46">
        <v>53988.07</v>
      </c>
      <c r="P315" s="46">
        <v>1295718.6500000001</v>
      </c>
      <c r="S315" s="46">
        <v>2340410.149999999</v>
      </c>
      <c r="U315" s="46">
        <v>56713.36</v>
      </c>
      <c r="Z315" s="46">
        <v>2258760.96</v>
      </c>
      <c r="AA315" s="46">
        <v>658719.38000000012</v>
      </c>
      <c r="AB315" s="46">
        <v>3488542.1300000008</v>
      </c>
      <c r="AC315" s="46">
        <v>5081850.1399999997</v>
      </c>
      <c r="AF315" s="46">
        <v>637170.06999999995</v>
      </c>
      <c r="AJ315" s="46">
        <v>164256.41</v>
      </c>
      <c r="AK315" s="46">
        <v>3030336.2399999993</v>
      </c>
      <c r="AN315" s="46">
        <v>883258.25</v>
      </c>
      <c r="AQ315" s="46">
        <v>180286.28999999998</v>
      </c>
      <c r="AT315" s="46">
        <v>622156.16</v>
      </c>
      <c r="AY315" s="46">
        <v>16502974.009999996</v>
      </c>
      <c r="AZ315" s="46">
        <v>5216708.9500000011</v>
      </c>
      <c r="BA315" s="46">
        <v>3369546.0600000005</v>
      </c>
    </row>
    <row r="316" spans="2:53" x14ac:dyDescent="0.3">
      <c r="B316" s="48" t="s">
        <v>159</v>
      </c>
      <c r="C316" s="48" t="s">
        <v>158</v>
      </c>
      <c r="D316" s="49">
        <v>74294526.389999986</v>
      </c>
      <c r="E316" s="46">
        <v>24029375.18</v>
      </c>
      <c r="F316" s="46">
        <v>5658605.9700000007</v>
      </c>
      <c r="I316" s="46">
        <v>1809900.8600000003</v>
      </c>
      <c r="J316" s="46">
        <v>1691990.46</v>
      </c>
      <c r="K316" s="46">
        <v>1979555.5999999999</v>
      </c>
      <c r="M316" s="46">
        <v>4440304.57</v>
      </c>
      <c r="O316" s="46">
        <v>257940.63</v>
      </c>
      <c r="P316" s="46">
        <v>762468.99</v>
      </c>
      <c r="R316" s="46">
        <v>38801.54</v>
      </c>
      <c r="S316" s="46">
        <v>4076842.6399999997</v>
      </c>
      <c r="T316" s="46">
        <v>989809.42999999993</v>
      </c>
      <c r="U316" s="46">
        <v>31204.81</v>
      </c>
      <c r="Z316" s="46">
        <v>2455044.8299999991</v>
      </c>
      <c r="AA316" s="46">
        <v>271034.55000000005</v>
      </c>
      <c r="AB316" s="46">
        <v>506030.73000000004</v>
      </c>
      <c r="AC316" s="46">
        <v>3341150.9200000004</v>
      </c>
      <c r="AF316" s="46">
        <v>2531652.5300000007</v>
      </c>
      <c r="AJ316" s="46">
        <v>152376.18</v>
      </c>
      <c r="AK316" s="46">
        <v>1661313.1699999995</v>
      </c>
      <c r="AL316" s="46">
        <v>55829.820000000007</v>
      </c>
      <c r="AM316" s="46">
        <v>175086.79</v>
      </c>
      <c r="AO316" s="46">
        <v>20176.91</v>
      </c>
      <c r="AQ316" s="46">
        <v>97657.62000000001</v>
      </c>
      <c r="AT316" s="46">
        <v>495246.18</v>
      </c>
      <c r="AV316" s="46">
        <v>303832.09999999998</v>
      </c>
      <c r="AY316" s="46">
        <v>12406632.74</v>
      </c>
      <c r="AZ316" s="46">
        <v>2699261.69</v>
      </c>
      <c r="BA316" s="46">
        <v>1355398.9500000007</v>
      </c>
    </row>
    <row r="317" spans="2:53" x14ac:dyDescent="0.3">
      <c r="B317" s="48" t="s">
        <v>157</v>
      </c>
      <c r="C317" s="48" t="s">
        <v>156</v>
      </c>
      <c r="D317" s="49">
        <v>17475416.929999992</v>
      </c>
      <c r="E317" s="46">
        <v>7772972.8799999999</v>
      </c>
      <c r="H317" s="46">
        <v>392189.03</v>
      </c>
      <c r="I317" s="46">
        <v>709115.33</v>
      </c>
      <c r="J317" s="46">
        <v>385746.39999999997</v>
      </c>
      <c r="K317" s="46">
        <v>32888.759999999995</v>
      </c>
      <c r="M317" s="46">
        <v>1369854.5699999998</v>
      </c>
      <c r="O317" s="46">
        <v>47253.070000000007</v>
      </c>
      <c r="P317" s="46">
        <v>263970.55</v>
      </c>
      <c r="S317" s="46">
        <v>416487.05</v>
      </c>
      <c r="U317" s="46">
        <v>7787.5300000000007</v>
      </c>
      <c r="Z317" s="46">
        <v>263472.84999999992</v>
      </c>
      <c r="AA317" s="46">
        <v>41721.180000000008</v>
      </c>
      <c r="AB317" s="46">
        <v>99172.47</v>
      </c>
      <c r="AC317" s="46">
        <v>772477.05</v>
      </c>
      <c r="AF317" s="46">
        <v>153866.38999999998</v>
      </c>
      <c r="AJ317" s="46">
        <v>60470</v>
      </c>
      <c r="AK317" s="46">
        <v>449242.72999999992</v>
      </c>
      <c r="AQ317" s="46">
        <v>23342.22</v>
      </c>
      <c r="AT317" s="46">
        <v>2040</v>
      </c>
      <c r="AY317" s="46">
        <v>2850408.5999999996</v>
      </c>
      <c r="AZ317" s="46">
        <v>630077.66</v>
      </c>
      <c r="BA317" s="46">
        <v>730860.60999999987</v>
      </c>
    </row>
    <row r="318" spans="2:53" x14ac:dyDescent="0.3">
      <c r="B318" s="48" t="s">
        <v>155</v>
      </c>
      <c r="C318" s="48" t="s">
        <v>154</v>
      </c>
      <c r="D318" s="49">
        <v>30734401.779999986</v>
      </c>
      <c r="E318" s="46">
        <v>10774392.059999997</v>
      </c>
      <c r="I318" s="46">
        <v>2076531.4999999998</v>
      </c>
      <c r="J318" s="46">
        <v>3345862.2</v>
      </c>
      <c r="K318" s="46">
        <v>324515.92000000004</v>
      </c>
      <c r="L318" s="46">
        <v>27682.400000000001</v>
      </c>
      <c r="M318" s="46">
        <v>1965377.2900000005</v>
      </c>
      <c r="O318" s="46">
        <v>34280.199999999997</v>
      </c>
      <c r="P318" s="46">
        <v>277458.84000000003</v>
      </c>
      <c r="S318" s="46">
        <v>1376527.8100000005</v>
      </c>
      <c r="T318" s="46">
        <v>179379.52000000002</v>
      </c>
      <c r="Z318" s="46">
        <v>1043720.93</v>
      </c>
      <c r="AA318" s="46">
        <v>190901.44999999995</v>
      </c>
      <c r="AB318" s="46">
        <v>228891.65</v>
      </c>
      <c r="AC318" s="46">
        <v>1224280.6599999999</v>
      </c>
      <c r="AF318" s="46">
        <v>385999.64999999997</v>
      </c>
      <c r="AJ318" s="46">
        <v>61205.68</v>
      </c>
      <c r="AK318" s="46">
        <v>836453.8899999999</v>
      </c>
      <c r="AL318" s="46">
        <v>7030.15</v>
      </c>
      <c r="AM318" s="46">
        <v>21099.91</v>
      </c>
      <c r="AN318" s="46">
        <v>93033.76</v>
      </c>
      <c r="AQ318" s="46">
        <v>36451.009999999995</v>
      </c>
      <c r="AT318" s="46">
        <v>234843.85</v>
      </c>
      <c r="AW318" s="46">
        <v>570762.76</v>
      </c>
      <c r="AX318" s="46">
        <v>14245.349999999999</v>
      </c>
      <c r="AY318" s="46">
        <v>3574378.0699999984</v>
      </c>
      <c r="AZ318" s="46">
        <v>1252822.82</v>
      </c>
      <c r="BA318" s="46">
        <v>576272.44999999995</v>
      </c>
    </row>
    <row r="319" spans="2:53" x14ac:dyDescent="0.3">
      <c r="B319" s="48" t="s">
        <v>153</v>
      </c>
      <c r="C319" s="48" t="s">
        <v>152</v>
      </c>
      <c r="D319" s="49">
        <v>18437783.910000011</v>
      </c>
      <c r="E319" s="46">
        <v>9211230.4099999983</v>
      </c>
      <c r="K319" s="46">
        <v>183992.33</v>
      </c>
      <c r="M319" s="46">
        <v>1335765.4899999995</v>
      </c>
      <c r="O319" s="46">
        <v>32161.97</v>
      </c>
      <c r="P319" s="46">
        <v>240477.89</v>
      </c>
      <c r="S319" s="46">
        <v>318913.31</v>
      </c>
      <c r="Z319" s="46">
        <v>425122.51</v>
      </c>
      <c r="AA319" s="46">
        <v>47487.199999999997</v>
      </c>
      <c r="AB319" s="46">
        <v>39887.979999999996</v>
      </c>
      <c r="AC319" s="46">
        <v>786870.83</v>
      </c>
      <c r="AF319" s="46">
        <v>29353.3</v>
      </c>
      <c r="AJ319" s="46">
        <v>31990.550000000003</v>
      </c>
      <c r="AK319" s="46">
        <v>158974.9</v>
      </c>
      <c r="AN319" s="46">
        <v>253688.35000000003</v>
      </c>
      <c r="AO319" s="46">
        <v>21975.18</v>
      </c>
      <c r="AQ319" s="46">
        <v>33402.69</v>
      </c>
      <c r="AT319" s="46">
        <v>336196.06999999995</v>
      </c>
      <c r="AY319" s="46">
        <v>3586105.91</v>
      </c>
      <c r="AZ319" s="46">
        <v>827705.03999999992</v>
      </c>
      <c r="BA319" s="46">
        <v>536482</v>
      </c>
    </row>
    <row r="320" spans="2:53" x14ac:dyDescent="0.3">
      <c r="B320" s="48" t="s">
        <v>151</v>
      </c>
      <c r="C320" s="48" t="s">
        <v>150</v>
      </c>
      <c r="D320" s="49">
        <v>58982619.130000062</v>
      </c>
      <c r="E320" s="46">
        <v>24902158.740000006</v>
      </c>
      <c r="F320" s="46">
        <v>407176.74999999994</v>
      </c>
      <c r="H320" s="46">
        <v>528141.1</v>
      </c>
      <c r="I320" s="46">
        <v>2380151.2600000002</v>
      </c>
      <c r="J320" s="46">
        <v>1268937.1399999999</v>
      </c>
      <c r="K320" s="46">
        <v>553089.21</v>
      </c>
      <c r="L320" s="46">
        <v>419160</v>
      </c>
      <c r="M320" s="46">
        <v>4339975.2999999989</v>
      </c>
      <c r="O320" s="46">
        <v>29156.839999999997</v>
      </c>
      <c r="P320" s="46">
        <v>866609.24</v>
      </c>
      <c r="R320" s="46">
        <v>133737.5</v>
      </c>
      <c r="S320" s="46">
        <v>2204172.9299999997</v>
      </c>
      <c r="T320" s="46">
        <v>459779.59999999992</v>
      </c>
      <c r="U320" s="46">
        <v>30303.03</v>
      </c>
      <c r="Z320" s="46">
        <v>1890069.5800000005</v>
      </c>
      <c r="AA320" s="46">
        <v>194838.47</v>
      </c>
      <c r="AB320" s="46">
        <v>750650.38000000012</v>
      </c>
      <c r="AC320" s="46">
        <v>2561817.6300000004</v>
      </c>
      <c r="AF320" s="46">
        <v>122250.48999999999</v>
      </c>
      <c r="AJ320" s="46">
        <v>190221</v>
      </c>
      <c r="AK320" s="46">
        <v>1422681.0399999998</v>
      </c>
      <c r="AL320" s="46">
        <v>39240.36</v>
      </c>
      <c r="AM320" s="46">
        <v>279718.75</v>
      </c>
      <c r="AN320" s="46">
        <v>79897.210000000006</v>
      </c>
      <c r="AQ320" s="46">
        <v>72017.86</v>
      </c>
      <c r="AT320" s="46">
        <v>585889.20000000007</v>
      </c>
      <c r="AY320" s="46">
        <v>8389220.7300000004</v>
      </c>
      <c r="AZ320" s="46">
        <v>2391049.7900000005</v>
      </c>
      <c r="BA320" s="46">
        <v>1490508</v>
      </c>
    </row>
    <row r="321" spans="2:53" x14ac:dyDescent="0.3">
      <c r="B321" s="48" t="s">
        <v>149</v>
      </c>
      <c r="C321" s="48" t="s">
        <v>148</v>
      </c>
      <c r="D321" s="49">
        <v>79089130.10999997</v>
      </c>
      <c r="E321" s="46">
        <v>38310048.420000002</v>
      </c>
      <c r="F321" s="46">
        <v>1183564.0899999999</v>
      </c>
      <c r="G321" s="46">
        <v>127118.51999999999</v>
      </c>
      <c r="I321" s="46">
        <v>1840270.2499999998</v>
      </c>
      <c r="J321" s="46">
        <v>595922.93000000017</v>
      </c>
      <c r="K321" s="46">
        <v>582143.96</v>
      </c>
      <c r="L321" s="46">
        <v>335574.94</v>
      </c>
      <c r="M321" s="46">
        <v>7691266.790000001</v>
      </c>
      <c r="O321" s="46">
        <v>243038.62000000002</v>
      </c>
      <c r="P321" s="46">
        <v>980439.89000000013</v>
      </c>
      <c r="S321" s="46">
        <v>2948332.0099999993</v>
      </c>
      <c r="T321" s="46">
        <v>2450118.2799999998</v>
      </c>
      <c r="U321" s="46">
        <v>45618.41</v>
      </c>
      <c r="Z321" s="46">
        <v>941975.16999999993</v>
      </c>
      <c r="AA321" s="46">
        <v>248563.20000000001</v>
      </c>
      <c r="AB321" s="46">
        <v>50902.079999999987</v>
      </c>
      <c r="AC321" s="46">
        <v>1717851.8800000004</v>
      </c>
      <c r="AF321" s="46">
        <v>491904.59</v>
      </c>
      <c r="AJ321" s="46">
        <v>52519.909999999996</v>
      </c>
      <c r="AK321" s="46">
        <v>586605.60000000009</v>
      </c>
      <c r="AN321" s="46">
        <v>60788.13</v>
      </c>
      <c r="AQ321" s="46">
        <v>155017.22</v>
      </c>
      <c r="AT321" s="46">
        <v>112225.91</v>
      </c>
      <c r="AW321" s="46">
        <v>17994.849999999999</v>
      </c>
      <c r="AX321" s="46">
        <v>36592.35</v>
      </c>
      <c r="AY321" s="46">
        <v>12399089.140000001</v>
      </c>
      <c r="AZ321" s="46">
        <v>2300113.6200000006</v>
      </c>
      <c r="BA321" s="46">
        <v>2583529.35</v>
      </c>
    </row>
    <row r="322" spans="2:53" x14ac:dyDescent="0.3">
      <c r="B322" s="48" t="s">
        <v>147</v>
      </c>
      <c r="C322" s="48" t="s">
        <v>146</v>
      </c>
      <c r="D322" s="49">
        <v>17988840.649999995</v>
      </c>
      <c r="E322" s="46">
        <v>6947354.7499999963</v>
      </c>
      <c r="G322" s="46">
        <v>21371.15</v>
      </c>
      <c r="I322" s="46">
        <v>620555.92000000016</v>
      </c>
      <c r="J322" s="46">
        <v>166832.29999999999</v>
      </c>
      <c r="K322" s="46">
        <v>271345.92999999993</v>
      </c>
      <c r="L322" s="46">
        <v>142884</v>
      </c>
      <c r="M322" s="46">
        <v>1344889.6</v>
      </c>
      <c r="O322" s="46">
        <v>52657</v>
      </c>
      <c r="P322" s="46">
        <v>220858.53</v>
      </c>
      <c r="R322" s="46">
        <v>42821.55</v>
      </c>
      <c r="S322" s="46">
        <v>340251.54</v>
      </c>
      <c r="T322" s="46">
        <v>24137.54</v>
      </c>
      <c r="U322" s="46">
        <v>15644.050000000001</v>
      </c>
      <c r="Z322" s="46">
        <v>585115.67000000016</v>
      </c>
      <c r="AA322" s="46">
        <v>153733.13999999998</v>
      </c>
      <c r="AB322" s="46">
        <v>84658.459999999992</v>
      </c>
      <c r="AC322" s="46">
        <v>765949.99000000011</v>
      </c>
      <c r="AF322" s="46">
        <v>649531.53999999992</v>
      </c>
      <c r="AJ322" s="46">
        <v>57649.509999999995</v>
      </c>
      <c r="AK322" s="46">
        <v>199237.30999999997</v>
      </c>
      <c r="AM322" s="46">
        <v>171706.39</v>
      </c>
      <c r="AN322" s="46">
        <v>343649.63999999996</v>
      </c>
      <c r="AP322" s="46">
        <v>3009.87</v>
      </c>
      <c r="AQ322" s="46">
        <v>15128.79</v>
      </c>
      <c r="AY322" s="46">
        <v>3474082.6400000006</v>
      </c>
      <c r="AZ322" s="46">
        <v>514754.60000000003</v>
      </c>
      <c r="BA322" s="46">
        <v>759029.24</v>
      </c>
    </row>
    <row r="323" spans="2:53" x14ac:dyDescent="0.3">
      <c r="B323" s="48" t="s">
        <v>145</v>
      </c>
      <c r="C323" s="48" t="s">
        <v>144</v>
      </c>
      <c r="D323" s="47">
        <v>1075882.26</v>
      </c>
      <c r="E323" s="46">
        <v>1075882.26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General Fund Data by Dist</vt:lpstr>
      <vt:lpstr>District Lists</vt:lpstr>
      <vt:lpstr>Items</vt:lpstr>
      <vt:lpstr>Enrollment</vt:lpstr>
      <vt:lpstr>Revenue</vt:lpstr>
      <vt:lpstr>Activity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Sando</dc:creator>
  <cp:lastModifiedBy>Mike Sando</cp:lastModifiedBy>
  <cp:lastPrinted>2022-12-07T23:41:47Z</cp:lastPrinted>
  <dcterms:created xsi:type="dcterms:W3CDTF">2022-12-07T20:34:38Z</dcterms:created>
  <dcterms:modified xsi:type="dcterms:W3CDTF">2023-06-09T22:29:22Z</dcterms:modified>
</cp:coreProperties>
</file>