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Apportionment_NEW\Financial Reporting\F-196\22-23 F-196\22-23 Statewide Summaries\Section 3\"/>
    </mc:Choice>
  </mc:AlternateContent>
  <xr:revisionPtr revIDLastSave="0" documentId="13_ncr:1_{D710975E-070A-4E54-8A36-01CFF1A62165}" xr6:coauthVersionLast="47" xr6:coauthVersionMax="47" xr10:uidLastSave="{00000000-0000-0000-0000-000000000000}"/>
  <bookViews>
    <workbookView xWindow="28680" yWindow="-120" windowWidth="29040" windowHeight="16440" xr2:uid="{B01678C4-2CC1-464B-92A6-EBBD6C7EE28C}"/>
  </bookViews>
  <sheets>
    <sheet name="2021-22 NCES Comparison" sheetId="3" r:id="rId1"/>
    <sheet name="Enrollment" sheetId="2" state="hidden" r:id="rId2"/>
    <sheet name="DATA" sheetId="7" state="hidden" r:id="rId3"/>
  </sheets>
  <definedNames>
    <definedName name="_xlnm._FilterDatabase" localSheetId="1" hidden="1">Enrollment!$B$7:$F$322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8" i="3" l="1"/>
  <c r="M116" i="3"/>
  <c r="M115" i="3"/>
  <c r="M114" i="3"/>
  <c r="M113" i="3"/>
  <c r="M112" i="3"/>
  <c r="M111" i="3"/>
  <c r="M110" i="3"/>
  <c r="M109" i="3"/>
  <c r="M119" i="3" s="1"/>
  <c r="M107" i="3"/>
  <c r="M104" i="3"/>
  <c r="M103" i="3"/>
  <c r="M102" i="3"/>
  <c r="M101" i="3"/>
  <c r="M100" i="3"/>
  <c r="M99" i="3"/>
  <c r="M98" i="3"/>
  <c r="M97" i="3"/>
  <c r="M96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3" i="3"/>
  <c r="M52" i="3"/>
  <c r="M51" i="3"/>
  <c r="M50" i="3"/>
  <c r="M49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6" i="3"/>
  <c r="M25" i="3"/>
  <c r="M24" i="3"/>
  <c r="M23" i="3"/>
  <c r="M22" i="3"/>
  <c r="M21" i="3"/>
  <c r="M18" i="3"/>
  <c r="M17" i="3"/>
  <c r="M16" i="3"/>
  <c r="M15" i="3"/>
  <c r="M14" i="3"/>
  <c r="M13" i="3"/>
  <c r="M12" i="3"/>
  <c r="M10" i="3"/>
  <c r="I118" i="3"/>
  <c r="I116" i="3"/>
  <c r="I115" i="3"/>
  <c r="I114" i="3"/>
  <c r="I113" i="3"/>
  <c r="I112" i="3"/>
  <c r="I111" i="3"/>
  <c r="I110" i="3"/>
  <c r="I109" i="3"/>
  <c r="I107" i="3"/>
  <c r="I104" i="3"/>
  <c r="I103" i="3"/>
  <c r="I102" i="3"/>
  <c r="I101" i="3"/>
  <c r="I100" i="3"/>
  <c r="I99" i="3"/>
  <c r="I98" i="3"/>
  <c r="I97" i="3"/>
  <c r="I96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3" i="3"/>
  <c r="I52" i="3"/>
  <c r="I51" i="3"/>
  <c r="I50" i="3"/>
  <c r="I54" i="3" s="1"/>
  <c r="I49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6" i="3"/>
  <c r="I25" i="3"/>
  <c r="I24" i="3"/>
  <c r="I23" i="3"/>
  <c r="I22" i="3"/>
  <c r="I21" i="3"/>
  <c r="I18" i="3"/>
  <c r="I17" i="3"/>
  <c r="I16" i="3"/>
  <c r="I15" i="3"/>
  <c r="I14" i="3"/>
  <c r="I13" i="3"/>
  <c r="I12" i="3"/>
  <c r="I19" i="3" s="1"/>
  <c r="I10" i="3"/>
  <c r="E94" i="3"/>
  <c r="E93" i="3"/>
  <c r="E92" i="3"/>
  <c r="E91" i="3"/>
  <c r="E90" i="3"/>
  <c r="E89" i="3"/>
  <c r="D326" i="2"/>
  <c r="D325" i="2"/>
  <c r="F324" i="2"/>
  <c r="D324" i="2" s="1"/>
  <c r="D323" i="2"/>
  <c r="D322" i="2"/>
  <c r="D321" i="2"/>
  <c r="D320" i="2"/>
  <c r="D319" i="2"/>
  <c r="D318" i="2"/>
  <c r="D317" i="2"/>
  <c r="D316" i="2"/>
  <c r="D315" i="2"/>
  <c r="D314" i="2"/>
  <c r="F313" i="2"/>
  <c r="D313" i="2" s="1"/>
  <c r="D312" i="2"/>
  <c r="D311" i="2"/>
  <c r="D310" i="2"/>
  <c r="D309" i="2"/>
  <c r="F308" i="2"/>
  <c r="D308" i="2" s="1"/>
  <c r="D307" i="2"/>
  <c r="D306" i="2"/>
  <c r="D305" i="2"/>
  <c r="D304" i="2"/>
  <c r="D303" i="2"/>
  <c r="D302" i="2"/>
  <c r="F301" i="2"/>
  <c r="D301" i="2" s="1"/>
  <c r="D300" i="2"/>
  <c r="D299" i="2"/>
  <c r="D298" i="2"/>
  <c r="D297" i="2"/>
  <c r="D296" i="2"/>
  <c r="D295" i="2"/>
  <c r="D294" i="2"/>
  <c r="D293" i="2"/>
  <c r="D292" i="2"/>
  <c r="F291" i="2"/>
  <c r="D291" i="2" s="1"/>
  <c r="D290" i="2"/>
  <c r="D289" i="2"/>
  <c r="D288" i="2"/>
  <c r="D287" i="2"/>
  <c r="D286" i="2"/>
  <c r="D285" i="2"/>
  <c r="D284" i="2"/>
  <c r="D283" i="2"/>
  <c r="D282" i="2"/>
  <c r="D281" i="2"/>
  <c r="D280" i="2"/>
  <c r="D279" i="2"/>
  <c r="F278" i="2"/>
  <c r="D278" i="2" s="1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F249" i="2"/>
  <c r="D249" i="2" s="1"/>
  <c r="F248" i="2"/>
  <c r="D248" i="2"/>
  <c r="D247" i="2"/>
  <c r="D246" i="2"/>
  <c r="D245" i="2"/>
  <c r="F244" i="2"/>
  <c r="D244" i="2"/>
  <c r="D243" i="2"/>
  <c r="F242" i="2"/>
  <c r="D242" i="2" s="1"/>
  <c r="D241" i="2"/>
  <c r="D240" i="2"/>
  <c r="D239" i="2"/>
  <c r="D238" i="2"/>
  <c r="D237" i="2"/>
  <c r="D236" i="2"/>
  <c r="D235" i="2"/>
  <c r="D234" i="2"/>
  <c r="D233" i="2"/>
  <c r="D232" i="2"/>
  <c r="F231" i="2"/>
  <c r="D231" i="2" s="1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F190" i="2"/>
  <c r="D190" i="2"/>
  <c r="F189" i="2"/>
  <c r="D189" i="2" s="1"/>
  <c r="D188" i="2"/>
  <c r="D187" i="2"/>
  <c r="D186" i="2"/>
  <c r="D185" i="2"/>
  <c r="D184" i="2"/>
  <c r="D183" i="2"/>
  <c r="F182" i="2"/>
  <c r="D182" i="2" s="1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F152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F121" i="2"/>
  <c r="D121" i="2"/>
  <c r="D120" i="2"/>
  <c r="D119" i="2"/>
  <c r="D118" i="2"/>
  <c r="D117" i="2"/>
  <c r="F116" i="2"/>
  <c r="D116" i="2" s="1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F73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F59" i="2"/>
  <c r="D59" i="2" s="1"/>
  <c r="D58" i="2"/>
  <c r="D57" i="2"/>
  <c r="D56" i="2"/>
  <c r="D55" i="2"/>
  <c r="D54" i="2"/>
  <c r="D53" i="2"/>
  <c r="D52" i="2"/>
  <c r="D51" i="2"/>
  <c r="D50" i="2"/>
  <c r="D49" i="2"/>
  <c r="F48" i="2"/>
  <c r="D48" i="2" s="1"/>
  <c r="D47" i="2"/>
  <c r="D46" i="2"/>
  <c r="D45" i="2"/>
  <c r="D44" i="2"/>
  <c r="D43" i="2"/>
  <c r="D42" i="2"/>
  <c r="F41" i="2"/>
  <c r="D41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F9" i="2"/>
  <c r="D9" i="2" s="1"/>
  <c r="E8" i="2"/>
  <c r="M54" i="3" l="1"/>
  <c r="I47" i="3"/>
  <c r="I119" i="3"/>
  <c r="M47" i="3"/>
  <c r="M19" i="3"/>
  <c r="I105" i="3"/>
  <c r="M105" i="3"/>
  <c r="M27" i="3"/>
  <c r="I27" i="3"/>
  <c r="D8" i="2"/>
  <c r="F8" i="2"/>
  <c r="M7" i="3" l="1"/>
  <c r="I7" i="3"/>
  <c r="E7" i="3"/>
  <c r="O4" i="3" l="1"/>
  <c r="K4" i="3"/>
  <c r="G4" i="3"/>
  <c r="E116" i="3" l="1"/>
  <c r="E101" i="3"/>
  <c r="E76" i="3"/>
  <c r="E115" i="3"/>
  <c r="E100" i="3"/>
  <c r="E88" i="3"/>
  <c r="E75" i="3"/>
  <c r="E118" i="3"/>
  <c r="E114" i="3"/>
  <c r="E99" i="3"/>
  <c r="E87" i="3"/>
  <c r="E74" i="3"/>
  <c r="E113" i="3"/>
  <c r="E98" i="3"/>
  <c r="E86" i="3"/>
  <c r="E73" i="3"/>
  <c r="E77" i="3"/>
  <c r="E112" i="3"/>
  <c r="E97" i="3"/>
  <c r="E85" i="3"/>
  <c r="E72" i="3"/>
  <c r="E111" i="3"/>
  <c r="E96" i="3"/>
  <c r="E84" i="3"/>
  <c r="E71" i="3"/>
  <c r="E110" i="3"/>
  <c r="E83" i="3"/>
  <c r="E70" i="3"/>
  <c r="E109" i="3"/>
  <c r="E82" i="3"/>
  <c r="E69" i="3"/>
  <c r="E107" i="3"/>
  <c r="E81" i="3"/>
  <c r="E68" i="3"/>
  <c r="E104" i="3"/>
  <c r="E80" i="3"/>
  <c r="E67" i="3"/>
  <c r="E103" i="3"/>
  <c r="E78" i="3"/>
  <c r="E102" i="3"/>
  <c r="E56" i="3"/>
  <c r="E40" i="3"/>
  <c r="E26" i="3"/>
  <c r="E12" i="3"/>
  <c r="E66" i="3"/>
  <c r="E53" i="3"/>
  <c r="E39" i="3"/>
  <c r="E25" i="3"/>
  <c r="E10" i="3"/>
  <c r="E65" i="3"/>
  <c r="E51" i="3"/>
  <c r="E37" i="3"/>
  <c r="E23" i="3"/>
  <c r="E64" i="3"/>
  <c r="E50" i="3"/>
  <c r="E36" i="3"/>
  <c r="E22" i="3"/>
  <c r="E63" i="3"/>
  <c r="E49" i="3"/>
  <c r="E35" i="3"/>
  <c r="E21" i="3"/>
  <c r="E62" i="3"/>
  <c r="E46" i="3"/>
  <c r="E34" i="3"/>
  <c r="E61" i="3"/>
  <c r="E45" i="3"/>
  <c r="E33" i="3"/>
  <c r="E17" i="3"/>
  <c r="E59" i="3"/>
  <c r="E31" i="3"/>
  <c r="E15" i="3"/>
  <c r="E42" i="3"/>
  <c r="E14" i="3"/>
  <c r="E41" i="3"/>
  <c r="E13" i="3"/>
  <c r="E52" i="3"/>
  <c r="E24" i="3"/>
  <c r="E60" i="3"/>
  <c r="E44" i="3"/>
  <c r="E32" i="3"/>
  <c r="E16" i="3"/>
  <c r="E43" i="3"/>
  <c r="E58" i="3"/>
  <c r="E30" i="3"/>
  <c r="E57" i="3"/>
  <c r="E29" i="3"/>
  <c r="E38" i="3"/>
  <c r="E18" i="3"/>
  <c r="M5" i="3"/>
  <c r="I5" i="3"/>
  <c r="K47" i="3" l="1"/>
  <c r="O10" i="3"/>
  <c r="K10" i="3"/>
  <c r="N10" i="3"/>
  <c r="O107" i="3"/>
  <c r="N107" i="3"/>
  <c r="O27" i="3"/>
  <c r="K107" i="3"/>
  <c r="J107" i="3"/>
  <c r="J10" i="3"/>
  <c r="E5" i="3"/>
  <c r="N27" i="3" l="1"/>
  <c r="O54" i="3"/>
  <c r="N54" i="3"/>
  <c r="O19" i="3"/>
  <c r="N19" i="3"/>
  <c r="O119" i="3"/>
  <c r="N119" i="3"/>
  <c r="O105" i="3"/>
  <c r="N105" i="3"/>
  <c r="O47" i="3"/>
  <c r="N47" i="3"/>
  <c r="K119" i="3"/>
  <c r="J119" i="3"/>
  <c r="K105" i="3"/>
  <c r="J105" i="3"/>
  <c r="K54" i="3"/>
  <c r="J54" i="3"/>
  <c r="K27" i="3"/>
  <c r="J27" i="3"/>
  <c r="J19" i="3"/>
  <c r="K19" i="3"/>
  <c r="J47" i="3"/>
  <c r="E47" i="3"/>
  <c r="E19" i="3"/>
  <c r="F107" i="3"/>
  <c r="G107" i="3"/>
  <c r="E105" i="3"/>
  <c r="E54" i="3"/>
  <c r="E27" i="3"/>
  <c r="E119" i="3"/>
  <c r="G10" i="3"/>
  <c r="F10" i="3"/>
  <c r="G119" i="3" l="1"/>
  <c r="F119" i="3"/>
  <c r="G54" i="3"/>
  <c r="F54" i="3"/>
  <c r="G105" i="3"/>
  <c r="F105" i="3"/>
  <c r="F19" i="3"/>
  <c r="G19" i="3"/>
  <c r="G47" i="3"/>
  <c r="F47" i="3"/>
  <c r="G27" i="3"/>
  <c r="F27" i="3"/>
</calcChain>
</file>

<file path=xl/sharedStrings.xml><?xml version="1.0" encoding="utf-8"?>
<sst xmlns="http://schemas.openxmlformats.org/spreadsheetml/2006/main" count="2022" uniqueCount="1017">
  <si>
    <t>Total Capital Outlay</t>
  </si>
  <si>
    <t>Extraordinary Items – Capital Outlay</t>
  </si>
  <si>
    <t>9960</t>
  </si>
  <si>
    <t>Special Items – Capital Outlay</t>
  </si>
  <si>
    <t>9950</t>
  </si>
  <si>
    <t>Other Equipment</t>
  </si>
  <si>
    <t>9739</t>
  </si>
  <si>
    <t>Technology-Related Software</t>
  </si>
  <si>
    <t>9735</t>
  </si>
  <si>
    <t xml:space="preserve">Technology-Related Hardware </t>
  </si>
  <si>
    <t>9734</t>
  </si>
  <si>
    <t>Furniture and Fixtures</t>
  </si>
  <si>
    <t>9733</t>
  </si>
  <si>
    <t>Vehicles</t>
  </si>
  <si>
    <t>9732</t>
  </si>
  <si>
    <t>Machinery</t>
  </si>
  <si>
    <t>9731</t>
  </si>
  <si>
    <t>Buildings</t>
  </si>
  <si>
    <t>9720</t>
  </si>
  <si>
    <t>Land and Improvements</t>
  </si>
  <si>
    <t>9710</t>
  </si>
  <si>
    <t xml:space="preserve">Travel, Meals and Lodging </t>
  </si>
  <si>
    <t>8580</t>
  </si>
  <si>
    <t>Total Purchased Services</t>
  </si>
  <si>
    <t>Extraordinary Items</t>
  </si>
  <si>
    <t>7960</t>
  </si>
  <si>
    <t>Special Items</t>
  </si>
  <si>
    <t>7950</t>
  </si>
  <si>
    <t>Interest on Short-Term Debt</t>
  </si>
  <si>
    <t>7835</t>
  </si>
  <si>
    <t>Bond Issuance and Other Debt-Related Costs</t>
  </si>
  <si>
    <t>7833</t>
  </si>
  <si>
    <t>Interest on Long-Term Debt</t>
  </si>
  <si>
    <t>7832</t>
  </si>
  <si>
    <t>Redemption of Principal</t>
  </si>
  <si>
    <t>7831</t>
  </si>
  <si>
    <t xml:space="preserve">Settlements and Judgements Against the School District </t>
  </si>
  <si>
    <t>7820</t>
  </si>
  <si>
    <t>Dues and Fees</t>
  </si>
  <si>
    <t>7810</t>
  </si>
  <si>
    <t>Other Energy</t>
  </si>
  <si>
    <t>7629</t>
  </si>
  <si>
    <t>Coal</t>
  </si>
  <si>
    <t>7625</t>
  </si>
  <si>
    <t>Oil</t>
  </si>
  <si>
    <t>7624</t>
  </si>
  <si>
    <t>Bottled Gas</t>
  </si>
  <si>
    <t>7623</t>
  </si>
  <si>
    <t>Electricity</t>
  </si>
  <si>
    <t>7622</t>
  </si>
  <si>
    <t>Natural Gas</t>
  </si>
  <si>
    <t>7621</t>
  </si>
  <si>
    <t>Services Purchased from another SD or ESD Outside the State</t>
  </si>
  <si>
    <t>7592</t>
  </si>
  <si>
    <t>Services Purchased from another SD or ESD Within the State</t>
  </si>
  <si>
    <t>7591</t>
  </si>
  <si>
    <t>Travel – Registration and Entrance</t>
  </si>
  <si>
    <t>7580</t>
  </si>
  <si>
    <t>Food Service Management  (FSMC)</t>
  </si>
  <si>
    <t>7570</t>
  </si>
  <si>
    <t>Tuition – Other</t>
  </si>
  <si>
    <t>7569</t>
  </si>
  <si>
    <t>Tuition Paid to Postsecondary Schools (Dual Credit)</t>
  </si>
  <si>
    <t>7565</t>
  </si>
  <si>
    <t>Printing and Binding</t>
  </si>
  <si>
    <t>7550</t>
  </si>
  <si>
    <t>Advertising</t>
  </si>
  <si>
    <t>7540</t>
  </si>
  <si>
    <t>Communications</t>
  </si>
  <si>
    <t>7530</t>
  </si>
  <si>
    <t>Insurance (Other Than Emp Ben) (Property, Liability, Vehicle, etc.)</t>
  </si>
  <si>
    <t>7520</t>
  </si>
  <si>
    <t>Student Transportation Svcs purchased from another source</t>
  </si>
  <si>
    <t>7519</t>
  </si>
  <si>
    <t>Student Trans Purchased from another LEA or SEA Out of State</t>
  </si>
  <si>
    <t>7512</t>
  </si>
  <si>
    <t>Student Trans Purchased from Another School District or ESD</t>
  </si>
  <si>
    <t>7511</t>
  </si>
  <si>
    <t xml:space="preserve">Other Purchased Property Services </t>
  </si>
  <si>
    <t>7490</t>
  </si>
  <si>
    <t xml:space="preserve">Contractor Services (renovating, remodeling) </t>
  </si>
  <si>
    <t>7450</t>
  </si>
  <si>
    <t>Rentals of Computers and Related Equipment</t>
  </si>
  <si>
    <t>7443</t>
  </si>
  <si>
    <t>Rentals of Equipment and Vehicles</t>
  </si>
  <si>
    <t>7442</t>
  </si>
  <si>
    <t>Rentals of Land and Buildings</t>
  </si>
  <si>
    <t>7441</t>
  </si>
  <si>
    <t>Technology-Related Repair and Maintenance</t>
  </si>
  <si>
    <t>7432</t>
  </si>
  <si>
    <t>Non-Technology-Related Repair and Maintenance</t>
  </si>
  <si>
    <t>7431</t>
  </si>
  <si>
    <t xml:space="preserve">Cleaning Services  </t>
  </si>
  <si>
    <t>7420</t>
  </si>
  <si>
    <t>Utility Services</t>
  </si>
  <si>
    <t>7410</t>
  </si>
  <si>
    <t>Other Technical Services</t>
  </si>
  <si>
    <t>7352</t>
  </si>
  <si>
    <t>Data Processing and Coding Services</t>
  </si>
  <si>
    <t>7351</t>
  </si>
  <si>
    <t>Technical Services</t>
  </si>
  <si>
    <t>7350</t>
  </si>
  <si>
    <t>Other Legal Services</t>
  </si>
  <si>
    <t>7343</t>
  </si>
  <si>
    <t>Audit Services</t>
  </si>
  <si>
    <t>7342</t>
  </si>
  <si>
    <t>Legal Services for District support</t>
  </si>
  <si>
    <t>7341</t>
  </si>
  <si>
    <t>Other Professional Purchased Services</t>
  </si>
  <si>
    <t>7340</t>
  </si>
  <si>
    <t>Employee Training and Development Services</t>
  </si>
  <si>
    <t>7330</t>
  </si>
  <si>
    <t>Contracted Educational Staff Associates</t>
  </si>
  <si>
    <t>7322</t>
  </si>
  <si>
    <t>Contracted Teachers</t>
  </si>
  <si>
    <t>7321</t>
  </si>
  <si>
    <t>Professional Educational Services</t>
  </si>
  <si>
    <t>7320</t>
  </si>
  <si>
    <t>Election Fees</t>
  </si>
  <si>
    <t>7311</t>
  </si>
  <si>
    <t>Office and Administrative Services</t>
  </si>
  <si>
    <t>7310</t>
  </si>
  <si>
    <t>Total Supplies, Non-Capital</t>
  </si>
  <si>
    <t>Supplies – Technology Related</t>
  </si>
  <si>
    <t>5650</t>
  </si>
  <si>
    <t>Books and Periodicals</t>
  </si>
  <si>
    <t>5640</t>
  </si>
  <si>
    <t>Food</t>
  </si>
  <si>
    <t>5630</t>
  </si>
  <si>
    <t>Motor Vehicle Fuel</t>
  </si>
  <si>
    <t>5626</t>
  </si>
  <si>
    <t>General Supplies</t>
  </si>
  <si>
    <t>5610</t>
  </si>
  <si>
    <t>Total Employee Benefits and Payroll Taxes</t>
  </si>
  <si>
    <t>Other Employee Benefits  – Classified</t>
  </si>
  <si>
    <t>4293</t>
  </si>
  <si>
    <t>Other Employee Benefits – Certificated</t>
  </si>
  <si>
    <t>4292</t>
  </si>
  <si>
    <t>Health Benefits – Classified</t>
  </si>
  <si>
    <t>4283</t>
  </si>
  <si>
    <t>Health Benefits – Certificated</t>
  </si>
  <si>
    <t>4282</t>
  </si>
  <si>
    <t>Worker's Compensation – Classified</t>
  </si>
  <si>
    <t>4273</t>
  </si>
  <si>
    <t>Worker's Compensation – Certificated</t>
  </si>
  <si>
    <t>4272</t>
  </si>
  <si>
    <t>Unemployment Compensation – Classified</t>
  </si>
  <si>
    <t>4263</t>
  </si>
  <si>
    <t>Unemployment Compensation – Certificated</t>
  </si>
  <si>
    <t>4262</t>
  </si>
  <si>
    <t>Tuition Reimbursement – Classified</t>
  </si>
  <si>
    <t>4253</t>
  </si>
  <si>
    <t>Tuition Reimbursement – Certificated</t>
  </si>
  <si>
    <t>4252</t>
  </si>
  <si>
    <t>On-Behalf Payments – Classified</t>
  </si>
  <si>
    <t>4243</t>
  </si>
  <si>
    <t>On-Behalf Payments – Certificate</t>
  </si>
  <si>
    <t>4242</t>
  </si>
  <si>
    <t>Retirement Contribution – Classified</t>
  </si>
  <si>
    <t>4233</t>
  </si>
  <si>
    <t>Retirement Contribution – Certificated</t>
  </si>
  <si>
    <t>4232</t>
  </si>
  <si>
    <t>Federally Mandated Insurance–Classified</t>
  </si>
  <si>
    <t>4223</t>
  </si>
  <si>
    <t>Federally Mandated Insurance–Certificate</t>
  </si>
  <si>
    <t>4222</t>
  </si>
  <si>
    <t>Group Insurance–Classified</t>
  </si>
  <si>
    <t>4213</t>
  </si>
  <si>
    <t>Group Insurance–Certificate</t>
  </si>
  <si>
    <t>4212</t>
  </si>
  <si>
    <t>Total Classified Salaries</t>
  </si>
  <si>
    <t xml:space="preserve">Other Salaries </t>
  </si>
  <si>
    <t>3160</t>
  </si>
  <si>
    <t>Supplemental Contracts</t>
  </si>
  <si>
    <t>3150</t>
  </si>
  <si>
    <t>Sabbatical Leave</t>
  </si>
  <si>
    <t>3140</t>
  </si>
  <si>
    <t>Extra Time</t>
  </si>
  <si>
    <t>3130</t>
  </si>
  <si>
    <t>Salaries of Temporary EEs &amp; Subs</t>
  </si>
  <si>
    <t>3120</t>
  </si>
  <si>
    <t>Salaries of Regular Employee</t>
  </si>
  <si>
    <t>3110</t>
  </si>
  <si>
    <t>Total Certificated Salaries</t>
  </si>
  <si>
    <t>Other Salaries NBCT</t>
  </si>
  <si>
    <t>2170</t>
  </si>
  <si>
    <t>2160</t>
  </si>
  <si>
    <t>2150</t>
  </si>
  <si>
    <t>2140</t>
  </si>
  <si>
    <t xml:space="preserve">Non contracted Salaries </t>
  </si>
  <si>
    <t>2130</t>
  </si>
  <si>
    <t>2120</t>
  </si>
  <si>
    <t>2110</t>
  </si>
  <si>
    <t>Total District Expenditures</t>
  </si>
  <si>
    <t>Per Pupil</t>
  </si>
  <si>
    <t>Percent</t>
  </si>
  <si>
    <t>Expenditures</t>
  </si>
  <si>
    <t>Expenditure by NCES Code</t>
  </si>
  <si>
    <t>2021-22 Full Enrollment By Serving District</t>
  </si>
  <si>
    <r>
      <rPr>
        <i/>
        <u/>
        <sz val="11"/>
        <rFont val="Calibri"/>
        <family val="2"/>
      </rPr>
      <t>Districts</t>
    </r>
    <r>
      <rPr>
        <i/>
        <sz val="11"/>
        <rFont val="Calibri"/>
        <family val="2"/>
      </rPr>
      <t xml:space="preserve"> include Direct Funded Technical Colleges, ESDs, and Tribal Compact and Charter Schools.</t>
    </r>
  </si>
  <si>
    <r>
      <rPr>
        <i/>
        <u/>
        <sz val="11"/>
        <rFont val="Calibri"/>
        <family val="2"/>
      </rPr>
      <t>K-12 Enrollment</t>
    </r>
    <r>
      <rPr>
        <i/>
        <sz val="11"/>
        <rFont val="Calibri"/>
        <family val="2"/>
      </rPr>
      <t xml:space="preserve"> includes RS, Open Doors, Ancillary, and Nonstandard SY.</t>
    </r>
  </si>
  <si>
    <r>
      <rPr>
        <i/>
        <u/>
        <sz val="11"/>
        <rFont val="Calibri"/>
        <family val="2"/>
      </rPr>
      <t>Other Enrollment</t>
    </r>
    <r>
      <rPr>
        <i/>
        <sz val="11"/>
        <rFont val="Calibri"/>
        <family val="2"/>
      </rPr>
      <t xml:space="preserve"> includes 3-5 SPED and Institution Ed programs.</t>
    </r>
  </si>
  <si>
    <t>CCDDD</t>
  </si>
  <si>
    <t>District</t>
  </si>
  <si>
    <t>Total Full Enrollment</t>
  </si>
  <si>
    <t>K-12 Enrollment</t>
  </si>
  <si>
    <t>Other Enrollment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</si>
  <si>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</si>
  <si>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</si>
  <si>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</si>
  <si>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</si>
  <si>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</si>
  <si>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</si>
  <si>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</si>
  <si>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</si>
  <si>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</si>
  <si>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</si>
  <si>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</si>
  <si>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</si>
  <si>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</si>
  <si>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</si>
  <si>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</si>
  <si>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</si>
  <si>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</si>
  <si>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</si>
  <si>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</si>
  <si>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</si>
  <si>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</si>
  <si>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</si>
  <si>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</si>
  <si>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</si>
  <si>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</si>
  <si>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</si>
  <si>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</si>
  <si>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</si>
  <si>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</si>
  <si>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</si>
  <si>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</si>
  <si>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</si>
  <si>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</si>
  <si>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</si>
  <si>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</si>
  <si>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</si>
  <si>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</si>
  <si>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</si>
  <si>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</si>
  <si>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</si>
  <si>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</si>
  <si>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 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</si>
  <si>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</si>
  <si>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</si>
  <si>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</si>
  <si>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</si>
  <si>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</si>
  <si>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</si>
  <si>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</si>
  <si>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</si>
  <si>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</si>
  <si>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</si>
  <si>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</si>
  <si>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</si>
  <si>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18901</t>
  </si>
  <si>
    <t>Catalyst Charter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</si>
  <si>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</si>
  <si>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</si>
  <si>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</si>
  <si>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</si>
  <si>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</si>
  <si>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</si>
  <si>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</si>
  <si>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</si>
  <si>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</si>
  <si>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</si>
  <si>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</si>
  <si>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</si>
  <si>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</si>
  <si>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</si>
  <si>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27901</t>
  </si>
  <si>
    <t>Chief Leschi Tribal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</si>
  <si>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</si>
  <si>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</si>
  <si>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</si>
  <si>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</si>
  <si>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</si>
  <si>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</si>
  <si>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</si>
  <si>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</si>
  <si>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</si>
  <si>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</si>
  <si>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</si>
  <si>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</si>
  <si>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</si>
  <si>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</si>
  <si>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</si>
  <si>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</si>
  <si>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</si>
  <si>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</si>
  <si>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</si>
  <si>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</si>
  <si>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</si>
  <si>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</si>
  <si>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</si>
  <si>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</si>
  <si>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</si>
  <si>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</si>
  <si>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</si>
  <si>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</si>
  <si>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</si>
  <si>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</si>
  <si>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</si>
  <si>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</si>
  <si>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</si>
  <si>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</si>
  <si>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</si>
  <si>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</si>
  <si>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</si>
  <si>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</si>
  <si>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</si>
  <si>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</si>
  <si>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</si>
  <si>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</si>
  <si>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</si>
  <si>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</si>
  <si>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</si>
  <si>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</si>
  <si>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</si>
  <si>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</si>
  <si>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</si>
  <si>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</si>
  <si>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</si>
  <si>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</si>
  <si>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</si>
  <si>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 (Spok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</si>
  <si>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</si>
  <si>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</si>
  <si>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</si>
  <si>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</si>
  <si>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</si>
  <si>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</si>
  <si>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</si>
  <si>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</si>
  <si>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</si>
  <si>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</si>
  <si>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</si>
  <si>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</si>
  <si>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</si>
  <si>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</si>
  <si>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</si>
  <si>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</si>
  <si>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</si>
  <si>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</si>
  <si>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</si>
  <si>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</si>
  <si>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</si>
  <si>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</si>
  <si>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</si>
  <si>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</si>
  <si>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</si>
  <si>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</si>
  <si>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</si>
  <si>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</si>
  <si>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</si>
  <si>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</si>
  <si>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</si>
  <si>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</si>
  <si>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</si>
  <si>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</si>
  <si>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</si>
  <si>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</si>
  <si>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</si>
  <si>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</si>
  <si>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</si>
  <si>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</si>
  <si>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</si>
  <si>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</si>
  <si>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</si>
  <si>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</si>
  <si>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</si>
  <si>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</si>
  <si>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</si>
  <si>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</si>
  <si>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</si>
  <si>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</si>
  <si>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</si>
  <si>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</si>
  <si>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</si>
  <si>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</si>
  <si>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</si>
  <si>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</si>
  <si>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</si>
  <si>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</si>
  <si>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</si>
  <si>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</si>
  <si>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17910</t>
  </si>
  <si>
    <t>Green Dot Seattle Charter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</si>
  <si>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</si>
  <si>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</si>
  <si>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</si>
  <si>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</si>
  <si>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</si>
  <si>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</si>
  <si>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</si>
  <si>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</si>
  <si>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</si>
  <si>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</si>
  <si>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</si>
  <si>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</si>
  <si>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</si>
  <si>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</si>
  <si>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</si>
  <si>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</si>
  <si>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27902</t>
  </si>
  <si>
    <t>Impact CB Charter</t>
  </si>
  <si>
    <t>17911</t>
  </si>
  <si>
    <t>Impact Charter</t>
  </si>
  <si>
    <t>17916</t>
  </si>
  <si>
    <t>Impact Salish Sea Charter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</si>
  <si>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</si>
  <si>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</si>
  <si>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</si>
  <si>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</si>
  <si>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</si>
  <si>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</si>
  <si>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</si>
  <si>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</si>
  <si>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</si>
  <si>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</si>
  <si>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</si>
  <si>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</si>
  <si>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</si>
  <si>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</si>
  <si>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</si>
  <si>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</si>
  <si>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</si>
  <si>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</si>
  <si>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</si>
  <si>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</si>
  <si>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</si>
  <si>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</si>
  <si>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</si>
  <si>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</si>
  <si>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20402</t>
  </si>
  <si>
    <t>Klickitat</t>
  </si>
  <si>
    <t>29311</t>
  </si>
  <si>
    <t>La Conner</t>
  </si>
  <si>
    <t>06101</t>
  </si>
  <si>
    <t>Lacenter</t>
  </si>
  <si>
    <t>38126</t>
  </si>
  <si>
    <t>Lacrosse Joint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</si>
  <si>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</si>
  <si>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</si>
  <si>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</si>
  <si>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</si>
  <si>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</si>
  <si>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</si>
  <si>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</si>
  <si>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</si>
  <si>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</si>
  <si>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</si>
  <si>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</si>
  <si>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</si>
  <si>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</si>
  <si>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</si>
  <si>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</si>
  <si>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</si>
  <si>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</si>
  <si>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</si>
  <si>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</si>
  <si>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</si>
  <si>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32903</t>
  </si>
  <si>
    <t>Lumen Charter</t>
  </si>
  <si>
    <t>37903</t>
  </si>
  <si>
    <t>Lummi Tribal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</si>
  <si>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</si>
  <si>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</si>
  <si>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</si>
  <si>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</si>
  <si>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</si>
  <si>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</si>
  <si>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</si>
  <si>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</si>
  <si>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</si>
  <si>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</si>
  <si>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</si>
  <si>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</si>
  <si>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</si>
  <si>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</si>
  <si>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</si>
  <si>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</si>
  <si>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</si>
  <si>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</si>
  <si>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</si>
  <si>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</si>
  <si>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</si>
  <si>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</si>
  <si>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</si>
  <si>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</si>
  <si>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</si>
  <si>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</si>
  <si>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</si>
  <si>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</si>
  <si>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</si>
  <si>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</si>
  <si>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</si>
  <si>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</si>
  <si>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</si>
  <si>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</si>
  <si>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</si>
  <si>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</si>
  <si>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</si>
  <si>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</si>
  <si>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</si>
  <si>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</si>
  <si>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</si>
  <si>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</si>
  <si>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</si>
  <si>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</si>
  <si>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</si>
  <si>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</si>
  <si>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</si>
  <si>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Mt Vernon</t>
  </si>
  <si>
    <t>17903</t>
  </si>
  <si>
    <t>Muckleshoot Tribal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</si>
  <si>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</si>
  <si>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</si>
  <si>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</si>
  <si>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</si>
  <si>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</si>
  <si>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</si>
  <si>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</si>
  <si>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</si>
  <si>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</si>
  <si>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</si>
  <si>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</si>
  <si>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</si>
  <si>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</si>
  <si>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</si>
  <si>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</si>
  <si>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</si>
  <si>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</si>
  <si>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</si>
  <si>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</si>
  <si>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</si>
  <si>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</si>
  <si>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</si>
  <si>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</si>
  <si>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</si>
  <si>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</si>
  <si>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</si>
  <si>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</si>
  <si>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</si>
  <si>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</si>
  <si>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</si>
  <si>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</si>
  <si>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</si>
  <si>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</si>
  <si>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</si>
  <si>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</si>
  <si>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</si>
  <si>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</si>
  <si>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</si>
  <si>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</si>
  <si>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</si>
  <si>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</si>
  <si>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</si>
  <si>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</si>
  <si>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</si>
  <si>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</si>
  <si>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</si>
  <si>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</si>
  <si>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</si>
  <si>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</si>
  <si>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</si>
  <si>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</si>
  <si>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</si>
  <si>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</si>
  <si>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</si>
  <si>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</si>
  <si>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</si>
  <si>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</si>
  <si>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</si>
  <si>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</si>
  <si>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</si>
  <si>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</si>
  <si>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</si>
  <si>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</si>
  <si>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</si>
  <si>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</si>
  <si>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</si>
  <si>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</si>
  <si>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</si>
  <si>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</si>
  <si>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</si>
  <si>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</si>
  <si>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</si>
  <si>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</si>
  <si>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</si>
  <si>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</si>
  <si>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</si>
  <si>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</si>
  <si>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</si>
  <si>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</si>
  <si>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</si>
  <si>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</si>
  <si>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</si>
  <si>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04901</t>
  </si>
  <si>
    <t>Pinnacle Prep Charter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</si>
  <si>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</si>
  <si>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</si>
  <si>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</si>
  <si>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</si>
  <si>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</si>
  <si>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</si>
  <si>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</si>
  <si>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</si>
  <si>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</si>
  <si>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</si>
  <si>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</si>
  <si>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</si>
  <si>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</si>
  <si>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</si>
  <si>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</si>
  <si>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</si>
  <si>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38901</t>
  </si>
  <si>
    <t>Pullman Com Monte Charter</t>
  </si>
  <si>
    <t>27003</t>
  </si>
  <si>
    <t>Puyallup</t>
  </si>
  <si>
    <t>16020</t>
  </si>
  <si>
    <t>Queets-Clearwater</t>
  </si>
  <si>
    <t>16048</t>
  </si>
  <si>
    <t>Quilcene</t>
  </si>
  <si>
    <t>05903</t>
  </si>
  <si>
    <t>Quileute Tribal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</si>
  <si>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</si>
  <si>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</si>
  <si>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</si>
  <si>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</si>
  <si>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</si>
  <si>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</si>
  <si>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</si>
  <si>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</si>
  <si>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</si>
  <si>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</si>
  <si>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</si>
  <si>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</si>
  <si>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</si>
  <si>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</si>
  <si>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</si>
  <si>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</si>
  <si>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</si>
  <si>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</si>
  <si>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</si>
  <si>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</si>
  <si>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</si>
  <si>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</si>
  <si>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</si>
  <si>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</si>
  <si>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</si>
  <si>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</si>
  <si>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</si>
  <si>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</si>
  <si>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</si>
  <si>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</si>
  <si>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</si>
  <si>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</si>
  <si>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</si>
  <si>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</si>
  <si>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</si>
  <si>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</si>
  <si>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</si>
  <si>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</si>
  <si>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</si>
  <si>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</si>
  <si>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</si>
  <si>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</si>
  <si>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</si>
  <si>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</si>
  <si>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</si>
  <si>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</si>
  <si>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</si>
  <si>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</si>
  <si>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</si>
  <si>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</si>
  <si>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28010</t>
  </si>
  <si>
    <t>Shaw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</si>
  <si>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</si>
  <si>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</si>
  <si>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</si>
  <si>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</si>
  <si>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</si>
  <si>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</si>
  <si>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</si>
  <si>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</si>
  <si>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</si>
  <si>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</si>
  <si>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</si>
  <si>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</si>
  <si>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</si>
  <si>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</si>
  <si>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</si>
  <si>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</si>
  <si>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</si>
  <si>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</si>
  <si>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</si>
  <si>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</si>
  <si>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</si>
  <si>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</si>
  <si>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</si>
  <si>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</si>
  <si>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</si>
  <si>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Int'l Charter</t>
  </si>
  <si>
    <t>22008</t>
  </si>
  <si>
    <t>Sprague</t>
  </si>
  <si>
    <t>38322</t>
  </si>
  <si>
    <t>St John</t>
  </si>
  <si>
    <t>31401</t>
  </si>
  <si>
    <t>Stanwood</t>
  </si>
  <si>
    <t>11054</t>
  </si>
  <si>
    <t>Star</t>
  </si>
  <si>
    <t>07035</t>
  </si>
  <si>
    <t>Starbuck</t>
  </si>
  <si>
    <t>04069</t>
  </si>
  <si>
    <t>Stehekin</t>
  </si>
  <si>
    <t>27001</t>
  </si>
  <si>
    <t>Steilacoom Hist.</t>
  </si>
  <si>
    <t>38304</t>
  </si>
  <si>
    <t>Steptoe</t>
  </si>
  <si>
    <t>30303</t>
  </si>
  <si>
    <t>Stevenson-Carson</t>
  </si>
  <si>
    <t>31311</t>
  </si>
  <si>
    <t>Sultan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</si>
  <si>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</si>
  <si>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</si>
  <si>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</si>
  <si>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</si>
  <si>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</si>
  <si>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</si>
  <si>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</si>
  <si>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</si>
  <si>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</si>
  <si>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</si>
  <si>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</si>
  <si>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</si>
  <si>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18902</t>
  </si>
  <si>
    <t>Suquamish Tribal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</si>
  <si>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</si>
  <si>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</si>
  <si>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</si>
  <si>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</si>
  <si>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</si>
  <si>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</si>
  <si>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</si>
  <si>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</si>
  <si>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</si>
  <si>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</si>
  <si>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</si>
  <si>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</si>
  <si>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</si>
  <si>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</si>
  <si>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</si>
  <si>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</si>
  <si>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</si>
  <si>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</si>
  <si>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</si>
  <si>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</si>
  <si>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</si>
  <si>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</si>
  <si>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</si>
  <si>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</si>
  <si>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</si>
  <si>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</si>
  <si>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</si>
  <si>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</si>
  <si>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</si>
  <si>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</si>
  <si>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</si>
  <si>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</si>
  <si>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</si>
  <si>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</si>
  <si>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</si>
  <si>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</si>
  <si>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</si>
  <si>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</si>
  <si>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34901</t>
  </si>
  <si>
    <t>Wa He Lut Tribal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</si>
  <si>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</si>
  <si>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</si>
  <si>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</si>
  <si>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</si>
  <si>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</si>
  <si>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</si>
  <si>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</si>
  <si>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</si>
  <si>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</si>
  <si>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</si>
  <si>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</si>
  <si>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</si>
  <si>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</si>
  <si>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</si>
  <si>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</si>
  <si>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</si>
  <si>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</si>
  <si>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</si>
  <si>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</si>
  <si>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</si>
  <si>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</si>
  <si>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</si>
  <si>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</si>
  <si>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(Spok</t>
  </si>
  <si>
    <t>39208</t>
  </si>
  <si>
    <t>West Valley (Yak)</t>
  </si>
  <si>
    <t>37902</t>
  </si>
  <si>
    <t>Whatcom Interg'l Charter</t>
  </si>
  <si>
    <t>21303</t>
  </si>
  <si>
    <t>White Pass</t>
  </si>
  <si>
    <t>27416</t>
  </si>
  <si>
    <t>White River</t>
  </si>
  <si>
    <t>20405</t>
  </si>
  <si>
    <t>White Salmon</t>
  </si>
  <si>
    <t>17917</t>
  </si>
  <si>
    <t>Why Not You Charter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</si>
  <si>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</si>
  <si>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</si>
  <si>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</si>
  <si>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</si>
  <si>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</si>
  <si>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</si>
  <si>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</si>
  <si>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</si>
  <si>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</si>
  <si>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</si>
  <si>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</si>
  <si>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</si>
  <si>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</si>
  <si>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</si>
  <si>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39901</t>
  </si>
  <si>
    <t>Yakama Nation Tribal</t>
  </si>
  <si>
    <t>39007</t>
  </si>
  <si>
    <t>Yakima</t>
  </si>
  <si>
    <t>34002</t>
  </si>
  <si>
    <t>Yelm</t>
  </si>
  <si>
    <t>39205</t>
  </si>
  <si>
    <t>Zillah</t>
  </si>
  <si>
    <t>Annual Finacial Report</t>
  </si>
  <si>
    <t>(Select the District from the pull-down list above)</t>
  </si>
  <si>
    <t>Total District Enrollment</t>
  </si>
  <si>
    <t>West Valley (Yakima)</t>
  </si>
  <si>
    <t>East Valley (Yakima)</t>
  </si>
  <si>
    <t>Pullman Mont Charter</t>
  </si>
  <si>
    <t>Whatcom Int'g Charter</t>
  </si>
  <si>
    <t>Columbia (Stevenson)</t>
  </si>
  <si>
    <t>Evergreen (Stevevenson)</t>
  </si>
  <si>
    <t>West Valley (Spokane)</t>
  </si>
  <si>
    <t>East Valley (Spokane)</t>
  </si>
  <si>
    <t>Impact Comm Bay Charter</t>
  </si>
  <si>
    <t>Suquamish (Chief Kitsap) Tribal</t>
  </si>
  <si>
    <t>Impact Puget Sound Charter</t>
  </si>
  <si>
    <t>RVLA Charter</t>
  </si>
  <si>
    <t>Grand Total</t>
  </si>
  <si>
    <t>Technology Software</t>
  </si>
  <si>
    <t>Technology - Related Hardware</t>
  </si>
  <si>
    <t>Travel, Meals and Lodging</t>
  </si>
  <si>
    <t>Registration and Entrance Fees</t>
  </si>
  <si>
    <t>Debt - Interest on Short Term Debt</t>
  </si>
  <si>
    <t>Debt - Bond Issuance and Other Debt-Related Costs</t>
  </si>
  <si>
    <t>Debt - Interest on Long Term Debt</t>
  </si>
  <si>
    <t>Debt - Redemption of Principal</t>
  </si>
  <si>
    <t>Settlements and Judgements Against the District</t>
  </si>
  <si>
    <t>Energy - Oil</t>
  </si>
  <si>
    <t>Energy - Bottled Gas</t>
  </si>
  <si>
    <t>Energy - Electricity</t>
  </si>
  <si>
    <t>Energy - Natural Gas</t>
  </si>
  <si>
    <t>Services Purchased Fron Another LEA or SEA Out-of-State</t>
  </si>
  <si>
    <t>Services From Another District or ESD</t>
  </si>
  <si>
    <t>Food Service Management</t>
  </si>
  <si>
    <t>Student Tuition - Other</t>
  </si>
  <si>
    <t>Student Tuition paid to Postsecondary Schools</t>
  </si>
  <si>
    <t>Insurance Premiums</t>
  </si>
  <si>
    <t>Student Transportation Purchased from Another Source</t>
  </si>
  <si>
    <t>Student Transportation Purchased from Another District</t>
  </si>
  <si>
    <t>Other Purchased Property Services</t>
  </si>
  <si>
    <t>Contractor Services</t>
  </si>
  <si>
    <t>Rental of Equipment and Vehicles</t>
  </si>
  <si>
    <t>Rental of Lands and Buildings</t>
  </si>
  <si>
    <t>Technology Related Repairs and Maintenance</t>
  </si>
  <si>
    <t>Non-Technology Related Repairs and Maintained</t>
  </si>
  <si>
    <t>Cleaning Services</t>
  </si>
  <si>
    <t>Other Legal Fees</t>
  </si>
  <si>
    <t>Legal Services for District Support</t>
  </si>
  <si>
    <t>Other Professional Services</t>
  </si>
  <si>
    <t>Employee Training and Development</t>
  </si>
  <si>
    <t>Professional Edcuational Services</t>
  </si>
  <si>
    <t>Supplies - Technology Related</t>
  </si>
  <si>
    <t>Food (Programs 89 and 90 only)</t>
  </si>
  <si>
    <t>Motor Vehicle Fuels</t>
  </si>
  <si>
    <t>General Supplies: Instructional and Non-Instructional Resources</t>
  </si>
  <si>
    <t>Other Benefits - Classified</t>
  </si>
  <si>
    <t>Other Benefits - Certificated</t>
  </si>
  <si>
    <t>Health Benefits - Classified</t>
  </si>
  <si>
    <t>Health Benefits - Certificated</t>
  </si>
  <si>
    <t>Worker's Compensation - Classified</t>
  </si>
  <si>
    <t>Worker's Compensation - Certificated</t>
  </si>
  <si>
    <t>Unemployment Compensation - Classified</t>
  </si>
  <si>
    <t>Unemployment Compensation - Certificated</t>
  </si>
  <si>
    <t>Tuition Reimbursement - Classified</t>
  </si>
  <si>
    <t>Tuition Reimbursement - Certificated</t>
  </si>
  <si>
    <t>On-Behalf Payments - Classified</t>
  </si>
  <si>
    <t>On-Behalf Payments - Certificated</t>
  </si>
  <si>
    <t>Retirement Contribution - Classified</t>
  </si>
  <si>
    <t>Retirement Contribution - Certificated</t>
  </si>
  <si>
    <t>Federally Mandated Insurance - Classified</t>
  </si>
  <si>
    <t>Federally Mandated Insurance - Certificated</t>
  </si>
  <si>
    <t>Group Insurance - Classified</t>
  </si>
  <si>
    <t>Group Insurance - Certificated</t>
  </si>
  <si>
    <t>Other Salaries</t>
  </si>
  <si>
    <t>Time outside the Workday and Overtime</t>
  </si>
  <si>
    <t>Temporary Employees and Substitutes</t>
  </si>
  <si>
    <t>Regular Employees</t>
  </si>
  <si>
    <t>National Board Certificated Teacher</t>
  </si>
  <si>
    <t>District Name</t>
  </si>
  <si>
    <t>County District Code</t>
  </si>
  <si>
    <t>960</t>
  </si>
  <si>
    <t>739</t>
  </si>
  <si>
    <t>735</t>
  </si>
  <si>
    <t>734</t>
  </si>
  <si>
    <t>733</t>
  </si>
  <si>
    <t>732</t>
  </si>
  <si>
    <t>731</t>
  </si>
  <si>
    <t>720</t>
  </si>
  <si>
    <t>710</t>
  </si>
  <si>
    <t>580</t>
  </si>
  <si>
    <t>950</t>
  </si>
  <si>
    <t>835</t>
  </si>
  <si>
    <t>833</t>
  </si>
  <si>
    <t>832</t>
  </si>
  <si>
    <t>831</t>
  </si>
  <si>
    <t>820</t>
  </si>
  <si>
    <t>810</t>
  </si>
  <si>
    <t>629</t>
  </si>
  <si>
    <t>624</t>
  </si>
  <si>
    <t>623</t>
  </si>
  <si>
    <t>622</t>
  </si>
  <si>
    <t>621</t>
  </si>
  <si>
    <t>592</t>
  </si>
  <si>
    <t>591</t>
  </si>
  <si>
    <t>570</t>
  </si>
  <si>
    <t>569</t>
  </si>
  <si>
    <t>565</t>
  </si>
  <si>
    <t>550</t>
  </si>
  <si>
    <t>540</t>
  </si>
  <si>
    <t>530</t>
  </si>
  <si>
    <t>520</t>
  </si>
  <si>
    <t>519</t>
  </si>
  <si>
    <t>511</t>
  </si>
  <si>
    <t>490</t>
  </si>
  <si>
    <t>450</t>
  </si>
  <si>
    <t>443</t>
  </si>
  <si>
    <t>442</t>
  </si>
  <si>
    <t>441</t>
  </si>
  <si>
    <t>432</t>
  </si>
  <si>
    <t>431</t>
  </si>
  <si>
    <t>420</t>
  </si>
  <si>
    <t>410</t>
  </si>
  <si>
    <t>352</t>
  </si>
  <si>
    <t>351</t>
  </si>
  <si>
    <t>350</t>
  </si>
  <si>
    <t>343</t>
  </si>
  <si>
    <t>342</t>
  </si>
  <si>
    <t>341</t>
  </si>
  <si>
    <t>340</t>
  </si>
  <si>
    <t>330</t>
  </si>
  <si>
    <t>322</t>
  </si>
  <si>
    <t>321</t>
  </si>
  <si>
    <t>320</t>
  </si>
  <si>
    <t>311</t>
  </si>
  <si>
    <t>310</t>
  </si>
  <si>
    <t>650</t>
  </si>
  <si>
    <t>640</t>
  </si>
  <si>
    <t>630</t>
  </si>
  <si>
    <t>626</t>
  </si>
  <si>
    <t>610</t>
  </si>
  <si>
    <t>293</t>
  </si>
  <si>
    <t>292</t>
  </si>
  <si>
    <t>283</t>
  </si>
  <si>
    <t>282</t>
  </si>
  <si>
    <t>273</t>
  </si>
  <si>
    <t>272</t>
  </si>
  <si>
    <t>263</t>
  </si>
  <si>
    <t>262</t>
  </si>
  <si>
    <t>253</t>
  </si>
  <si>
    <t>252</t>
  </si>
  <si>
    <t>243</t>
  </si>
  <si>
    <t>242</t>
  </si>
  <si>
    <t>233</t>
  </si>
  <si>
    <t>232</t>
  </si>
  <si>
    <t>223</t>
  </si>
  <si>
    <t>222</t>
  </si>
  <si>
    <t>213</t>
  </si>
  <si>
    <t>212</t>
  </si>
  <si>
    <t>160</t>
  </si>
  <si>
    <t>150</t>
  </si>
  <si>
    <t>140</t>
  </si>
  <si>
    <t>130</t>
  </si>
  <si>
    <t>120</t>
  </si>
  <si>
    <t>110</t>
  </si>
  <si>
    <t>170</t>
  </si>
  <si>
    <t>9</t>
  </si>
  <si>
    <t>8</t>
  </si>
  <si>
    <t>7</t>
  </si>
  <si>
    <t>5</t>
  </si>
  <si>
    <t>4</t>
  </si>
  <si>
    <t>3</t>
  </si>
  <si>
    <t>2</t>
  </si>
  <si>
    <t>Object Code  /  NCES Code  /  Description (NCES)</t>
  </si>
  <si>
    <t>State Summary</t>
  </si>
  <si>
    <t>OSPI</t>
  </si>
  <si>
    <t>2022-23 F-196 NCES Code Comparison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</si>
</sst>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#,##0.00;\(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/>
  </cellStyleXfs>
  <cellXfs count="116">
    <xf numFmtId="0" fontId="0" fillId="0" borderId="0" xfId="0"/>
    <xf numFmtId="0" fontId="4" fillId="0" borderId="0" xfId="0" applyFont="1"/>
    <xf numFmtId="0" fontId="5" fillId="0" borderId="0" xfId="0" applyFont="1"/>
    <xf numFmtId="49" fontId="0" fillId="0" borderId="0" xfId="0" applyNumberFormat="1"/>
    <xf numFmtId="0" fontId="6" fillId="0" borderId="0" xfId="0" applyFont="1" applyAlignment="1">
      <alignment readingOrder="1"/>
    </xf>
    <xf numFmtId="0" fontId="6" fillId="0" borderId="0" xfId="0" applyFont="1" applyAlignment="1">
      <alignment vertical="top" wrapText="1" readingOrder="1"/>
    </xf>
    <xf numFmtId="0" fontId="6" fillId="0" borderId="1" xfId="0" applyFont="1" applyBorder="1" applyAlignment="1">
      <alignment readingOrder="1"/>
    </xf>
    <xf numFmtId="0" fontId="6" fillId="0" borderId="1" xfId="0" applyFont="1" applyBorder="1" applyAlignment="1">
      <alignment vertical="top" wrapText="1" readingOrder="1"/>
    </xf>
    <xf numFmtId="0" fontId="7" fillId="0" borderId="0" xfId="0" applyFont="1" applyAlignment="1">
      <alignment vertical="top" readingOrder="1"/>
    </xf>
    <xf numFmtId="41" fontId="8" fillId="0" borderId="0" xfId="2" applyNumberFormat="1" applyFont="1" applyBorder="1"/>
    <xf numFmtId="41" fontId="9" fillId="0" borderId="0" xfId="2" applyNumberFormat="1" applyFont="1" applyBorder="1"/>
    <xf numFmtId="0" fontId="7" fillId="0" borderId="1" xfId="0" applyFont="1" applyBorder="1" applyAlignment="1">
      <alignment vertical="top" readingOrder="1"/>
    </xf>
    <xf numFmtId="41" fontId="6" fillId="0" borderId="0" xfId="2" applyNumberFormat="1" applyFont="1" applyBorder="1" applyAlignment="1">
      <alignment horizontal="center" wrapText="1" readingOrder="1"/>
    </xf>
    <xf numFmtId="0" fontId="6" fillId="0" borderId="0" xfId="0" applyFont="1" applyAlignment="1">
      <alignment vertical="top" readingOrder="1"/>
    </xf>
    <xf numFmtId="0" fontId="6" fillId="0" borderId="1" xfId="0" applyFont="1" applyBorder="1" applyAlignment="1">
      <alignment vertical="top" readingOrder="1"/>
    </xf>
    <xf numFmtId="41" fontId="8" fillId="0" borderId="0" xfId="2" applyNumberFormat="1" applyFont="1" applyFill="1" applyBorder="1"/>
    <xf numFmtId="0" fontId="2" fillId="0" borderId="0" xfId="4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/>
    <xf numFmtId="10" fontId="3" fillId="4" borderId="0" xfId="3" applyNumberFormat="1" applyFont="1" applyFill="1" applyAlignment="1">
      <alignment horizontal="center"/>
    </xf>
    <xf numFmtId="0" fontId="0" fillId="5" borderId="0" xfId="0" applyFill="1"/>
    <xf numFmtId="0" fontId="3" fillId="5" borderId="0" xfId="0" applyFont="1" applyFill="1"/>
    <xf numFmtId="0" fontId="10" fillId="0" borderId="0" xfId="0" applyFont="1"/>
    <xf numFmtId="0" fontId="12" fillId="7" borderId="0" xfId="0" applyFont="1" applyFill="1" applyAlignment="1" applyProtection="1">
      <alignment horizontal="center" vertical="center"/>
      <protection locked="0"/>
    </xf>
    <xf numFmtId="49" fontId="11" fillId="7" borderId="0" xfId="0" applyNumberFormat="1" applyFont="1" applyFill="1"/>
    <xf numFmtId="0" fontId="13" fillId="0" borderId="0" xfId="5"/>
    <xf numFmtId="0" fontId="15" fillId="8" borderId="0" xfId="5" applyFont="1" applyFill="1"/>
    <xf numFmtId="0" fontId="15" fillId="8" borderId="0" xfId="5" applyFont="1" applyFill="1" applyAlignment="1">
      <alignment horizontal="left"/>
    </xf>
    <xf numFmtId="0" fontId="15" fillId="8" borderId="0" xfId="5" applyFont="1" applyFill="1" applyAlignment="1">
      <alignment horizontal="center"/>
    </xf>
    <xf numFmtId="0" fontId="14" fillId="0" borderId="2" xfId="5" applyFont="1" applyBorder="1"/>
    <xf numFmtId="0" fontId="14" fillId="0" borderId="3" xfId="5" applyFont="1" applyBorder="1"/>
    <xf numFmtId="0" fontId="14" fillId="0" borderId="3" xfId="5" applyFont="1" applyBorder="1" applyAlignment="1">
      <alignment horizontal="center" wrapText="1"/>
    </xf>
    <xf numFmtId="0" fontId="14" fillId="0" borderId="4" xfId="5" applyFont="1" applyBorder="1" applyAlignment="1">
      <alignment horizontal="center" wrapText="1"/>
    </xf>
    <xf numFmtId="49" fontId="14" fillId="0" borderId="0" xfId="5" quotePrefix="1" applyNumberFormat="1" applyFont="1"/>
    <xf numFmtId="43" fontId="13" fillId="0" borderId="0" xfId="5" applyNumberFormat="1"/>
    <xf numFmtId="0" fontId="9" fillId="0" borderId="0" xfId="5" applyFont="1"/>
    <xf numFmtId="164" fontId="13" fillId="0" borderId="0" xfId="5" applyNumberFormat="1"/>
    <xf numFmtId="0" fontId="9" fillId="0" borderId="0" xfId="5" quotePrefix="1" applyFont="1" applyAlignment="1">
      <alignment horizontal="left"/>
    </xf>
    <xf numFmtId="0" fontId="17" fillId="0" borderId="0" xfId="5" applyFont="1" applyAlignment="1">
      <alignment horizontal="left"/>
    </xf>
    <xf numFmtId="0" fontId="18" fillId="0" borderId="0" xfId="5" quotePrefix="1" applyFont="1"/>
    <xf numFmtId="0" fontId="9" fillId="0" borderId="0" xfId="5" quotePrefix="1" applyFont="1"/>
    <xf numFmtId="0" fontId="13" fillId="0" borderId="0" xfId="5" quotePrefix="1" applyAlignment="1">
      <alignment horizontal="left"/>
    </xf>
    <xf numFmtId="49" fontId="17" fillId="0" borderId="0" xfId="5" applyNumberFormat="1" applyFont="1" applyAlignment="1">
      <alignment horizontal="left"/>
    </xf>
    <xf numFmtId="49" fontId="9" fillId="0" borderId="0" xfId="5" applyNumberFormat="1" applyFont="1"/>
    <xf numFmtId="0" fontId="17" fillId="0" borderId="0" xfId="5" quotePrefix="1" applyFont="1" applyAlignment="1">
      <alignment horizontal="left"/>
    </xf>
    <xf numFmtId="0" fontId="19" fillId="0" borderId="0" xfId="0" applyFont="1"/>
    <xf numFmtId="49" fontId="20" fillId="5" borderId="0" xfId="0" applyNumberFormat="1" applyFont="1" applyFill="1"/>
    <xf numFmtId="0" fontId="19" fillId="5" borderId="0" xfId="0" applyFont="1" applyFill="1"/>
    <xf numFmtId="49" fontId="0" fillId="10" borderId="0" xfId="0" applyNumberFormat="1" applyFill="1"/>
    <xf numFmtId="0" fontId="22" fillId="10" borderId="0" xfId="0" applyFont="1" applyFill="1" applyAlignment="1">
      <alignment horizontal="left"/>
    </xf>
    <xf numFmtId="165" fontId="3" fillId="3" borderId="1" xfId="1" applyNumberFormat="1" applyFont="1" applyFill="1" applyBorder="1"/>
    <xf numFmtId="165" fontId="0" fillId="0" borderId="0" xfId="1" applyNumberFormat="1" applyFont="1"/>
    <xf numFmtId="165" fontId="3" fillId="4" borderId="0" xfId="1" applyNumberFormat="1" applyFont="1" applyFill="1" applyAlignment="1">
      <alignment horizontal="center"/>
    </xf>
    <xf numFmtId="165" fontId="3" fillId="0" borderId="1" xfId="1" applyNumberFormat="1" applyFont="1" applyBorder="1"/>
    <xf numFmtId="10" fontId="3" fillId="3" borderId="1" xfId="0" applyNumberFormat="1" applyFont="1" applyFill="1" applyBorder="1" applyAlignment="1">
      <alignment horizontal="right"/>
    </xf>
    <xf numFmtId="10" fontId="0" fillId="0" borderId="0" xfId="3" applyNumberFormat="1" applyFont="1" applyAlignment="1">
      <alignment horizontal="right"/>
    </xf>
    <xf numFmtId="10" fontId="3" fillId="3" borderId="1" xfId="3" applyNumberFormat="1" applyFont="1" applyFill="1" applyBorder="1" applyAlignment="1">
      <alignment horizontal="right"/>
    </xf>
    <xf numFmtId="10" fontId="10" fillId="6" borderId="0" xfId="3" applyNumberFormat="1" applyFont="1" applyFill="1" applyAlignment="1">
      <alignment horizontal="right"/>
    </xf>
    <xf numFmtId="10" fontId="3" fillId="0" borderId="1" xfId="3" applyNumberFormat="1" applyFont="1" applyBorder="1" applyAlignment="1">
      <alignment horizontal="right"/>
    </xf>
    <xf numFmtId="10" fontId="4" fillId="0" borderId="0" xfId="0" applyNumberFormat="1" applyFont="1" applyAlignment="1">
      <alignment horizontal="right"/>
    </xf>
    <xf numFmtId="165" fontId="10" fillId="6" borderId="0" xfId="1" applyNumberFormat="1" applyFont="1" applyFill="1"/>
    <xf numFmtId="165" fontId="3" fillId="3" borderId="1" xfId="0" applyNumberFormat="1" applyFont="1" applyFill="1" applyBorder="1" applyAlignment="1">
      <alignment horizontal="left"/>
    </xf>
    <xf numFmtId="165" fontId="4" fillId="0" borderId="0" xfId="0" applyNumberFormat="1" applyFont="1"/>
    <xf numFmtId="41" fontId="0" fillId="0" borderId="0" xfId="1" applyNumberFormat="1" applyFont="1"/>
    <xf numFmtId="41" fontId="3" fillId="3" borderId="1" xfId="1" applyNumberFormat="1" applyFont="1" applyFill="1" applyBorder="1"/>
    <xf numFmtId="41" fontId="11" fillId="6" borderId="0" xfId="1" applyNumberFormat="1" applyFont="1" applyFill="1"/>
    <xf numFmtId="41" fontId="3" fillId="4" borderId="0" xfId="1" applyNumberFormat="1" applyFont="1" applyFill="1" applyAlignment="1">
      <alignment horizontal="center"/>
    </xf>
    <xf numFmtId="41" fontId="3" fillId="3" borderId="1" xfId="1" applyNumberFormat="1" applyFont="1" applyFill="1" applyBorder="1" applyAlignment="1">
      <alignment horizontal="left"/>
    </xf>
    <xf numFmtId="41" fontId="0" fillId="0" borderId="0" xfId="3" applyNumberFormat="1" applyFont="1" applyAlignment="1">
      <alignment horizontal="right"/>
    </xf>
    <xf numFmtId="41" fontId="3" fillId="0" borderId="1" xfId="1" applyNumberFormat="1" applyFont="1" applyBorder="1"/>
    <xf numFmtId="41" fontId="5" fillId="0" borderId="0" xfId="0" applyNumberFormat="1" applyFont="1"/>
    <xf numFmtId="41" fontId="11" fillId="9" borderId="0" xfId="1" applyNumberFormat="1" applyFont="1" applyFill="1"/>
    <xf numFmtId="10" fontId="10" fillId="9" borderId="0" xfId="3" applyNumberFormat="1" applyFont="1" applyFill="1" applyAlignment="1">
      <alignment horizontal="right"/>
    </xf>
    <xf numFmtId="165" fontId="10" fillId="9" borderId="0" xfId="1" applyNumberFormat="1" applyFont="1" applyFill="1"/>
    <xf numFmtId="41" fontId="3" fillId="12" borderId="0" xfId="1" applyNumberFormat="1" applyFont="1" applyFill="1" applyAlignment="1">
      <alignment horizontal="center"/>
    </xf>
    <xf numFmtId="10" fontId="3" fillId="12" borderId="0" xfId="3" applyNumberFormat="1" applyFont="1" applyFill="1" applyAlignment="1">
      <alignment horizontal="center"/>
    </xf>
    <xf numFmtId="165" fontId="3" fillId="12" borderId="0" xfId="1" applyNumberFormat="1" applyFont="1" applyFill="1" applyAlignment="1">
      <alignment horizontal="center"/>
    </xf>
    <xf numFmtId="41" fontId="11" fillId="13" borderId="0" xfId="1" applyNumberFormat="1" applyFont="1" applyFill="1"/>
    <xf numFmtId="10" fontId="10" fillId="13" borderId="0" xfId="3" applyNumberFormat="1" applyFont="1" applyFill="1" applyAlignment="1">
      <alignment horizontal="right"/>
    </xf>
    <xf numFmtId="165" fontId="10" fillId="13" borderId="0" xfId="1" applyNumberFormat="1" applyFont="1" applyFill="1"/>
    <xf numFmtId="41" fontId="3" fillId="14" borderId="0" xfId="1" applyNumberFormat="1" applyFont="1" applyFill="1" applyAlignment="1">
      <alignment horizontal="center"/>
    </xf>
    <xf numFmtId="10" fontId="3" fillId="14" borderId="0" xfId="3" applyNumberFormat="1" applyFont="1" applyFill="1" applyAlignment="1">
      <alignment horizontal="center"/>
    </xf>
    <xf numFmtId="165" fontId="3" fillId="14" borderId="0" xfId="1" applyNumberFormat="1" applyFont="1" applyFill="1" applyAlignment="1">
      <alignment horizontal="center"/>
    </xf>
    <xf numFmtId="166" fontId="23" fillId="0" borderId="0" xfId="0" applyNumberFormat="1" applyFont="1" applyAlignment="1">
      <alignment vertical="center"/>
    </xf>
    <xf numFmtId="0" fontId="24" fillId="0" borderId="0" xfId="0" quotePrefix="1" applyFont="1" applyAlignment="1">
      <alignment horizontal="left" vertical="top"/>
    </xf>
    <xf numFmtId="0" fontId="24" fillId="0" borderId="0" xfId="0" quotePrefix="1" applyFont="1" applyAlignment="1">
      <alignment vertical="top"/>
    </xf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left"/>
    </xf>
    <xf numFmtId="0" fontId="24" fillId="0" borderId="0" xfId="0" quotePrefix="1" applyFont="1"/>
    <xf numFmtId="0" fontId="23" fillId="0" borderId="0" xfId="0" quotePrefix="1" applyFont="1" applyAlignment="1">
      <alignment vertical="center"/>
    </xf>
    <xf numFmtId="0" fontId="14" fillId="0" borderId="0" xfId="0" quotePrefix="1" applyFont="1"/>
    <xf numFmtId="43" fontId="14" fillId="0" borderId="0" xfId="0" applyNumberFormat="1" applyFont="1" applyAlignment="1">
      <alignment horizontal="center"/>
    </xf>
    <xf numFmtId="0" fontId="9" fillId="0" borderId="0" xfId="0" applyFont="1"/>
    <xf numFmtId="43" fontId="9" fillId="0" borderId="0" xfId="0" applyNumberFormat="1" applyFont="1"/>
    <xf numFmtId="0" fontId="9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quotePrefix="1" applyFont="1"/>
    <xf numFmtId="0" fontId="17" fillId="0" borderId="0" xfId="0" quotePrefix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9" fillId="0" borderId="0" xfId="0" applyNumberFormat="1" applyFont="1"/>
    <xf numFmtId="0" fontId="21" fillId="6" borderId="5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1" fillId="6" borderId="6" xfId="0" applyFont="1" applyFill="1" applyBorder="1" applyAlignment="1" applyProtection="1">
      <alignment horizontal="center" vertical="center"/>
      <protection locked="0"/>
    </xf>
    <xf numFmtId="0" fontId="21" fillId="9" borderId="5" xfId="0" applyFont="1" applyFill="1" applyBorder="1" applyAlignment="1" applyProtection="1">
      <alignment horizontal="center" vertical="center"/>
      <protection locked="0"/>
    </xf>
    <xf numFmtId="0" fontId="21" fillId="9" borderId="1" xfId="0" applyFont="1" applyFill="1" applyBorder="1" applyAlignment="1" applyProtection="1">
      <alignment horizontal="center" vertical="center"/>
      <protection locked="0"/>
    </xf>
    <xf numFmtId="0" fontId="21" fillId="9" borderId="6" xfId="0" applyFont="1" applyFill="1" applyBorder="1" applyAlignment="1" applyProtection="1">
      <alignment horizontal="center" vertical="center"/>
      <protection locked="0"/>
    </xf>
    <xf numFmtId="0" fontId="21" fillId="13" borderId="5" xfId="0" applyFont="1" applyFill="1" applyBorder="1" applyAlignment="1" applyProtection="1">
      <alignment horizontal="center" vertical="center"/>
      <protection locked="0"/>
    </xf>
    <xf numFmtId="0" fontId="21" fillId="13" borderId="1" xfId="0" applyFont="1" applyFill="1" applyBorder="1" applyAlignment="1" applyProtection="1">
      <alignment horizontal="center" vertical="center"/>
      <protection locked="0"/>
    </xf>
    <xf numFmtId="0" fontId="21" fillId="13" borderId="6" xfId="0" applyFont="1" applyFill="1" applyBorder="1" applyAlignment="1" applyProtection="1">
      <alignment horizontal="center" vertical="center"/>
      <protection locked="0"/>
    </xf>
    <xf numFmtId="0" fontId="14" fillId="8" borderId="0" xfId="5" applyFont="1" applyFill="1" applyAlignment="1">
      <alignment horizontal="center"/>
    </xf>
    <xf numFmtId="0" fontId="15" fillId="8" borderId="0" xfId="5" applyFont="1" applyFill="1" applyAlignment="1">
      <alignment horizontal="left" wrapText="1"/>
    </xf>
    <xf numFmtId="41" fontId="22" fillId="11" borderId="0" xfId="1" applyNumberFormat="1" applyFont="1" applyFill="1" applyAlignment="1">
      <alignment horizontal="left"/>
    </xf>
    <xf numFmtId="10" fontId="9" fillId="11" borderId="0" xfId="3" applyNumberFormat="1" applyFont="1" applyFill="1" applyAlignment="1">
      <alignment horizontal="right"/>
    </xf>
    <xf numFmtId="165" fontId="9" fillId="11" borderId="0" xfId="1" applyNumberFormat="1" applyFont="1" applyFill="1"/>
    <xf numFmtId="10" fontId="9" fillId="0" borderId="0" xfId="3" applyNumberFormat="1" applyFont="1" applyFill="1" applyAlignment="1">
      <alignment horizontal="right"/>
    </xf>
    <xf numFmtId="165" fontId="9" fillId="0" borderId="0" xfId="1" applyNumberFormat="1" applyFont="1" applyAlignment="1">
      <alignment horizontal="right"/>
    </xf>
  </cellXfs>
  <cellStyles count="6">
    <cellStyle name="Comma" xfId="1" builtinId="3"/>
    <cellStyle name="Currency" xfId="2" builtinId="4"/>
    <cellStyle name="Good" xfId="4" builtinId="26"/>
    <cellStyle name="Normal" xfId="0" builtinId="0"/>
    <cellStyle name="Normal 2" xfId="5" xr:uid="{1810A252-2B63-4EAE-9456-B45D5F550C29}"/>
    <cellStyle name="Percent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0080-935F-4145-A0FF-63252FAC5CA5}">
  <sheetPr>
    <tabColor theme="9" tint="0.79998168889431442"/>
  </sheetPr>
  <dimension ref="A1:O121"/>
  <sheetViews>
    <sheetView tabSelected="1" workbookViewId="0">
      <selection activeCell="E2" sqref="E2:G2"/>
    </sheetView>
  </sheetViews>
  <sheetFormatPr defaultColWidth="8.85546875" defaultRowHeight="12.75" x14ac:dyDescent="0.2"/>
  <cols>
    <col min="1" max="1" width="8.85546875" style="2"/>
    <col min="2" max="2" width="9.42578125" style="2" customWidth="1"/>
    <col min="3" max="3" width="59" style="2" bestFit="1" customWidth="1"/>
    <col min="4" max="4" width="8.85546875" style="2"/>
    <col min="5" max="5" width="19.42578125" style="70" customWidth="1"/>
    <col min="6" max="6" width="14" style="59" customWidth="1"/>
    <col min="7" max="7" width="14" style="62" customWidth="1"/>
    <col min="8" max="8" width="8.85546875" style="1"/>
    <col min="9" max="9" width="19.42578125" style="70" customWidth="1"/>
    <col min="10" max="10" width="14" style="59" customWidth="1"/>
    <col min="11" max="11" width="14" style="62" customWidth="1"/>
    <col min="12" max="12" width="8.85546875" style="1"/>
    <col min="13" max="13" width="19.42578125" style="70" customWidth="1"/>
    <col min="14" max="14" width="14" style="59" customWidth="1"/>
    <col min="15" max="15" width="14" style="62" customWidth="1"/>
    <col min="16" max="16384" width="8.85546875" style="1"/>
  </cols>
  <sheetData>
    <row r="1" spans="2:15" customFormat="1" ht="15" x14ac:dyDescent="0.25">
      <c r="B1" s="3"/>
      <c r="E1" s="63"/>
      <c r="F1" s="55"/>
      <c r="G1" s="51"/>
      <c r="I1" s="63"/>
      <c r="J1" s="55"/>
      <c r="K1" s="51"/>
      <c r="M1" s="63"/>
      <c r="N1" s="55"/>
      <c r="O1" s="51"/>
    </row>
    <row r="2" spans="2:15" s="45" customFormat="1" ht="21" x14ac:dyDescent="0.35">
      <c r="B2" s="46" t="s">
        <v>1016</v>
      </c>
      <c r="C2" s="47"/>
      <c r="E2" s="100" t="s">
        <v>1014</v>
      </c>
      <c r="F2" s="101"/>
      <c r="G2" s="102"/>
      <c r="I2" s="103" t="s">
        <v>678</v>
      </c>
      <c r="J2" s="104"/>
      <c r="K2" s="105"/>
      <c r="M2" s="106" t="s">
        <v>708</v>
      </c>
      <c r="N2" s="107"/>
      <c r="O2" s="108"/>
    </row>
    <row r="3" spans="2:15" customFormat="1" ht="15" x14ac:dyDescent="0.25">
      <c r="B3" s="48"/>
      <c r="C3" s="49" t="s">
        <v>843</v>
      </c>
      <c r="E3" s="111" t="s">
        <v>844</v>
      </c>
      <c r="F3" s="112"/>
      <c r="G3" s="113"/>
      <c r="H3" s="92"/>
      <c r="I3" s="111" t="s">
        <v>844</v>
      </c>
      <c r="J3" s="112"/>
      <c r="K3" s="113"/>
      <c r="L3" s="92"/>
      <c r="M3" s="111" t="s">
        <v>844</v>
      </c>
      <c r="N3" s="112"/>
      <c r="O3" s="113"/>
    </row>
    <row r="4" spans="2:15" customFormat="1" ht="15" x14ac:dyDescent="0.25">
      <c r="B4" s="3"/>
      <c r="E4" s="63"/>
      <c r="F4" s="114" t="s">
        <v>202</v>
      </c>
      <c r="G4" s="115" t="str">
        <f>VLOOKUP(E2,Enrollment!$C$8:$G$326,5,0)</f>
        <v>OSPI</v>
      </c>
      <c r="I4" s="63"/>
      <c r="J4" s="114" t="s">
        <v>202</v>
      </c>
      <c r="K4" s="115" t="str">
        <f>VLOOKUP(I2,Enrollment!$C$8:$G$326,5,0)</f>
        <v>39119</v>
      </c>
      <c r="M4" s="63"/>
      <c r="N4" s="114" t="s">
        <v>202</v>
      </c>
      <c r="O4" s="115" t="str">
        <f>VLOOKUP(M2,Enrollment!$C$8:$G$326,5,0)</f>
        <v>32081</v>
      </c>
    </row>
    <row r="5" spans="2:15" customFormat="1" ht="15" x14ac:dyDescent="0.25">
      <c r="B5" s="17"/>
      <c r="C5" s="17" t="s">
        <v>845</v>
      </c>
      <c r="E5" s="64">
        <f>VLOOKUP(G4,Enrollment!$B$8:$D$326,3,0)</f>
        <v>1080350.1100000001</v>
      </c>
      <c r="F5" s="56"/>
      <c r="G5" s="50"/>
      <c r="I5" s="64">
        <f>VLOOKUP(K4,Enrollment!$B$8:$D$326,3,0)</f>
        <v>3740.5699999999993</v>
      </c>
      <c r="J5" s="56"/>
      <c r="K5" s="50"/>
      <c r="M5" s="64">
        <f>VLOOKUP(O4,Enrollment!$B$8:$D$326,3,0)</f>
        <v>28960.47</v>
      </c>
      <c r="N5" s="56"/>
      <c r="O5" s="50"/>
    </row>
    <row r="6" spans="2:15" customFormat="1" ht="15" x14ac:dyDescent="0.25">
      <c r="B6" s="3"/>
      <c r="E6" s="63"/>
      <c r="F6" s="55"/>
      <c r="G6" s="51"/>
      <c r="I6" s="63"/>
      <c r="J6" s="55"/>
      <c r="K6" s="51"/>
      <c r="M6" s="63"/>
      <c r="N6" s="55"/>
      <c r="O6" s="51"/>
    </row>
    <row r="7" spans="2:15" s="22" customFormat="1" ht="18.75" x14ac:dyDescent="0.3">
      <c r="B7" s="24" t="s">
        <v>197</v>
      </c>
      <c r="C7" s="23"/>
      <c r="E7" s="65" t="str">
        <f>E2</f>
        <v>State Summary</v>
      </c>
      <c r="F7" s="57"/>
      <c r="G7" s="60"/>
      <c r="I7" s="71" t="str">
        <f>I2</f>
        <v>Selah</v>
      </c>
      <c r="J7" s="72"/>
      <c r="K7" s="73"/>
      <c r="M7" s="77" t="str">
        <f>M2</f>
        <v>Spokane</v>
      </c>
      <c r="N7" s="78"/>
      <c r="O7" s="79"/>
    </row>
    <row r="8" spans="2:15" customFormat="1" ht="15" x14ac:dyDescent="0.25">
      <c r="B8" s="21"/>
      <c r="C8" s="20"/>
      <c r="D8" s="10"/>
      <c r="E8" s="66" t="s">
        <v>196</v>
      </c>
      <c r="F8" s="19" t="s">
        <v>195</v>
      </c>
      <c r="G8" s="52" t="s">
        <v>194</v>
      </c>
      <c r="H8" s="10"/>
      <c r="I8" s="74" t="s">
        <v>196</v>
      </c>
      <c r="J8" s="75" t="s">
        <v>195</v>
      </c>
      <c r="K8" s="76" t="s">
        <v>194</v>
      </c>
      <c r="M8" s="80" t="s">
        <v>196</v>
      </c>
      <c r="N8" s="81" t="s">
        <v>195</v>
      </c>
      <c r="O8" s="82" t="s">
        <v>194</v>
      </c>
    </row>
    <row r="9" spans="2:15" customFormat="1" ht="15" x14ac:dyDescent="0.25">
      <c r="B9" s="18"/>
      <c r="D9" s="10"/>
      <c r="E9" s="63"/>
      <c r="F9" s="55"/>
      <c r="G9" s="51"/>
      <c r="H9" s="10"/>
      <c r="I9" s="63"/>
      <c r="J9" s="55"/>
      <c r="K9" s="51"/>
      <c r="M9" s="63"/>
      <c r="N9" s="55"/>
      <c r="O9" s="51"/>
    </row>
    <row r="10" spans="2:15" customFormat="1" ht="15" x14ac:dyDescent="0.25">
      <c r="B10" s="17"/>
      <c r="C10" s="17" t="s">
        <v>193</v>
      </c>
      <c r="D10" s="10"/>
      <c r="E10" s="67">
        <f>IFERROR(VLOOKUP(G$4,DATA!$B$6:$CU$323,3,0),0)</f>
        <v>19784149242.429996</v>
      </c>
      <c r="F10" s="54">
        <f>E10/E$10</f>
        <v>1</v>
      </c>
      <c r="G10" s="61">
        <f>E10/E$5</f>
        <v>18312.720162938655</v>
      </c>
      <c r="H10" s="10"/>
      <c r="I10" s="67">
        <f>IFERROR(VLOOKUP(K$4,DATA!$B$6:$CU$323,3,0),0)</f>
        <v>59925116.710000016</v>
      </c>
      <c r="J10" s="54">
        <f>I10/I$10</f>
        <v>1</v>
      </c>
      <c r="K10" s="61">
        <f>I10/I$5</f>
        <v>16020.316879513022</v>
      </c>
      <c r="M10" s="67">
        <f>IFERROR(VLOOKUP(O$4,DATA!$B$6:$CU$323,3,0),0)</f>
        <v>553772332.75999999</v>
      </c>
      <c r="N10" s="54">
        <f>M10/M$10</f>
        <v>1</v>
      </c>
      <c r="O10" s="61">
        <f>M10/M$5</f>
        <v>19121.662485449993</v>
      </c>
    </row>
    <row r="11" spans="2:15" customFormat="1" ht="15" x14ac:dyDescent="0.25">
      <c r="B11" s="16"/>
      <c r="D11" s="10"/>
      <c r="E11" s="63"/>
      <c r="F11" s="55"/>
      <c r="G11" s="51"/>
      <c r="H11" s="10"/>
      <c r="I11" s="63"/>
      <c r="J11" s="55"/>
      <c r="K11" s="51"/>
      <c r="M11" s="63"/>
      <c r="N11" s="55"/>
      <c r="O11" s="51"/>
    </row>
    <row r="12" spans="2:15" customFormat="1" ht="15" x14ac:dyDescent="0.25">
      <c r="B12" s="5" t="s">
        <v>192</v>
      </c>
      <c r="C12" s="8" t="s">
        <v>181</v>
      </c>
      <c r="D12" s="10"/>
      <c r="E12" s="68">
        <f>IFERROR(VLOOKUP(G$4,DATA!$B$6:$CU$323,4,0),0)</f>
        <v>7331938926.4999981</v>
      </c>
      <c r="F12" s="55"/>
      <c r="G12" s="51"/>
      <c r="H12" s="10"/>
      <c r="I12" s="68">
        <f>IFERROR(VLOOKUP(K$4,DATA!$B$6:$CU$323,4,0),0)</f>
        <v>23178999.73</v>
      </c>
      <c r="J12" s="55"/>
      <c r="K12" s="51"/>
      <c r="M12" s="68">
        <f>IFERROR(VLOOKUP(O$4,DATA!$B$6:$CU$323,4,0),0)</f>
        <v>220465719.8100003</v>
      </c>
      <c r="N12" s="55"/>
      <c r="O12" s="51"/>
    </row>
    <row r="13" spans="2:15" customFormat="1" ht="15" x14ac:dyDescent="0.25">
      <c r="B13" s="5" t="s">
        <v>191</v>
      </c>
      <c r="C13" s="8" t="s">
        <v>179</v>
      </c>
      <c r="D13" s="10"/>
      <c r="E13" s="68">
        <f>IFERROR(VLOOKUP(G$4,DATA!$B$6:$CU$323,5,0),0)</f>
        <v>242228443.16999999</v>
      </c>
      <c r="F13" s="55"/>
      <c r="G13" s="51"/>
      <c r="H13" s="10"/>
      <c r="I13" s="68">
        <f>IFERROR(VLOOKUP(K$4,DATA!$B$6:$CU$323,5,0),0)</f>
        <v>995350.18999999983</v>
      </c>
      <c r="J13" s="55"/>
      <c r="K13" s="51"/>
      <c r="M13" s="68">
        <f>IFERROR(VLOOKUP(O$4,DATA!$B$6:$CU$323,5,0),0)</f>
        <v>10753390.459999993</v>
      </c>
      <c r="N13" s="55"/>
      <c r="O13" s="51"/>
    </row>
    <row r="14" spans="2:15" customFormat="1" ht="15" x14ac:dyDescent="0.25">
      <c r="B14" s="5" t="s">
        <v>190</v>
      </c>
      <c r="C14" s="8" t="s">
        <v>189</v>
      </c>
      <c r="D14" s="15"/>
      <c r="E14" s="68">
        <f>IFERROR(VLOOKUP(G$4,DATA!$B$6:$CU$323,6,0),0)</f>
        <v>213190916.67999995</v>
      </c>
      <c r="F14" s="55"/>
      <c r="G14" s="51"/>
      <c r="H14" s="15"/>
      <c r="I14" s="68">
        <f>IFERROR(VLOOKUP(K$4,DATA!$B$6:$CU$323,6,0),0)</f>
        <v>200527.00999999998</v>
      </c>
      <c r="J14" s="55"/>
      <c r="K14" s="51"/>
      <c r="M14" s="68">
        <f>IFERROR(VLOOKUP(O$4,DATA!$B$6:$CU$323,6,0),0)</f>
        <v>12759962.869999999</v>
      </c>
      <c r="N14" s="55"/>
      <c r="O14" s="51"/>
    </row>
    <row r="15" spans="2:15" customFormat="1" ht="15" x14ac:dyDescent="0.25">
      <c r="B15" s="5" t="s">
        <v>188</v>
      </c>
      <c r="C15" s="8" t="s">
        <v>175</v>
      </c>
      <c r="D15" s="9"/>
      <c r="E15" s="68">
        <f>IFERROR(VLOOKUP(G$4,DATA!$B$6:$CU$323,7,0),0)</f>
        <v>685642.7</v>
      </c>
      <c r="F15" s="55"/>
      <c r="G15" s="51"/>
      <c r="H15" s="9"/>
      <c r="I15" s="68">
        <f>IFERROR(VLOOKUP(K$4,DATA!$B$6:$CU$323,7,0),0)</f>
        <v>0</v>
      </c>
      <c r="J15" s="55"/>
      <c r="K15" s="51"/>
      <c r="M15" s="68">
        <f>IFERROR(VLOOKUP(O$4,DATA!$B$6:$CU$323,7,0),0)</f>
        <v>0</v>
      </c>
      <c r="N15" s="55"/>
      <c r="O15" s="51"/>
    </row>
    <row r="16" spans="2:15" customFormat="1" ht="15" x14ac:dyDescent="0.25">
      <c r="B16" s="5" t="s">
        <v>187</v>
      </c>
      <c r="C16" s="8" t="s">
        <v>173</v>
      </c>
      <c r="D16" s="10"/>
      <c r="E16" s="68">
        <f>IFERROR(VLOOKUP(G$4,DATA!$B$6:$CU$323,8,0),0)</f>
        <v>693470484.11999977</v>
      </c>
      <c r="F16" s="55"/>
      <c r="G16" s="51"/>
      <c r="H16" s="10"/>
      <c r="I16" s="68">
        <f>IFERROR(VLOOKUP(K$4,DATA!$B$6:$CU$323,8,0),0)</f>
        <v>1529344.95</v>
      </c>
      <c r="J16" s="55"/>
      <c r="K16" s="51"/>
      <c r="M16" s="68">
        <f>IFERROR(VLOOKUP(O$4,DATA!$B$6:$CU$323,8,0),0)</f>
        <v>5959722.96</v>
      </c>
      <c r="N16" s="55"/>
      <c r="O16" s="51"/>
    </row>
    <row r="17" spans="2:15" customFormat="1" ht="15" x14ac:dyDescent="0.25">
      <c r="B17" s="5" t="s">
        <v>186</v>
      </c>
      <c r="C17" s="8" t="s">
        <v>171</v>
      </c>
      <c r="D17" s="10"/>
      <c r="E17" s="68">
        <f>IFERROR(VLOOKUP(G$4,DATA!$B$6:$CU$323,9,0),0)</f>
        <v>102934533.91999997</v>
      </c>
      <c r="F17" s="55"/>
      <c r="G17" s="51"/>
      <c r="H17" s="10"/>
      <c r="I17" s="68">
        <f>IFERROR(VLOOKUP(K$4,DATA!$B$6:$CU$323,9,0),0)</f>
        <v>125159.97</v>
      </c>
      <c r="J17" s="55"/>
      <c r="K17" s="51"/>
      <c r="M17" s="68">
        <f>IFERROR(VLOOKUP(O$4,DATA!$B$6:$CU$323,9,0),0)</f>
        <v>7617957.5899999999</v>
      </c>
      <c r="N17" s="55"/>
      <c r="O17" s="51"/>
    </row>
    <row r="18" spans="2:15" customFormat="1" ht="15" x14ac:dyDescent="0.25">
      <c r="B18" s="5" t="s">
        <v>185</v>
      </c>
      <c r="C18" s="8" t="s">
        <v>184</v>
      </c>
      <c r="D18" s="10"/>
      <c r="E18" s="68">
        <f>IFERROR(VLOOKUP(G$4,DATA!$B$6:$CU$323,10,0),0)</f>
        <v>39449230.940000005</v>
      </c>
      <c r="F18" s="55"/>
      <c r="G18" s="51"/>
      <c r="H18" s="10"/>
      <c r="I18" s="68">
        <f>IFERROR(VLOOKUP(K$4,DATA!$B$6:$CU$323,10,0),0)</f>
        <v>140637.07</v>
      </c>
      <c r="J18" s="55"/>
      <c r="K18" s="51"/>
      <c r="M18" s="68">
        <f>IFERROR(VLOOKUP(O$4,DATA!$B$6:$CU$323,10,0),0)</f>
        <v>3282696.0299999989</v>
      </c>
      <c r="N18" s="55"/>
      <c r="O18" s="51"/>
    </row>
    <row r="19" spans="2:15" customFormat="1" ht="15" x14ac:dyDescent="0.25">
      <c r="B19" s="7"/>
      <c r="C19" s="14" t="s">
        <v>183</v>
      </c>
      <c r="D19" s="10"/>
      <c r="E19" s="69">
        <f>SUM(E12:E18)</f>
        <v>8623898178.0299988</v>
      </c>
      <c r="F19" s="58">
        <f>E19/E$10</f>
        <v>0.43589936935649426</v>
      </c>
      <c r="G19" s="53">
        <f>E19/E$5</f>
        <v>7982.5031702269162</v>
      </c>
      <c r="H19" s="10"/>
      <c r="I19" s="69">
        <f>SUM(I12:I18)</f>
        <v>26170018.920000002</v>
      </c>
      <c r="J19" s="58">
        <f>I19/I$10</f>
        <v>0.43671202255051889</v>
      </c>
      <c r="K19" s="53">
        <f>I19/I$5</f>
        <v>6996.2649863523493</v>
      </c>
      <c r="M19" s="69">
        <f>SUM(M12:M18)</f>
        <v>260839449.7200003</v>
      </c>
      <c r="N19" s="58">
        <f>M19/M$10</f>
        <v>0.47102289928421864</v>
      </c>
      <c r="O19" s="53">
        <f>M19/M$5</f>
        <v>9006.7409030309336</v>
      </c>
    </row>
    <row r="20" spans="2:15" customFormat="1" ht="15" x14ac:dyDescent="0.25">
      <c r="B20" s="5"/>
      <c r="C20" s="13"/>
      <c r="D20" s="10"/>
      <c r="E20" s="63"/>
      <c r="F20" s="55"/>
      <c r="G20" s="51"/>
      <c r="H20" s="10"/>
      <c r="I20" s="63"/>
      <c r="J20" s="55"/>
      <c r="K20" s="51"/>
      <c r="M20" s="63"/>
      <c r="N20" s="55"/>
      <c r="O20" s="51"/>
    </row>
    <row r="21" spans="2:15" customFormat="1" ht="15" x14ac:dyDescent="0.25">
      <c r="B21" s="5" t="s">
        <v>182</v>
      </c>
      <c r="C21" s="8" t="s">
        <v>181</v>
      </c>
      <c r="D21" s="10"/>
      <c r="E21" s="63">
        <f>IFERROR(VLOOKUP(G$4,DATA!$B$6:$CU$323,11,0),0)</f>
        <v>2846641912.4400005</v>
      </c>
      <c r="F21" s="55"/>
      <c r="G21" s="51"/>
      <c r="H21" s="10"/>
      <c r="I21" s="63">
        <f>IFERROR(VLOOKUP(K$4,DATA!$B$6:$CU$323,11,0),0)</f>
        <v>7922218.9299999997</v>
      </c>
      <c r="J21" s="55"/>
      <c r="K21" s="51"/>
      <c r="M21" s="63">
        <f>IFERROR(VLOOKUP(O$4,DATA!$B$6:$CU$323,11,0),0)</f>
        <v>67307163.64000003</v>
      </c>
      <c r="N21" s="55"/>
      <c r="O21" s="51"/>
    </row>
    <row r="22" spans="2:15" customFormat="1" ht="15" x14ac:dyDescent="0.25">
      <c r="B22" s="5" t="s">
        <v>180</v>
      </c>
      <c r="C22" s="8" t="s">
        <v>179</v>
      </c>
      <c r="D22" s="9"/>
      <c r="E22" s="63">
        <f>IFERROR(VLOOKUP(G$4,DATA!$B$6:$CU$323,12,0),0)</f>
        <v>123173823.73000003</v>
      </c>
      <c r="F22" s="55"/>
      <c r="G22" s="51"/>
      <c r="H22" s="9"/>
      <c r="I22" s="63">
        <f>IFERROR(VLOOKUP(K$4,DATA!$B$6:$CU$323,12,0),0)</f>
        <v>1319780.71</v>
      </c>
      <c r="J22" s="55"/>
      <c r="K22" s="51"/>
      <c r="M22" s="63">
        <f>IFERROR(VLOOKUP(O$4,DATA!$B$6:$CU$323,12,0),0)</f>
        <v>1762700.9699999997</v>
      </c>
      <c r="N22" s="55"/>
      <c r="O22" s="51"/>
    </row>
    <row r="23" spans="2:15" customFormat="1" ht="15" x14ac:dyDescent="0.25">
      <c r="B23" s="5" t="s">
        <v>178</v>
      </c>
      <c r="C23" s="8" t="s">
        <v>177</v>
      </c>
      <c r="D23" s="9"/>
      <c r="E23" s="63">
        <f>IFERROR(VLOOKUP(G$4,DATA!$B$6:$CU$323,13,0),0)</f>
        <v>131354343.38</v>
      </c>
      <c r="F23" s="55"/>
      <c r="G23" s="51"/>
      <c r="H23" s="9"/>
      <c r="I23" s="63">
        <f>IFERROR(VLOOKUP(K$4,DATA!$B$6:$CU$323,13,0),0)</f>
        <v>133290.79</v>
      </c>
      <c r="J23" s="55"/>
      <c r="K23" s="51"/>
      <c r="M23" s="63">
        <f>IFERROR(VLOOKUP(O$4,DATA!$B$6:$CU$323,13,0),0)</f>
        <v>1704964.7499999988</v>
      </c>
      <c r="N23" s="55"/>
      <c r="O23" s="51"/>
    </row>
    <row r="24" spans="2:15" customFormat="1" ht="15" x14ac:dyDescent="0.25">
      <c r="B24" s="5" t="s">
        <v>176</v>
      </c>
      <c r="C24" s="8" t="s">
        <v>175</v>
      </c>
      <c r="D24" s="10"/>
      <c r="E24" s="63">
        <f>IFERROR(VLOOKUP(G$4,DATA!$B$6:$CU$323,14,0),0)</f>
        <v>70431.039999999994</v>
      </c>
      <c r="F24" s="55"/>
      <c r="G24" s="51"/>
      <c r="H24" s="10"/>
      <c r="I24" s="63">
        <f>IFERROR(VLOOKUP(K$4,DATA!$B$6:$CU$323,14,0),0)</f>
        <v>0</v>
      </c>
      <c r="J24" s="55"/>
      <c r="K24" s="51"/>
      <c r="M24" s="63">
        <f>IFERROR(VLOOKUP(O$4,DATA!$B$6:$CU$323,14,0),0)</f>
        <v>0</v>
      </c>
      <c r="N24" s="55"/>
      <c r="O24" s="51"/>
    </row>
    <row r="25" spans="2:15" customFormat="1" ht="15" x14ac:dyDescent="0.25">
      <c r="B25" s="5" t="s">
        <v>174</v>
      </c>
      <c r="C25" s="8" t="s">
        <v>173</v>
      </c>
      <c r="D25" s="10"/>
      <c r="E25" s="63">
        <f>IFERROR(VLOOKUP(G$4,DATA!$B$6:$CU$323,15,0),0)</f>
        <v>105472688.93999998</v>
      </c>
      <c r="F25" s="55"/>
      <c r="G25" s="51"/>
      <c r="H25" s="10"/>
      <c r="I25" s="63">
        <f>IFERROR(VLOOKUP(K$4,DATA!$B$6:$CU$323,15,0),0)</f>
        <v>238944.46</v>
      </c>
      <c r="J25" s="55"/>
      <c r="K25" s="51"/>
      <c r="M25" s="63">
        <f>IFERROR(VLOOKUP(O$4,DATA!$B$6:$CU$323,15,0),0)</f>
        <v>2127781.5700000003</v>
      </c>
      <c r="N25" s="55"/>
      <c r="O25" s="51"/>
    </row>
    <row r="26" spans="2:15" customFormat="1" ht="15" x14ac:dyDescent="0.25">
      <c r="B26" s="5" t="s">
        <v>172</v>
      </c>
      <c r="C26" s="8" t="s">
        <v>171</v>
      </c>
      <c r="D26" s="10"/>
      <c r="E26" s="63">
        <f>IFERROR(VLOOKUP(G$4,DATA!$B$6:$CU$323,16,0),0)</f>
        <v>55621237.400000006</v>
      </c>
      <c r="F26" s="55"/>
      <c r="G26" s="51"/>
      <c r="H26" s="10"/>
      <c r="I26" s="63">
        <f>IFERROR(VLOOKUP(K$4,DATA!$B$6:$CU$323,16,0),0)</f>
        <v>22425.4</v>
      </c>
      <c r="J26" s="55"/>
      <c r="K26" s="51"/>
      <c r="M26" s="63">
        <f>IFERROR(VLOOKUP(O$4,DATA!$B$6:$CU$323,16,0),0)</f>
        <v>3781717.3899999983</v>
      </c>
      <c r="N26" s="55"/>
      <c r="O26" s="51"/>
    </row>
    <row r="27" spans="2:15" customFormat="1" ht="15" x14ac:dyDescent="0.25">
      <c r="B27" s="7"/>
      <c r="C27" s="14" t="s">
        <v>170</v>
      </c>
      <c r="D27" s="10"/>
      <c r="E27" s="69">
        <f>SUM(E21:E26)</f>
        <v>3262334436.9300008</v>
      </c>
      <c r="F27" s="58">
        <f>E27/E$10</f>
        <v>0.16489637218938119</v>
      </c>
      <c r="G27" s="53">
        <f>E27/E$5</f>
        <v>3019.7011197879183</v>
      </c>
      <c r="H27" s="10"/>
      <c r="I27" s="69">
        <f>SUM(I21:I26)</f>
        <v>9636660.290000001</v>
      </c>
      <c r="J27" s="58">
        <f>I27/I$10</f>
        <v>0.16081170666108827</v>
      </c>
      <c r="K27" s="53">
        <f>I27/I$5</f>
        <v>2576.2544986459293</v>
      </c>
      <c r="M27" s="69">
        <f>SUM(M21:M26)</f>
        <v>76684328.320000038</v>
      </c>
      <c r="N27" s="58">
        <f>M27/M$10</f>
        <v>0.13847627225760004</v>
      </c>
      <c r="O27" s="53">
        <f>M27/M$5</f>
        <v>2647.8965403531101</v>
      </c>
    </row>
    <row r="28" spans="2:15" customFormat="1" ht="15" x14ac:dyDescent="0.25">
      <c r="B28" s="5"/>
      <c r="C28" s="13"/>
      <c r="D28" s="10"/>
      <c r="E28" s="63"/>
      <c r="F28" s="55"/>
      <c r="G28" s="51"/>
      <c r="H28" s="10"/>
      <c r="I28" s="63"/>
      <c r="J28" s="55"/>
      <c r="K28" s="51"/>
      <c r="M28" s="63"/>
      <c r="N28" s="55"/>
      <c r="O28" s="51"/>
    </row>
    <row r="29" spans="2:15" customFormat="1" ht="15" x14ac:dyDescent="0.25">
      <c r="B29" s="5" t="s">
        <v>169</v>
      </c>
      <c r="C29" s="8" t="s">
        <v>168</v>
      </c>
      <c r="D29" s="10"/>
      <c r="E29" s="63">
        <f>IFERROR(VLOOKUP(G$4,DATA!$B$6:$CU$323,17,0),0)</f>
        <v>12859657.049999999</v>
      </c>
      <c r="F29" s="55"/>
      <c r="G29" s="51"/>
      <c r="H29" s="10"/>
      <c r="I29" s="63">
        <f>IFERROR(VLOOKUP(K$4,DATA!$B$6:$CU$323,17,0),0)</f>
        <v>0</v>
      </c>
      <c r="J29" s="55"/>
      <c r="K29" s="51"/>
      <c r="M29" s="63">
        <f>IFERROR(VLOOKUP(O$4,DATA!$B$6:$CU$323,17,0),0)</f>
        <v>0</v>
      </c>
      <c r="N29" s="55"/>
      <c r="O29" s="51"/>
    </row>
    <row r="30" spans="2:15" customFormat="1" ht="15" x14ac:dyDescent="0.25">
      <c r="B30" s="5" t="s">
        <v>167</v>
      </c>
      <c r="C30" s="8" t="s">
        <v>166</v>
      </c>
      <c r="D30" s="10"/>
      <c r="E30" s="63">
        <f>IFERROR(VLOOKUP(G$4,DATA!$B$6:$CU$323,18,0),0)</f>
        <v>9928595.160000002</v>
      </c>
      <c r="F30" s="55"/>
      <c r="G30" s="51"/>
      <c r="H30" s="10"/>
      <c r="I30" s="63">
        <f>IFERROR(VLOOKUP(K$4,DATA!$B$6:$CU$323,18,0),0)</f>
        <v>0</v>
      </c>
      <c r="J30" s="55"/>
      <c r="K30" s="51"/>
      <c r="M30" s="63">
        <f>IFERROR(VLOOKUP(O$4,DATA!$B$6:$CU$323,18,0),0)</f>
        <v>0</v>
      </c>
      <c r="N30" s="55"/>
      <c r="O30" s="51"/>
    </row>
    <row r="31" spans="2:15" customFormat="1" ht="15" x14ac:dyDescent="0.25">
      <c r="B31" s="5" t="s">
        <v>165</v>
      </c>
      <c r="C31" s="8" t="s">
        <v>164</v>
      </c>
      <c r="D31" s="10"/>
      <c r="E31" s="63">
        <f>IFERROR(VLOOKUP(G$4,DATA!$B$6:$CU$323,19,0),0)</f>
        <v>645326105.27999985</v>
      </c>
      <c r="F31" s="55"/>
      <c r="G31" s="51"/>
      <c r="H31" s="10"/>
      <c r="I31" s="63">
        <f>IFERROR(VLOOKUP(K$4,DATA!$B$6:$CU$323,19,0),0)</f>
        <v>1976626.18</v>
      </c>
      <c r="J31" s="55"/>
      <c r="K31" s="51"/>
      <c r="M31" s="63">
        <f>IFERROR(VLOOKUP(O$4,DATA!$B$6:$CU$323,19,0),0)</f>
        <v>19442369.699999999</v>
      </c>
      <c r="N31" s="55"/>
      <c r="O31" s="51"/>
    </row>
    <row r="32" spans="2:15" customFormat="1" ht="15" x14ac:dyDescent="0.25">
      <c r="B32" s="5" t="s">
        <v>163</v>
      </c>
      <c r="C32" s="8" t="s">
        <v>162</v>
      </c>
      <c r="D32" s="10"/>
      <c r="E32" s="63">
        <f>IFERROR(VLOOKUP(G$4,DATA!$B$6:$CU$323,20,0),0)</f>
        <v>240874867.83000004</v>
      </c>
      <c r="F32" s="55"/>
      <c r="G32" s="51"/>
      <c r="H32" s="10"/>
      <c r="I32" s="63">
        <f>IFERROR(VLOOKUP(K$4,DATA!$B$6:$CU$323,20,0),0)</f>
        <v>711307.63</v>
      </c>
      <c r="J32" s="55"/>
      <c r="K32" s="51"/>
      <c r="M32" s="63">
        <f>IFERROR(VLOOKUP(O$4,DATA!$B$6:$CU$323,20,0),0)</f>
        <v>5696406.8899999997</v>
      </c>
      <c r="N32" s="55"/>
      <c r="O32" s="51"/>
    </row>
    <row r="33" spans="2:15" customFormat="1" ht="15" x14ac:dyDescent="0.25">
      <c r="B33" s="5" t="s">
        <v>161</v>
      </c>
      <c r="C33" s="8" t="s">
        <v>160</v>
      </c>
      <c r="D33" s="10"/>
      <c r="E33" s="63">
        <f>IFERROR(VLOOKUP(G$4,DATA!$B$6:$CU$323,21,0),0)</f>
        <v>1214890942.8000004</v>
      </c>
      <c r="F33" s="55"/>
      <c r="G33" s="51"/>
      <c r="H33" s="10"/>
      <c r="I33" s="63">
        <f>IFERROR(VLOOKUP(K$4,DATA!$B$6:$CU$323,21,0),0)</f>
        <v>3644139.8899999992</v>
      </c>
      <c r="J33" s="55"/>
      <c r="K33" s="51"/>
      <c r="M33" s="63">
        <f>IFERROR(VLOOKUP(O$4,DATA!$B$6:$CU$323,21,0),0)</f>
        <v>36791015.329999976</v>
      </c>
      <c r="N33" s="55"/>
      <c r="O33" s="51"/>
    </row>
    <row r="34" spans="2:15" customFormat="1" ht="15" x14ac:dyDescent="0.25">
      <c r="B34" s="5" t="s">
        <v>159</v>
      </c>
      <c r="C34" s="8" t="s">
        <v>158</v>
      </c>
      <c r="D34" s="10"/>
      <c r="E34" s="63">
        <f>IFERROR(VLOOKUP(G$4,DATA!$B$6:$CU$323,22,0),0)</f>
        <v>354912736.40000004</v>
      </c>
      <c r="F34" s="55"/>
      <c r="G34" s="51"/>
      <c r="H34" s="10"/>
      <c r="I34" s="63">
        <f>IFERROR(VLOOKUP(K$4,DATA!$B$6:$CU$323,22,0),0)</f>
        <v>996787.04999999981</v>
      </c>
      <c r="J34" s="55"/>
      <c r="K34" s="51"/>
      <c r="M34" s="63">
        <f>IFERROR(VLOOKUP(O$4,DATA!$B$6:$CU$323,22,0),0)</f>
        <v>8478081.480000006</v>
      </c>
      <c r="N34" s="55"/>
      <c r="O34" s="51"/>
    </row>
    <row r="35" spans="2:15" customFormat="1" ht="15" x14ac:dyDescent="0.25">
      <c r="B35" s="5" t="s">
        <v>157</v>
      </c>
      <c r="C35" s="8" t="s">
        <v>156</v>
      </c>
      <c r="D35" s="10"/>
      <c r="E35" s="63">
        <f>IFERROR(VLOOKUP(G$4,DATA!$B$6:$CU$323,23,0),0)</f>
        <v>153356.46</v>
      </c>
      <c r="F35" s="55"/>
      <c r="G35" s="51"/>
      <c r="H35" s="10"/>
      <c r="I35" s="63">
        <f>IFERROR(VLOOKUP(K$4,DATA!$B$6:$CU$323,23,0),0)</f>
        <v>0</v>
      </c>
      <c r="J35" s="55"/>
      <c r="K35" s="51"/>
      <c r="M35" s="63">
        <f>IFERROR(VLOOKUP(O$4,DATA!$B$6:$CU$323,23,0),0)</f>
        <v>0</v>
      </c>
      <c r="N35" s="55"/>
      <c r="O35" s="51"/>
    </row>
    <row r="36" spans="2:15" customFormat="1" ht="15" x14ac:dyDescent="0.25">
      <c r="B36" s="5" t="s">
        <v>155</v>
      </c>
      <c r="C36" s="8" t="s">
        <v>154</v>
      </c>
      <c r="D36" s="10"/>
      <c r="E36" s="63">
        <f>IFERROR(VLOOKUP(G$4,DATA!$B$6:$CU$323,24,0),0)</f>
        <v>161954.22999999998</v>
      </c>
      <c r="F36" s="55"/>
      <c r="G36" s="51"/>
      <c r="H36" s="10"/>
      <c r="I36" s="63">
        <f>IFERROR(VLOOKUP(K$4,DATA!$B$6:$CU$323,24,0),0)</f>
        <v>0</v>
      </c>
      <c r="J36" s="55"/>
      <c r="K36" s="51"/>
      <c r="M36" s="63">
        <f>IFERROR(VLOOKUP(O$4,DATA!$B$6:$CU$323,24,0),0)</f>
        <v>0</v>
      </c>
      <c r="N36" s="55"/>
      <c r="O36" s="51"/>
    </row>
    <row r="37" spans="2:15" customFormat="1" ht="15" x14ac:dyDescent="0.25">
      <c r="B37" s="5" t="s">
        <v>153</v>
      </c>
      <c r="C37" s="8" t="s">
        <v>152</v>
      </c>
      <c r="D37" s="10"/>
      <c r="E37" s="63">
        <f>IFERROR(VLOOKUP(G$4,DATA!$B$6:$CU$323,25,0),0)</f>
        <v>211711.76</v>
      </c>
      <c r="F37" s="55"/>
      <c r="G37" s="51"/>
      <c r="H37" s="10"/>
      <c r="I37" s="63">
        <f>IFERROR(VLOOKUP(K$4,DATA!$B$6:$CU$323,25,0),0)</f>
        <v>0</v>
      </c>
      <c r="J37" s="55"/>
      <c r="K37" s="51"/>
      <c r="M37" s="63">
        <f>IFERROR(VLOOKUP(O$4,DATA!$B$6:$CU$323,25,0),0)</f>
        <v>0</v>
      </c>
      <c r="N37" s="55"/>
      <c r="O37" s="51"/>
    </row>
    <row r="38" spans="2:15" customFormat="1" ht="15" x14ac:dyDescent="0.25">
      <c r="B38" s="5" t="s">
        <v>151</v>
      </c>
      <c r="C38" s="8" t="s">
        <v>150</v>
      </c>
      <c r="D38" s="10"/>
      <c r="E38" s="63">
        <f>IFERROR(VLOOKUP(G$4,DATA!$B$6:$CU$323,26,0),0)</f>
        <v>55263.14</v>
      </c>
      <c r="F38" s="55"/>
      <c r="G38" s="51"/>
      <c r="H38" s="10"/>
      <c r="I38" s="63">
        <f>IFERROR(VLOOKUP(K$4,DATA!$B$6:$CU$323,26,0),0)</f>
        <v>0</v>
      </c>
      <c r="J38" s="55"/>
      <c r="K38" s="51"/>
      <c r="M38" s="63">
        <f>IFERROR(VLOOKUP(O$4,DATA!$B$6:$CU$323,26,0),0)</f>
        <v>0</v>
      </c>
      <c r="N38" s="55"/>
      <c r="O38" s="51"/>
    </row>
    <row r="39" spans="2:15" customFormat="1" ht="15" x14ac:dyDescent="0.25">
      <c r="B39" s="5" t="s">
        <v>149</v>
      </c>
      <c r="C39" s="8" t="s">
        <v>148</v>
      </c>
      <c r="D39" s="10"/>
      <c r="E39" s="63">
        <f>IFERROR(VLOOKUP(G$4,DATA!$B$6:$CU$323,27,0),0)</f>
        <v>21613520.339999981</v>
      </c>
      <c r="F39" s="55"/>
      <c r="G39" s="51"/>
      <c r="H39" s="10"/>
      <c r="I39" s="63">
        <f>IFERROR(VLOOKUP(K$4,DATA!$B$6:$CU$323,27,0),0)</f>
        <v>69966.010000000009</v>
      </c>
      <c r="J39" s="55"/>
      <c r="K39" s="51"/>
      <c r="M39" s="63">
        <f>IFERROR(VLOOKUP(O$4,DATA!$B$6:$CU$323,27,0),0)</f>
        <v>577765.14999999991</v>
      </c>
      <c r="N39" s="55"/>
      <c r="O39" s="51"/>
    </row>
    <row r="40" spans="2:15" customFormat="1" ht="15" x14ac:dyDescent="0.25">
      <c r="B40" s="5" t="s">
        <v>147</v>
      </c>
      <c r="C40" s="8" t="s">
        <v>146</v>
      </c>
      <c r="D40" s="10"/>
      <c r="E40" s="63">
        <f>IFERROR(VLOOKUP(G$4,DATA!$B$6:$CU$323,28,0),0)</f>
        <v>9686454.1499999966</v>
      </c>
      <c r="F40" s="55"/>
      <c r="G40" s="51"/>
      <c r="H40" s="10"/>
      <c r="I40" s="63">
        <f>IFERROR(VLOOKUP(K$4,DATA!$B$6:$CU$323,28,0),0)</f>
        <v>28017.4</v>
      </c>
      <c r="J40" s="55"/>
      <c r="K40" s="51"/>
      <c r="M40" s="63">
        <f>IFERROR(VLOOKUP(O$4,DATA!$B$6:$CU$323,28,0),0)</f>
        <v>189032.92999999991</v>
      </c>
      <c r="N40" s="55"/>
      <c r="O40" s="51"/>
    </row>
    <row r="41" spans="2:15" customFormat="1" ht="15" x14ac:dyDescent="0.25">
      <c r="B41" s="5" t="s">
        <v>145</v>
      </c>
      <c r="C41" s="8" t="s">
        <v>144</v>
      </c>
      <c r="D41" s="10"/>
      <c r="E41" s="63">
        <f>IFERROR(VLOOKUP(G$4,DATA!$B$6:$CU$323,29,0),0)</f>
        <v>41122041.889999956</v>
      </c>
      <c r="F41" s="55"/>
      <c r="G41" s="51"/>
      <c r="H41" s="10"/>
      <c r="I41" s="63">
        <f>IFERROR(VLOOKUP(K$4,DATA!$B$6:$CU$323,29,0),0)</f>
        <v>125845.76000000002</v>
      </c>
      <c r="J41" s="55"/>
      <c r="K41" s="51"/>
      <c r="M41" s="63">
        <f>IFERROR(VLOOKUP(O$4,DATA!$B$6:$CU$323,29,0),0)</f>
        <v>1560631.8799999997</v>
      </c>
      <c r="N41" s="55"/>
      <c r="O41" s="51"/>
    </row>
    <row r="42" spans="2:15" customFormat="1" ht="15" x14ac:dyDescent="0.25">
      <c r="B42" s="5" t="s">
        <v>143</v>
      </c>
      <c r="C42" s="8" t="s">
        <v>142</v>
      </c>
      <c r="D42" s="9"/>
      <c r="E42" s="63">
        <f>IFERROR(VLOOKUP(G$4,DATA!$B$6:$CU$323,30,0),0)</f>
        <v>60201484.750000067</v>
      </c>
      <c r="F42" s="55"/>
      <c r="G42" s="51"/>
      <c r="H42" s="9"/>
      <c r="I42" s="63">
        <f>IFERROR(VLOOKUP(K$4,DATA!$B$6:$CU$323,30,0),0)</f>
        <v>103040.01000000001</v>
      </c>
      <c r="J42" s="55"/>
      <c r="K42" s="51"/>
      <c r="M42" s="63">
        <f>IFERROR(VLOOKUP(O$4,DATA!$B$6:$CU$323,30,0),0)</f>
        <v>1228253.1399999985</v>
      </c>
      <c r="N42" s="55"/>
      <c r="O42" s="51"/>
    </row>
    <row r="43" spans="2:15" customFormat="1" ht="15" x14ac:dyDescent="0.25">
      <c r="B43" s="5" t="s">
        <v>141</v>
      </c>
      <c r="C43" s="8" t="s">
        <v>140</v>
      </c>
      <c r="D43" s="9"/>
      <c r="E43" s="63">
        <f>IFERROR(VLOOKUP(G$4,DATA!$B$6:$CU$323,31,0),0)</f>
        <v>1003431343.5099999</v>
      </c>
      <c r="F43" s="55"/>
      <c r="G43" s="51"/>
      <c r="H43" s="9"/>
      <c r="I43" s="63">
        <f>IFERROR(VLOOKUP(K$4,DATA!$B$6:$CU$323,31,0),0)</f>
        <v>3704941.8699999996</v>
      </c>
      <c r="J43" s="55"/>
      <c r="K43" s="51"/>
      <c r="M43" s="63">
        <f>IFERROR(VLOOKUP(O$4,DATA!$B$6:$CU$323,31,0),0)</f>
        <v>32960003.080000009</v>
      </c>
      <c r="N43" s="55"/>
      <c r="O43" s="51"/>
    </row>
    <row r="44" spans="2:15" customFormat="1" ht="15" x14ac:dyDescent="0.25">
      <c r="B44" s="5" t="s">
        <v>139</v>
      </c>
      <c r="C44" s="8" t="s">
        <v>138</v>
      </c>
      <c r="D44" s="12"/>
      <c r="E44" s="63">
        <f>IFERROR(VLOOKUP(G$4,DATA!$B$6:$CU$323,32,0),0)</f>
        <v>806454383.09999943</v>
      </c>
      <c r="F44" s="55"/>
      <c r="G44" s="51"/>
      <c r="H44" s="12"/>
      <c r="I44" s="63">
        <f>IFERROR(VLOOKUP(K$4,DATA!$B$6:$CU$323,32,0),0)</f>
        <v>2711834.4899999993</v>
      </c>
      <c r="J44" s="55"/>
      <c r="K44" s="51"/>
      <c r="M44" s="63">
        <f>IFERROR(VLOOKUP(O$4,DATA!$B$6:$CU$323,32,0),0)</f>
        <v>18636750.070000008</v>
      </c>
      <c r="N44" s="55"/>
      <c r="O44" s="51"/>
    </row>
    <row r="45" spans="2:15" customFormat="1" ht="15" x14ac:dyDescent="0.25">
      <c r="B45" s="5" t="s">
        <v>137</v>
      </c>
      <c r="C45" s="8" t="s">
        <v>136</v>
      </c>
      <c r="D45" s="10"/>
      <c r="E45" s="63">
        <f>IFERROR(VLOOKUP(G$4,DATA!$B$6:$CU$323,33,0),0)</f>
        <v>20837509.529999983</v>
      </c>
      <c r="F45" s="55"/>
      <c r="G45" s="51"/>
      <c r="H45" s="10"/>
      <c r="I45" s="63">
        <f>IFERROR(VLOOKUP(K$4,DATA!$B$6:$CU$323,33,0),0)</f>
        <v>0</v>
      </c>
      <c r="J45" s="55"/>
      <c r="K45" s="51"/>
      <c r="M45" s="63">
        <f>IFERROR(VLOOKUP(O$4,DATA!$B$6:$CU$323,33,0),0)</f>
        <v>284785.61999999976</v>
      </c>
      <c r="N45" s="55"/>
      <c r="O45" s="51"/>
    </row>
    <row r="46" spans="2:15" customFormat="1" ht="15" x14ac:dyDescent="0.25">
      <c r="B46" s="5" t="s">
        <v>135</v>
      </c>
      <c r="C46" s="8" t="s">
        <v>134</v>
      </c>
      <c r="D46" s="10"/>
      <c r="E46" s="63">
        <f>IFERROR(VLOOKUP(G$4,DATA!$B$6:$CU$323,34,0),0)</f>
        <v>8238872.2100000083</v>
      </c>
      <c r="F46" s="55"/>
      <c r="G46" s="51"/>
      <c r="H46" s="10"/>
      <c r="I46" s="63">
        <f>IFERROR(VLOOKUP(K$4,DATA!$B$6:$CU$323,34,0),0)</f>
        <v>-99.039999999999992</v>
      </c>
      <c r="J46" s="55"/>
      <c r="K46" s="51"/>
      <c r="M46" s="63">
        <f>IFERROR(VLOOKUP(O$4,DATA!$B$6:$CU$323,34,0),0)</f>
        <v>76097.450000000099</v>
      </c>
      <c r="N46" s="55"/>
      <c r="O46" s="51"/>
    </row>
    <row r="47" spans="2:15" customFormat="1" ht="15" x14ac:dyDescent="0.25">
      <c r="B47" s="7"/>
      <c r="C47" s="14" t="s">
        <v>133</v>
      </c>
      <c r="D47" s="10"/>
      <c r="E47" s="69">
        <f>SUM(E29:E46)</f>
        <v>4450960799.5900002</v>
      </c>
      <c r="F47" s="58">
        <f>E47/E$10</f>
        <v>0.22497610309389826</v>
      </c>
      <c r="G47" s="53">
        <f>E47/E$5</f>
        <v>4119.9244193069962</v>
      </c>
      <c r="H47" s="10"/>
      <c r="I47" s="69">
        <f>SUM(I29:I46)</f>
        <v>14072407.25</v>
      </c>
      <c r="J47" s="58">
        <f>I47/I$10</f>
        <v>0.23483320555054779</v>
      </c>
      <c r="K47" s="53">
        <f>I47/I$5</f>
        <v>3762.1023667515919</v>
      </c>
      <c r="M47" s="69">
        <f>SUM(M29:M46)</f>
        <v>125921192.72000001</v>
      </c>
      <c r="N47" s="58">
        <f>M47/M$10</f>
        <v>0.22738801718823526</v>
      </c>
      <c r="O47" s="53">
        <f>M47/M$5</f>
        <v>4348.0369179091367</v>
      </c>
    </row>
    <row r="48" spans="2:15" customFormat="1" ht="15" x14ac:dyDescent="0.25">
      <c r="B48" s="5"/>
      <c r="C48" s="13"/>
      <c r="D48" s="10"/>
      <c r="E48" s="63"/>
      <c r="F48" s="55"/>
      <c r="G48" s="51"/>
      <c r="H48" s="10"/>
      <c r="I48" s="63"/>
      <c r="J48" s="55"/>
      <c r="K48" s="51"/>
      <c r="M48" s="63"/>
      <c r="N48" s="55"/>
      <c r="O48" s="51"/>
    </row>
    <row r="49" spans="2:15" customFormat="1" ht="15" x14ac:dyDescent="0.25">
      <c r="B49" s="5" t="s">
        <v>132</v>
      </c>
      <c r="C49" s="8" t="s">
        <v>131</v>
      </c>
      <c r="D49" s="9"/>
      <c r="E49" s="63">
        <f>IFERROR(VLOOKUP(G$4,DATA!$B$6:$CU$323,35,0),0)</f>
        <v>472956090.74000019</v>
      </c>
      <c r="F49" s="55"/>
      <c r="G49" s="51"/>
      <c r="H49" s="9"/>
      <c r="I49" s="63">
        <f>IFERROR(VLOOKUP(K$4,DATA!$B$6:$CU$323,35,0),0)</f>
        <v>1686250.6500000001</v>
      </c>
      <c r="J49" s="55"/>
      <c r="K49" s="51"/>
      <c r="M49" s="63">
        <f>IFERROR(VLOOKUP(O$4,DATA!$B$6:$CU$323,35,0),0)</f>
        <v>10624458.789999994</v>
      </c>
      <c r="N49" s="55"/>
      <c r="O49" s="51"/>
    </row>
    <row r="50" spans="2:15" customFormat="1" ht="15" x14ac:dyDescent="0.25">
      <c r="B50" s="5" t="s">
        <v>130</v>
      </c>
      <c r="C50" s="8" t="s">
        <v>129</v>
      </c>
      <c r="D50" s="9"/>
      <c r="E50" s="63">
        <f>IFERROR(VLOOKUP(G$4,DATA!$B$6:$CU$323,36,0),0)</f>
        <v>65187889.920000002</v>
      </c>
      <c r="F50" s="55"/>
      <c r="G50" s="51"/>
      <c r="H50" s="9"/>
      <c r="I50" s="63">
        <f>IFERROR(VLOOKUP(K$4,DATA!$B$6:$CU$323,36,0),0)</f>
        <v>241702.46000000002</v>
      </c>
      <c r="J50" s="55"/>
      <c r="K50" s="51"/>
      <c r="M50" s="63">
        <f>IFERROR(VLOOKUP(O$4,DATA!$B$6:$CU$323,36,0),0)</f>
        <v>1536.78</v>
      </c>
      <c r="N50" s="55"/>
      <c r="O50" s="51"/>
    </row>
    <row r="51" spans="2:15" customFormat="1" ht="15" x14ac:dyDescent="0.25">
      <c r="B51" s="5" t="s">
        <v>128</v>
      </c>
      <c r="C51" s="8" t="s">
        <v>127</v>
      </c>
      <c r="D51" s="12"/>
      <c r="E51" s="63">
        <f>IFERROR(VLOOKUP(G$4,DATA!$B$6:$CU$323,37,0),0)</f>
        <v>193654233.66000003</v>
      </c>
      <c r="F51" s="55"/>
      <c r="G51" s="51"/>
      <c r="H51" s="12"/>
      <c r="I51" s="63">
        <f>IFERROR(VLOOKUP(K$4,DATA!$B$6:$CU$323,37,0),0)</f>
        <v>1028740.54</v>
      </c>
      <c r="J51" s="55"/>
      <c r="K51" s="51"/>
      <c r="M51" s="63">
        <f>IFERROR(VLOOKUP(O$4,DATA!$B$6:$CU$323,37,0),0)</f>
        <v>8809258.040000001</v>
      </c>
      <c r="N51" s="55"/>
      <c r="O51" s="51"/>
    </row>
    <row r="52" spans="2:15" customFormat="1" ht="15" x14ac:dyDescent="0.25">
      <c r="B52" s="5" t="s">
        <v>126</v>
      </c>
      <c r="C52" s="8" t="s">
        <v>125</v>
      </c>
      <c r="D52" s="10"/>
      <c r="E52" s="63">
        <f>IFERROR(VLOOKUP(G$4,DATA!$B$6:$CU$323,38,0),0)</f>
        <v>88534304.300000027</v>
      </c>
      <c r="F52" s="55"/>
      <c r="G52" s="51"/>
      <c r="H52" s="10"/>
      <c r="I52" s="63">
        <f>IFERROR(VLOOKUP(K$4,DATA!$B$6:$CU$323,38,0),0)</f>
        <v>339268.26</v>
      </c>
      <c r="J52" s="55"/>
      <c r="K52" s="51"/>
      <c r="M52" s="63">
        <f>IFERROR(VLOOKUP(O$4,DATA!$B$6:$CU$323,38,0),0)</f>
        <v>4008104.25</v>
      </c>
      <c r="N52" s="55"/>
      <c r="O52" s="51"/>
    </row>
    <row r="53" spans="2:15" customFormat="1" ht="15" x14ac:dyDescent="0.25">
      <c r="B53" s="5" t="s">
        <v>124</v>
      </c>
      <c r="C53" s="8" t="s">
        <v>123</v>
      </c>
      <c r="D53" s="10"/>
      <c r="E53" s="63">
        <f>IFERROR(VLOOKUP(G$4,DATA!$B$6:$CU$323,39,0),0)</f>
        <v>157256880.55000001</v>
      </c>
      <c r="F53" s="55"/>
      <c r="G53" s="51"/>
      <c r="H53" s="10"/>
      <c r="I53" s="63">
        <f>IFERROR(VLOOKUP(K$4,DATA!$B$6:$CU$323,39,0),0)</f>
        <v>1077810.3700000001</v>
      </c>
      <c r="J53" s="55"/>
      <c r="K53" s="51"/>
      <c r="M53" s="63">
        <f>IFERROR(VLOOKUP(O$4,DATA!$B$6:$CU$323,39,0),0)</f>
        <v>6420313.4800000014</v>
      </c>
      <c r="N53" s="55"/>
      <c r="O53" s="51"/>
    </row>
    <row r="54" spans="2:15" customFormat="1" ht="15" x14ac:dyDescent="0.25">
      <c r="B54" s="7"/>
      <c r="C54" s="14" t="s">
        <v>122</v>
      </c>
      <c r="D54" s="10"/>
      <c r="E54" s="69">
        <f>SUM(E49:E53)</f>
        <v>977589399.17000031</v>
      </c>
      <c r="F54" s="58">
        <f>E54/E$10</f>
        <v>4.9412759032034452E-2</v>
      </c>
      <c r="G54" s="53">
        <f>E54/E$5</f>
        <v>904.88202863236643</v>
      </c>
      <c r="H54" s="10"/>
      <c r="I54" s="69">
        <f>SUM(I49:I53)</f>
        <v>4373772.28</v>
      </c>
      <c r="J54" s="58">
        <f>I54/I$10</f>
        <v>7.2987296815228836E-2</v>
      </c>
      <c r="K54" s="53">
        <f>I54/I$5</f>
        <v>1169.2796231590376</v>
      </c>
      <c r="M54" s="69">
        <f>SUM(M49:M53)</f>
        <v>29863671.339999992</v>
      </c>
      <c r="N54" s="58">
        <f>M54/M$10</f>
        <v>5.3927705617143287E-2</v>
      </c>
      <c r="O54" s="53">
        <f>M54/M$5</f>
        <v>1031.1873854257196</v>
      </c>
    </row>
    <row r="55" spans="2:15" customFormat="1" ht="15" x14ac:dyDescent="0.25">
      <c r="B55" s="5"/>
      <c r="C55" s="13"/>
      <c r="D55" s="10"/>
      <c r="E55" s="63"/>
      <c r="F55" s="55"/>
      <c r="G55" s="51"/>
      <c r="H55" s="10"/>
      <c r="I55" s="63"/>
      <c r="J55" s="55"/>
      <c r="K55" s="51"/>
      <c r="M55" s="63"/>
      <c r="N55" s="55"/>
      <c r="O55" s="51"/>
    </row>
    <row r="56" spans="2:15" customFormat="1" ht="15" x14ac:dyDescent="0.25">
      <c r="B56" s="5" t="s">
        <v>121</v>
      </c>
      <c r="C56" s="8" t="s">
        <v>120</v>
      </c>
      <c r="D56" s="10"/>
      <c r="E56" s="63">
        <f>IFERROR(VLOOKUP(G$4,DATA!$B$6:$CU$323,40,0),0)</f>
        <v>20592334.500000004</v>
      </c>
      <c r="F56" s="55"/>
      <c r="G56" s="51"/>
      <c r="H56" s="10"/>
      <c r="I56" s="63">
        <f>IFERROR(VLOOKUP(K$4,DATA!$B$6:$CU$323,40,0),0)</f>
        <v>90395.510000000009</v>
      </c>
      <c r="J56" s="55"/>
      <c r="K56" s="51"/>
      <c r="M56" s="63">
        <f>IFERROR(VLOOKUP(O$4,DATA!$B$6:$CU$323,40,0),0)</f>
        <v>318050.27</v>
      </c>
      <c r="N56" s="55"/>
      <c r="O56" s="51"/>
    </row>
    <row r="57" spans="2:15" customFormat="1" ht="15" x14ac:dyDescent="0.25">
      <c r="B57" s="5" t="s">
        <v>119</v>
      </c>
      <c r="C57" s="8" t="s">
        <v>118</v>
      </c>
      <c r="D57" s="10"/>
      <c r="E57" s="63">
        <f>IFERROR(VLOOKUP(G$4,DATA!$B$6:$CU$323,41,0),0)</f>
        <v>4907441.0600000005</v>
      </c>
      <c r="F57" s="55"/>
      <c r="G57" s="51"/>
      <c r="H57" s="10"/>
      <c r="I57" s="63">
        <f>IFERROR(VLOOKUP(K$4,DATA!$B$6:$CU$323,41,0),0)</f>
        <v>0</v>
      </c>
      <c r="J57" s="55"/>
      <c r="K57" s="51"/>
      <c r="M57" s="63">
        <f>IFERROR(VLOOKUP(O$4,DATA!$B$6:$CU$323,41,0),0)</f>
        <v>200000</v>
      </c>
      <c r="N57" s="55"/>
      <c r="O57" s="51"/>
    </row>
    <row r="58" spans="2:15" customFormat="1" ht="15" x14ac:dyDescent="0.25">
      <c r="B58" s="5" t="s">
        <v>117</v>
      </c>
      <c r="C58" s="8" t="s">
        <v>116</v>
      </c>
      <c r="D58" s="10"/>
      <c r="E58" s="63">
        <f>IFERROR(VLOOKUP(G$4,DATA!$B$6:$CU$323,42,0),0)</f>
        <v>189375321.34</v>
      </c>
      <c r="F58" s="55"/>
      <c r="G58" s="51"/>
      <c r="H58" s="10"/>
      <c r="I58" s="63">
        <f>IFERROR(VLOOKUP(K$4,DATA!$B$6:$CU$323,42,0),0)</f>
        <v>356830.61</v>
      </c>
      <c r="J58" s="55"/>
      <c r="K58" s="51"/>
      <c r="M58" s="63">
        <f>IFERROR(VLOOKUP(O$4,DATA!$B$6:$CU$323,42,0),0)</f>
        <v>1637259.59</v>
      </c>
      <c r="N58" s="55"/>
      <c r="O58" s="51"/>
    </row>
    <row r="59" spans="2:15" customFormat="1" ht="15" x14ac:dyDescent="0.25">
      <c r="B59" s="5" t="s">
        <v>115</v>
      </c>
      <c r="C59" s="8" t="s">
        <v>114</v>
      </c>
      <c r="D59" s="10"/>
      <c r="E59" s="63">
        <f>IFERROR(VLOOKUP(G$4,DATA!$B$6:$CU$323,43,0),0)</f>
        <v>20046497.010000002</v>
      </c>
      <c r="F59" s="55"/>
      <c r="G59" s="51"/>
      <c r="H59" s="10"/>
      <c r="I59" s="63">
        <f>IFERROR(VLOOKUP(K$4,DATA!$B$6:$CU$323,43,0),0)</f>
        <v>0</v>
      </c>
      <c r="J59" s="55"/>
      <c r="K59" s="51"/>
      <c r="M59" s="63">
        <f>IFERROR(VLOOKUP(O$4,DATA!$B$6:$CU$323,43,0),0)</f>
        <v>0</v>
      </c>
      <c r="N59" s="55"/>
      <c r="O59" s="51"/>
    </row>
    <row r="60" spans="2:15" customFormat="1" ht="15" x14ac:dyDescent="0.25">
      <c r="B60" s="5" t="s">
        <v>113</v>
      </c>
      <c r="C60" s="8" t="s">
        <v>112</v>
      </c>
      <c r="D60" s="10"/>
      <c r="E60" s="63">
        <f>IFERROR(VLOOKUP(G$4,DATA!$B$6:$CU$323,44,0),0)</f>
        <v>71210045.400000006</v>
      </c>
      <c r="F60" s="55"/>
      <c r="G60" s="51"/>
      <c r="H60" s="10"/>
      <c r="I60" s="63">
        <f>IFERROR(VLOOKUP(K$4,DATA!$B$6:$CU$323,44,0),0)</f>
        <v>112627.51000000001</v>
      </c>
      <c r="J60" s="55"/>
      <c r="K60" s="51"/>
      <c r="M60" s="63">
        <f>IFERROR(VLOOKUP(O$4,DATA!$B$6:$CU$323,44,0),0)</f>
        <v>0</v>
      </c>
      <c r="N60" s="55"/>
      <c r="O60" s="51"/>
    </row>
    <row r="61" spans="2:15" customFormat="1" ht="15" x14ac:dyDescent="0.25">
      <c r="B61" s="5" t="s">
        <v>111</v>
      </c>
      <c r="C61" s="8" t="s">
        <v>110</v>
      </c>
      <c r="D61" s="10"/>
      <c r="E61" s="63">
        <f>IFERROR(VLOOKUP(G$4,DATA!$B$6:$CU$323,45,0),0)</f>
        <v>47113506.400000006</v>
      </c>
      <c r="F61" s="55"/>
      <c r="G61" s="51"/>
      <c r="H61" s="10"/>
      <c r="I61" s="63">
        <f>IFERROR(VLOOKUP(K$4,DATA!$B$6:$CU$323,45,0),0)</f>
        <v>147863.83000000002</v>
      </c>
      <c r="J61" s="55"/>
      <c r="K61" s="51"/>
      <c r="M61" s="63">
        <f>IFERROR(VLOOKUP(O$4,DATA!$B$6:$CU$323,45,0),0)</f>
        <v>878680.80999999994</v>
      </c>
      <c r="N61" s="55"/>
      <c r="O61" s="51"/>
    </row>
    <row r="62" spans="2:15" customFormat="1" ht="15" x14ac:dyDescent="0.25">
      <c r="B62" s="5" t="s">
        <v>109</v>
      </c>
      <c r="C62" s="8" t="s">
        <v>108</v>
      </c>
      <c r="D62" s="10"/>
      <c r="E62" s="63">
        <f>IFERROR(VLOOKUP(G$4,DATA!$B$6:$CU$323,46,0),0)</f>
        <v>412297918.84000009</v>
      </c>
      <c r="F62" s="55"/>
      <c r="G62" s="51"/>
      <c r="H62" s="10"/>
      <c r="I62" s="63">
        <f>IFERROR(VLOOKUP(K$4,DATA!$B$6:$CU$323,46,0),0)</f>
        <v>427779.81</v>
      </c>
      <c r="J62" s="55"/>
      <c r="K62" s="51"/>
      <c r="M62" s="63">
        <f>IFERROR(VLOOKUP(O$4,DATA!$B$6:$CU$323,46,0),0)</f>
        <v>5755026.4699999988</v>
      </c>
      <c r="N62" s="55"/>
      <c r="O62" s="51"/>
    </row>
    <row r="63" spans="2:15" customFormat="1" ht="15" x14ac:dyDescent="0.25">
      <c r="B63" s="5" t="s">
        <v>107</v>
      </c>
      <c r="C63" s="8" t="s">
        <v>106</v>
      </c>
      <c r="D63" s="10"/>
      <c r="E63" s="63">
        <f>IFERROR(VLOOKUP(G$4,DATA!$B$6:$CU$323,47,0),0)</f>
        <v>14148459.77</v>
      </c>
      <c r="F63" s="55"/>
      <c r="G63" s="51"/>
      <c r="H63" s="10"/>
      <c r="I63" s="63">
        <f>IFERROR(VLOOKUP(K$4,DATA!$B$6:$CU$323,47,0),0)</f>
        <v>3110.5</v>
      </c>
      <c r="J63" s="55"/>
      <c r="K63" s="51"/>
      <c r="M63" s="63">
        <f>IFERROR(VLOOKUP(O$4,DATA!$B$6:$CU$323,47,0),0)</f>
        <v>379787.58</v>
      </c>
      <c r="N63" s="55"/>
      <c r="O63" s="51"/>
    </row>
    <row r="64" spans="2:15" customFormat="1" ht="15" x14ac:dyDescent="0.25">
      <c r="B64" s="5" t="s">
        <v>105</v>
      </c>
      <c r="C64" s="8" t="s">
        <v>104</v>
      </c>
      <c r="D64" s="10"/>
      <c r="E64" s="63">
        <f>IFERROR(VLOOKUP(G$4,DATA!$B$6:$CU$323,48,0),0)</f>
        <v>8805538.7700000014</v>
      </c>
      <c r="F64" s="55"/>
      <c r="G64" s="51"/>
      <c r="H64" s="10"/>
      <c r="I64" s="63">
        <f>IFERROR(VLOOKUP(K$4,DATA!$B$6:$CU$323,48,0),0)</f>
        <v>0</v>
      </c>
      <c r="J64" s="55"/>
      <c r="K64" s="51"/>
      <c r="M64" s="63">
        <f>IFERROR(VLOOKUP(O$4,DATA!$B$6:$CU$323,48,0),0)</f>
        <v>159104</v>
      </c>
      <c r="N64" s="55"/>
      <c r="O64" s="51"/>
    </row>
    <row r="65" spans="2:15" customFormat="1" ht="15" x14ac:dyDescent="0.25">
      <c r="B65" s="5" t="s">
        <v>103</v>
      </c>
      <c r="C65" s="8" t="s">
        <v>102</v>
      </c>
      <c r="D65" s="10"/>
      <c r="E65" s="63">
        <f>IFERROR(VLOOKUP(G$4,DATA!$B$6:$CU$323,49,0),0)</f>
        <v>8195594.5499999989</v>
      </c>
      <c r="F65" s="55"/>
      <c r="G65" s="51"/>
      <c r="H65" s="10"/>
      <c r="I65" s="63">
        <f>IFERROR(VLOOKUP(K$4,DATA!$B$6:$CU$323,49,0),0)</f>
        <v>0</v>
      </c>
      <c r="J65" s="55"/>
      <c r="K65" s="51"/>
      <c r="M65" s="63">
        <f>IFERROR(VLOOKUP(O$4,DATA!$B$6:$CU$323,49,0),0)</f>
        <v>9385</v>
      </c>
      <c r="N65" s="55"/>
      <c r="O65" s="51"/>
    </row>
    <row r="66" spans="2:15" customFormat="1" ht="15" x14ac:dyDescent="0.25">
      <c r="B66" s="5" t="s">
        <v>101</v>
      </c>
      <c r="C66" s="8" t="s">
        <v>100</v>
      </c>
      <c r="D66" s="10"/>
      <c r="E66" s="63">
        <f>IFERROR(VLOOKUP(G$4,DATA!$B$6:$CU$323,50,0),0)</f>
        <v>39312829.109999992</v>
      </c>
      <c r="F66" s="55"/>
      <c r="G66" s="51"/>
      <c r="H66" s="10"/>
      <c r="I66" s="63">
        <f>IFERROR(VLOOKUP(K$4,DATA!$B$6:$CU$323,50,0),0)</f>
        <v>0</v>
      </c>
      <c r="J66" s="55"/>
      <c r="K66" s="51"/>
      <c r="M66" s="63">
        <f>IFERROR(VLOOKUP(O$4,DATA!$B$6:$CU$323,50,0),0)</f>
        <v>1267.74</v>
      </c>
      <c r="N66" s="55"/>
      <c r="O66" s="51"/>
    </row>
    <row r="67" spans="2:15" customFormat="1" ht="15" x14ac:dyDescent="0.25">
      <c r="B67" s="5" t="s">
        <v>99</v>
      </c>
      <c r="C67" s="8" t="s">
        <v>98</v>
      </c>
      <c r="D67" s="10"/>
      <c r="E67" s="63">
        <f>IFERROR(VLOOKUP(G$4,DATA!$B$6:$CU$323,51,0),0)</f>
        <v>12986087.260000002</v>
      </c>
      <c r="F67" s="55"/>
      <c r="G67" s="51"/>
      <c r="H67" s="10"/>
      <c r="I67" s="63">
        <f>IFERROR(VLOOKUP(K$4,DATA!$B$6:$CU$323,51,0),0)</f>
        <v>0</v>
      </c>
      <c r="J67" s="55"/>
      <c r="K67" s="51"/>
      <c r="M67" s="63">
        <f>IFERROR(VLOOKUP(O$4,DATA!$B$6:$CU$323,51,0),0)</f>
        <v>26812.7</v>
      </c>
      <c r="N67" s="55"/>
      <c r="O67" s="51"/>
    </row>
    <row r="68" spans="2:15" customFormat="1" ht="15" x14ac:dyDescent="0.25">
      <c r="B68" s="5" t="s">
        <v>97</v>
      </c>
      <c r="C68" s="8" t="s">
        <v>96</v>
      </c>
      <c r="D68" s="10"/>
      <c r="E68" s="63">
        <f>IFERROR(VLOOKUP(G$4,DATA!$B$6:$CU$323,52,0),0)</f>
        <v>7906033.8499999996</v>
      </c>
      <c r="F68" s="55"/>
      <c r="G68" s="51"/>
      <c r="H68" s="10"/>
      <c r="I68" s="63">
        <f>IFERROR(VLOOKUP(K$4,DATA!$B$6:$CU$323,52,0),0)</f>
        <v>0</v>
      </c>
      <c r="J68" s="55"/>
      <c r="K68" s="51"/>
      <c r="M68" s="63">
        <f>IFERROR(VLOOKUP(O$4,DATA!$B$6:$CU$323,52,0),0)</f>
        <v>458948.69</v>
      </c>
      <c r="N68" s="55"/>
      <c r="O68" s="51"/>
    </row>
    <row r="69" spans="2:15" customFormat="1" ht="15" x14ac:dyDescent="0.25">
      <c r="B69" s="5" t="s">
        <v>95</v>
      </c>
      <c r="C69" s="8" t="s">
        <v>94</v>
      </c>
      <c r="D69" s="10"/>
      <c r="E69" s="63">
        <f>IFERROR(VLOOKUP(G$4,DATA!$B$6:$CU$323,53,0),0)</f>
        <v>63587825.449999996</v>
      </c>
      <c r="F69" s="55"/>
      <c r="G69" s="51"/>
      <c r="H69" s="10"/>
      <c r="I69" s="63">
        <f>IFERROR(VLOOKUP(K$4,DATA!$B$6:$CU$323,53,0),0)</f>
        <v>179128.65000000002</v>
      </c>
      <c r="J69" s="55"/>
      <c r="K69" s="51"/>
      <c r="M69" s="63">
        <f>IFERROR(VLOOKUP(O$4,DATA!$B$6:$CU$323,53,0),0)</f>
        <v>1073898.3399999999</v>
      </c>
      <c r="N69" s="55"/>
      <c r="O69" s="51"/>
    </row>
    <row r="70" spans="2:15" customFormat="1" ht="15" x14ac:dyDescent="0.25">
      <c r="B70" s="5" t="s">
        <v>93</v>
      </c>
      <c r="C70" s="8" t="s">
        <v>92</v>
      </c>
      <c r="D70" s="10"/>
      <c r="E70" s="63">
        <f>IFERROR(VLOOKUP(G$4,DATA!$B$6:$CU$323,54,0),0)</f>
        <v>43871235.689999998</v>
      </c>
      <c r="F70" s="55"/>
      <c r="G70" s="51"/>
      <c r="H70" s="10"/>
      <c r="I70" s="63">
        <f>IFERROR(VLOOKUP(K$4,DATA!$B$6:$CU$323,54,0),0)</f>
        <v>25496.649999999998</v>
      </c>
      <c r="J70" s="55"/>
      <c r="K70" s="51"/>
      <c r="M70" s="63">
        <f>IFERROR(VLOOKUP(O$4,DATA!$B$6:$CU$323,54,0),0)</f>
        <v>1123842.5399999998</v>
      </c>
      <c r="N70" s="55"/>
      <c r="O70" s="51"/>
    </row>
    <row r="71" spans="2:15" customFormat="1" ht="15" x14ac:dyDescent="0.25">
      <c r="B71" s="5" t="s">
        <v>91</v>
      </c>
      <c r="C71" s="8" t="s">
        <v>90</v>
      </c>
      <c r="D71" s="10"/>
      <c r="E71" s="63">
        <f>IFERROR(VLOOKUP(G$4,DATA!$B$6:$CU$323,55,0),0)</f>
        <v>76596270.420000017</v>
      </c>
      <c r="F71" s="55"/>
      <c r="G71" s="51"/>
      <c r="H71" s="10"/>
      <c r="I71" s="63">
        <f>IFERROR(VLOOKUP(K$4,DATA!$B$6:$CU$323,55,0),0)</f>
        <v>636325.67000000004</v>
      </c>
      <c r="J71" s="55"/>
      <c r="K71" s="51"/>
      <c r="M71" s="63">
        <f>IFERROR(VLOOKUP(O$4,DATA!$B$6:$CU$323,55,0),0)</f>
        <v>601342.30000000016</v>
      </c>
      <c r="N71" s="55"/>
      <c r="O71" s="51"/>
    </row>
    <row r="72" spans="2:15" customFormat="1" ht="15" x14ac:dyDescent="0.25">
      <c r="B72" s="5" t="s">
        <v>89</v>
      </c>
      <c r="C72" s="8" t="s">
        <v>88</v>
      </c>
      <c r="D72" s="10"/>
      <c r="E72" s="63">
        <f>IFERROR(VLOOKUP(G$4,DATA!$B$6:$CU$323,56,0),0)</f>
        <v>22700334.140000001</v>
      </c>
      <c r="F72" s="55"/>
      <c r="G72" s="51"/>
      <c r="H72" s="10"/>
      <c r="I72" s="63">
        <f>IFERROR(VLOOKUP(K$4,DATA!$B$6:$CU$323,56,0),0)</f>
        <v>27007.86</v>
      </c>
      <c r="J72" s="55"/>
      <c r="K72" s="51"/>
      <c r="M72" s="63">
        <f>IFERROR(VLOOKUP(O$4,DATA!$B$6:$CU$323,56,0),0)</f>
        <v>284313.56999999995</v>
      </c>
      <c r="N72" s="55"/>
      <c r="O72" s="51"/>
    </row>
    <row r="73" spans="2:15" customFormat="1" ht="15" x14ac:dyDescent="0.25">
      <c r="B73" s="5" t="s">
        <v>87</v>
      </c>
      <c r="C73" s="8" t="s">
        <v>86</v>
      </c>
      <c r="D73" s="10"/>
      <c r="E73" s="63">
        <f>IFERROR(VLOOKUP(G$4,DATA!$B$6:$CU$323,57,0),0)</f>
        <v>9493199.9900000002</v>
      </c>
      <c r="F73" s="55"/>
      <c r="G73" s="51"/>
      <c r="H73" s="10"/>
      <c r="I73" s="63">
        <f>IFERROR(VLOOKUP(K$4,DATA!$B$6:$CU$323,57,0),0)</f>
        <v>7793.12</v>
      </c>
      <c r="J73" s="55"/>
      <c r="K73" s="51"/>
      <c r="M73" s="63">
        <f>IFERROR(VLOOKUP(O$4,DATA!$B$6:$CU$323,57,0),0)</f>
        <v>394702.78</v>
      </c>
      <c r="N73" s="55"/>
      <c r="O73" s="51"/>
    </row>
    <row r="74" spans="2:15" customFormat="1" ht="15" x14ac:dyDescent="0.25">
      <c r="B74" s="5" t="s">
        <v>85</v>
      </c>
      <c r="C74" s="8" t="s">
        <v>84</v>
      </c>
      <c r="D74" s="10"/>
      <c r="E74" s="63">
        <f>IFERROR(VLOOKUP(G$4,DATA!$B$6:$CU$323,58,0),0)</f>
        <v>10609379.099999998</v>
      </c>
      <c r="F74" s="55"/>
      <c r="G74" s="51"/>
      <c r="H74" s="10"/>
      <c r="I74" s="63">
        <f>IFERROR(VLOOKUP(K$4,DATA!$B$6:$CU$323,58,0),0)</f>
        <v>43397.56</v>
      </c>
      <c r="J74" s="55"/>
      <c r="K74" s="51"/>
      <c r="M74" s="63">
        <f>IFERROR(VLOOKUP(O$4,DATA!$B$6:$CU$323,58,0),0)</f>
        <v>42332.36</v>
      </c>
      <c r="N74" s="55"/>
      <c r="O74" s="51"/>
    </row>
    <row r="75" spans="2:15" customFormat="1" ht="15" x14ac:dyDescent="0.25">
      <c r="B75" s="5" t="s">
        <v>83</v>
      </c>
      <c r="C75" s="8" t="s">
        <v>82</v>
      </c>
      <c r="D75" s="10"/>
      <c r="E75" s="63">
        <f>IFERROR(VLOOKUP(G$4,DATA!$B$6:$CU$323,59,0),0)</f>
        <v>1992982.7299999997</v>
      </c>
      <c r="F75" s="55"/>
      <c r="G75" s="51"/>
      <c r="H75" s="10"/>
      <c r="I75" s="63">
        <f>IFERROR(VLOOKUP(K$4,DATA!$B$6:$CU$323,59,0),0)</f>
        <v>0</v>
      </c>
      <c r="J75" s="55"/>
      <c r="K75" s="51"/>
      <c r="M75" s="63">
        <f>IFERROR(VLOOKUP(O$4,DATA!$B$6:$CU$323,59,0),0)</f>
        <v>0</v>
      </c>
      <c r="N75" s="55"/>
      <c r="O75" s="51"/>
    </row>
    <row r="76" spans="2:15" customFormat="1" ht="15" x14ac:dyDescent="0.25">
      <c r="B76" s="5" t="s">
        <v>81</v>
      </c>
      <c r="C76" s="8" t="s">
        <v>80</v>
      </c>
      <c r="D76" s="10"/>
      <c r="E76" s="63">
        <f>IFERROR(VLOOKUP(G$4,DATA!$B$6:$CU$323,60,0),0)</f>
        <v>30992244.769999996</v>
      </c>
      <c r="F76" s="55"/>
      <c r="G76" s="51"/>
      <c r="H76" s="10"/>
      <c r="I76" s="63">
        <f>IFERROR(VLOOKUP(K$4,DATA!$B$6:$CU$323,60,0),0)</f>
        <v>0</v>
      </c>
      <c r="J76" s="55"/>
      <c r="K76" s="51"/>
      <c r="M76" s="63">
        <f>IFERROR(VLOOKUP(O$4,DATA!$B$6:$CU$323,60,0),0)</f>
        <v>0</v>
      </c>
      <c r="N76" s="55"/>
      <c r="O76" s="51"/>
    </row>
    <row r="77" spans="2:15" customFormat="1" ht="15" x14ac:dyDescent="0.25">
      <c r="B77" s="5" t="s">
        <v>79</v>
      </c>
      <c r="C77" s="8" t="s">
        <v>78</v>
      </c>
      <c r="D77" s="10"/>
      <c r="E77" s="63">
        <f>IFERROR(VLOOKUP(G$4,DATA!$B$6:$CU$323,61,0),0)</f>
        <v>1425750.87</v>
      </c>
      <c r="F77" s="55"/>
      <c r="G77" s="51"/>
      <c r="H77" s="10"/>
      <c r="I77" s="63">
        <f>IFERROR(VLOOKUP(K$4,DATA!$B$6:$CU$323,61,0),0)</f>
        <v>0</v>
      </c>
      <c r="J77" s="55"/>
      <c r="K77" s="51"/>
      <c r="M77" s="63">
        <f>IFERROR(VLOOKUP(O$4,DATA!$B$6:$CU$323,61,0),0)</f>
        <v>0</v>
      </c>
      <c r="N77" s="55"/>
      <c r="O77" s="51"/>
    </row>
    <row r="78" spans="2:15" customFormat="1" ht="15" x14ac:dyDescent="0.25">
      <c r="B78" s="5" t="s">
        <v>77</v>
      </c>
      <c r="C78" s="8" t="s">
        <v>76</v>
      </c>
      <c r="D78" s="10"/>
      <c r="E78" s="63">
        <f>IFERROR(VLOOKUP(G$4,DATA!$B$6:$CU$323,62,0),0)</f>
        <v>12927857.52</v>
      </c>
      <c r="F78" s="55"/>
      <c r="G78" s="51"/>
      <c r="H78" s="10"/>
      <c r="I78" s="63">
        <f>IFERROR(VLOOKUP(K$4,DATA!$B$6:$CU$323,62,0),0)</f>
        <v>0</v>
      </c>
      <c r="J78" s="55"/>
      <c r="K78" s="51"/>
      <c r="M78" s="63">
        <f>IFERROR(VLOOKUP(O$4,DATA!$B$6:$CU$323,62,0),0)</f>
        <v>63211.44</v>
      </c>
      <c r="N78" s="55"/>
      <c r="O78" s="51"/>
    </row>
    <row r="79" spans="2:15" customFormat="1" ht="15" x14ac:dyDescent="0.25">
      <c r="B79" s="5" t="s">
        <v>75</v>
      </c>
      <c r="C79" s="8" t="s">
        <v>74</v>
      </c>
      <c r="D79" s="10"/>
      <c r="E79" s="63">
        <v>0</v>
      </c>
      <c r="F79" s="55"/>
      <c r="G79" s="51"/>
      <c r="H79" s="10"/>
      <c r="I79" s="63">
        <v>0</v>
      </c>
      <c r="J79" s="55"/>
      <c r="K79" s="51"/>
      <c r="M79" s="63">
        <v>0</v>
      </c>
      <c r="N79" s="55"/>
      <c r="O79" s="51"/>
    </row>
    <row r="80" spans="2:15" customFormat="1" ht="15" x14ac:dyDescent="0.25">
      <c r="B80" s="5" t="s">
        <v>73</v>
      </c>
      <c r="C80" s="8" t="s">
        <v>72</v>
      </c>
      <c r="D80" s="10"/>
      <c r="E80" s="63">
        <f>IFERROR(VLOOKUP(G$4,DATA!$B$6:$CU$323,63,0),0)</f>
        <v>159285100.03999999</v>
      </c>
      <c r="F80" s="55"/>
      <c r="G80" s="51"/>
      <c r="H80" s="10"/>
      <c r="I80" s="63">
        <f>IFERROR(VLOOKUP(K$4,DATA!$B$6:$CU$323,63,0),0)</f>
        <v>18180.05</v>
      </c>
      <c r="J80" s="55"/>
      <c r="K80" s="51"/>
      <c r="M80" s="63">
        <f>IFERROR(VLOOKUP(O$4,DATA!$B$6:$CU$323,63,0),0)</f>
        <v>12471522.030000001</v>
      </c>
      <c r="N80" s="55"/>
      <c r="O80" s="51"/>
    </row>
    <row r="81" spans="2:15" customFormat="1" ht="15" x14ac:dyDescent="0.25">
      <c r="B81" s="5" t="s">
        <v>71</v>
      </c>
      <c r="C81" s="8" t="s">
        <v>70</v>
      </c>
      <c r="D81" s="10"/>
      <c r="E81" s="63">
        <f>IFERROR(VLOOKUP(G$4,DATA!$B$6:$CU$323,64,0),0)</f>
        <v>190711905.18000001</v>
      </c>
      <c r="F81" s="55"/>
      <c r="G81" s="51"/>
      <c r="H81" s="10"/>
      <c r="I81" s="63">
        <f>IFERROR(VLOOKUP(K$4,DATA!$B$6:$CU$323,64,0),0)</f>
        <v>487330.56</v>
      </c>
      <c r="J81" s="55"/>
      <c r="K81" s="51"/>
      <c r="M81" s="63">
        <f>IFERROR(VLOOKUP(O$4,DATA!$B$6:$CU$323,64,0),0)</f>
        <v>2274763.9300000002</v>
      </c>
      <c r="N81" s="55"/>
      <c r="O81" s="51"/>
    </row>
    <row r="82" spans="2:15" customFormat="1" ht="15" x14ac:dyDescent="0.25">
      <c r="B82" s="5" t="s">
        <v>69</v>
      </c>
      <c r="C82" s="8" t="s">
        <v>68</v>
      </c>
      <c r="D82" s="10"/>
      <c r="E82" s="63">
        <f>IFERROR(VLOOKUP(G$4,DATA!$B$6:$CU$323,65,0),0)</f>
        <v>121135387.67</v>
      </c>
      <c r="F82" s="55"/>
      <c r="G82" s="51"/>
      <c r="H82" s="10"/>
      <c r="I82" s="63">
        <f>IFERROR(VLOOKUP(K$4,DATA!$B$6:$CU$323,65,0),0)</f>
        <v>817917.07000000007</v>
      </c>
      <c r="J82" s="55"/>
      <c r="K82" s="51"/>
      <c r="M82" s="63">
        <f>IFERROR(VLOOKUP(O$4,DATA!$B$6:$CU$323,65,0),0)</f>
        <v>476280.87000000011</v>
      </c>
      <c r="N82" s="55"/>
      <c r="O82" s="51"/>
    </row>
    <row r="83" spans="2:15" customFormat="1" ht="15" x14ac:dyDescent="0.25">
      <c r="B83" s="5" t="s">
        <v>67</v>
      </c>
      <c r="C83" s="8" t="s">
        <v>66</v>
      </c>
      <c r="D83" s="10"/>
      <c r="E83" s="63">
        <f>IFERROR(VLOOKUP(G$4,DATA!$B$6:$CU$323,66,0),0)</f>
        <v>1473044.0100000002</v>
      </c>
      <c r="F83" s="55"/>
      <c r="G83" s="51"/>
      <c r="H83" s="10"/>
      <c r="I83" s="63">
        <f>IFERROR(VLOOKUP(K$4,DATA!$B$6:$CU$323,66,0),0)</f>
        <v>2904.19</v>
      </c>
      <c r="J83" s="55"/>
      <c r="K83" s="51"/>
      <c r="M83" s="63">
        <f>IFERROR(VLOOKUP(O$4,DATA!$B$6:$CU$323,66,0),0)</f>
        <v>55477.180000000008</v>
      </c>
      <c r="N83" s="55"/>
      <c r="O83" s="51"/>
    </row>
    <row r="84" spans="2:15" customFormat="1" ht="15" x14ac:dyDescent="0.25">
      <c r="B84" s="5" t="s">
        <v>65</v>
      </c>
      <c r="C84" s="8" t="s">
        <v>64</v>
      </c>
      <c r="D84" s="10"/>
      <c r="E84" s="63">
        <f>IFERROR(VLOOKUP(G$4,DATA!$B$6:$CU$323,67,0),0)</f>
        <v>6283239.25</v>
      </c>
      <c r="F84" s="55"/>
      <c r="G84" s="51"/>
      <c r="H84" s="10"/>
      <c r="I84" s="63">
        <f>IFERROR(VLOOKUP(K$4,DATA!$B$6:$CU$323,67,0),0)</f>
        <v>101440.17000000001</v>
      </c>
      <c r="J84" s="55"/>
      <c r="K84" s="51"/>
      <c r="M84" s="63">
        <f>IFERROR(VLOOKUP(O$4,DATA!$B$6:$CU$323,67,0),0)</f>
        <v>578426.41</v>
      </c>
      <c r="N84" s="55"/>
      <c r="O84" s="51"/>
    </row>
    <row r="85" spans="2:15" customFormat="1" ht="15" x14ac:dyDescent="0.25">
      <c r="B85" s="5" t="s">
        <v>63</v>
      </c>
      <c r="C85" s="8" t="s">
        <v>62</v>
      </c>
      <c r="D85" s="10"/>
      <c r="E85" s="63">
        <f>IFERROR(VLOOKUP(G$4,DATA!$B$6:$CU$323,68,0),0)</f>
        <v>151021636.16</v>
      </c>
      <c r="F85" s="55"/>
      <c r="G85" s="51"/>
      <c r="H85" s="10"/>
      <c r="I85" s="63">
        <f>IFERROR(VLOOKUP(K$4,DATA!$B$6:$CU$323,68,0),0)</f>
        <v>129016.26</v>
      </c>
      <c r="J85" s="55"/>
      <c r="K85" s="51"/>
      <c r="M85" s="63">
        <f>IFERROR(VLOOKUP(O$4,DATA!$B$6:$CU$323,68,0),0)</f>
        <v>4052128.94</v>
      </c>
      <c r="N85" s="55"/>
      <c r="O85" s="51"/>
    </row>
    <row r="86" spans="2:15" customFormat="1" ht="15" x14ac:dyDescent="0.25">
      <c r="B86" s="5" t="s">
        <v>61</v>
      </c>
      <c r="C86" s="8" t="s">
        <v>60</v>
      </c>
      <c r="D86" s="10"/>
      <c r="E86" s="63">
        <f>IFERROR(VLOOKUP(G$4,DATA!$B$6:$CU$323,69,0),0)</f>
        <v>76848483.170000002</v>
      </c>
      <c r="F86" s="55"/>
      <c r="G86" s="51"/>
      <c r="H86" s="10"/>
      <c r="I86" s="63">
        <f>IFERROR(VLOOKUP(K$4,DATA!$B$6:$CU$323,69,0),0)</f>
        <v>0</v>
      </c>
      <c r="J86" s="55"/>
      <c r="K86" s="51"/>
      <c r="M86" s="63">
        <f>IFERROR(VLOOKUP(O$4,DATA!$B$6:$CU$323,69,0),0)</f>
        <v>5792.1</v>
      </c>
      <c r="N86" s="55"/>
      <c r="O86" s="51"/>
    </row>
    <row r="87" spans="2:15" customFormat="1" ht="15" x14ac:dyDescent="0.25">
      <c r="B87" s="5" t="s">
        <v>59</v>
      </c>
      <c r="C87" s="8" t="s">
        <v>58</v>
      </c>
      <c r="D87" s="10"/>
      <c r="E87" s="63">
        <f>IFERROR(VLOOKUP(G$4,DATA!$B$6:$CU$323,70,0),0)</f>
        <v>51433835.770000003</v>
      </c>
      <c r="F87" s="55"/>
      <c r="G87" s="51"/>
      <c r="H87" s="10"/>
      <c r="I87" s="63">
        <f>IFERROR(VLOOKUP(K$4,DATA!$B$6:$CU$323,70,0),0)</f>
        <v>0</v>
      </c>
      <c r="J87" s="55"/>
      <c r="K87" s="51"/>
      <c r="M87" s="63">
        <f>IFERROR(VLOOKUP(O$4,DATA!$B$6:$CU$323,70,0),0)</f>
        <v>0</v>
      </c>
      <c r="N87" s="55"/>
      <c r="O87" s="51"/>
    </row>
    <row r="88" spans="2:15" customFormat="1" ht="15" x14ac:dyDescent="0.25">
      <c r="B88" s="5" t="s">
        <v>57</v>
      </c>
      <c r="C88" s="8" t="s">
        <v>56</v>
      </c>
      <c r="D88" s="10"/>
      <c r="E88" s="63">
        <f>IFERROR(VLOOKUP(G$4,DATA!$B$6:$CU$323,71,0),0)</f>
        <v>24119238.079999998</v>
      </c>
      <c r="F88" s="55"/>
      <c r="G88" s="51"/>
      <c r="H88" s="10"/>
      <c r="I88" s="63">
        <f>IFERROR(VLOOKUP(K$4,DATA!$B$6:$CU$323,71,0),0)</f>
        <v>73395.94</v>
      </c>
      <c r="J88" s="55"/>
      <c r="K88" s="51"/>
      <c r="M88" s="63">
        <f>IFERROR(VLOOKUP(O$4,DATA!$B$6:$CU$323,71,0),0)</f>
        <v>123985.94</v>
      </c>
      <c r="N88" s="55"/>
      <c r="O88" s="51"/>
    </row>
    <row r="89" spans="2:15" customFormat="1" ht="15" x14ac:dyDescent="0.25">
      <c r="B89" s="5" t="s">
        <v>55</v>
      </c>
      <c r="C89" s="8" t="s">
        <v>54</v>
      </c>
      <c r="D89" s="10"/>
      <c r="E89" s="63">
        <f>IFERROR(VLOOKUP(G$4,DATA!$B$6:$CU$323,73,0),0)</f>
        <v>64501902.489999995</v>
      </c>
      <c r="F89" s="55"/>
      <c r="G89" s="51"/>
      <c r="H89" s="10"/>
      <c r="I89" s="63">
        <f>IFERROR(VLOOKUP(K$4,DATA!$B$6:$CU$323,73,0),0)</f>
        <v>412206.20000000007</v>
      </c>
      <c r="J89" s="55"/>
      <c r="K89" s="51"/>
      <c r="M89" s="63">
        <f>IFERROR(VLOOKUP(O$4,DATA!$B$6:$CU$323,73,0),0)</f>
        <v>0</v>
      </c>
      <c r="N89" s="55"/>
      <c r="O89" s="51"/>
    </row>
    <row r="90" spans="2:15" customFormat="1" ht="15" x14ac:dyDescent="0.25">
      <c r="B90" s="5" t="s">
        <v>53</v>
      </c>
      <c r="C90" s="8" t="s">
        <v>52</v>
      </c>
      <c r="D90" s="10"/>
      <c r="E90" s="63">
        <f>IFERROR(VLOOKUP(G$4,DATA!$B$6:$CU$323,74,0),0)</f>
        <v>2188120.25</v>
      </c>
      <c r="F90" s="55"/>
      <c r="G90" s="51"/>
      <c r="H90" s="10"/>
      <c r="I90" s="63">
        <f>IFERROR(VLOOKUP(K$4,DATA!$B$6:$CU$323,74,0),0)</f>
        <v>10912.369999999999</v>
      </c>
      <c r="J90" s="55"/>
      <c r="K90" s="51"/>
      <c r="M90" s="63">
        <f>IFERROR(VLOOKUP(O$4,DATA!$B$6:$CU$323,74,0),0)</f>
        <v>0</v>
      </c>
      <c r="N90" s="55"/>
      <c r="O90" s="51"/>
    </row>
    <row r="91" spans="2:15" customFormat="1" ht="15" x14ac:dyDescent="0.25">
      <c r="B91" s="5" t="s">
        <v>51</v>
      </c>
      <c r="C91" s="8" t="s">
        <v>50</v>
      </c>
      <c r="D91" s="10"/>
      <c r="E91" s="63">
        <f>IFERROR(VLOOKUP(G$4,DATA!$B$6:$CU$323,75,0),0)</f>
        <v>51448549.729999997</v>
      </c>
      <c r="F91" s="55"/>
      <c r="G91" s="51"/>
      <c r="H91" s="10"/>
      <c r="I91" s="63">
        <f>IFERROR(VLOOKUP(K$4,DATA!$B$6:$CU$323,75,0),0)</f>
        <v>250567.84000000003</v>
      </c>
      <c r="J91" s="55"/>
      <c r="K91" s="51"/>
      <c r="M91" s="63">
        <f>IFERROR(VLOOKUP(O$4,DATA!$B$6:$CU$323,75,0),0)</f>
        <v>1674846.19</v>
      </c>
      <c r="N91" s="55"/>
      <c r="O91" s="51"/>
    </row>
    <row r="92" spans="2:15" customFormat="1" ht="15" x14ac:dyDescent="0.25">
      <c r="B92" s="5" t="s">
        <v>49</v>
      </c>
      <c r="C92" s="8" t="s">
        <v>48</v>
      </c>
      <c r="D92" s="10"/>
      <c r="E92" s="63">
        <f>IFERROR(VLOOKUP(G$4,DATA!$B$6:$CU$323,76,0),0)</f>
        <v>160038486.15000001</v>
      </c>
      <c r="F92" s="55"/>
      <c r="G92" s="51"/>
      <c r="H92" s="10"/>
      <c r="I92" s="63">
        <f>IFERROR(VLOOKUP(K$4,DATA!$B$6:$CU$323,76,0),0)</f>
        <v>583420.19999999995</v>
      </c>
      <c r="J92" s="55"/>
      <c r="K92" s="51"/>
      <c r="M92" s="63">
        <f>IFERROR(VLOOKUP(O$4,DATA!$B$6:$CU$323,76,0),0)</f>
        <v>4400453.6600000011</v>
      </c>
      <c r="N92" s="55"/>
      <c r="O92" s="51"/>
    </row>
    <row r="93" spans="2:15" customFormat="1" ht="15" x14ac:dyDescent="0.25">
      <c r="B93" s="5" t="s">
        <v>47</v>
      </c>
      <c r="C93" s="8" t="s">
        <v>46</v>
      </c>
      <c r="D93" s="10"/>
      <c r="E93" s="63">
        <f>IFERROR(VLOOKUP(G$4,DATA!$B$6:$CU$323,77,0),0)</f>
        <v>1902714.8199999998</v>
      </c>
      <c r="F93" s="55"/>
      <c r="G93" s="51"/>
      <c r="H93" s="10"/>
      <c r="I93" s="63">
        <f>IFERROR(VLOOKUP(K$4,DATA!$B$6:$CU$323,77,0),0)</f>
        <v>1465.62</v>
      </c>
      <c r="J93" s="55"/>
      <c r="K93" s="51"/>
      <c r="M93" s="63">
        <f>IFERROR(VLOOKUP(O$4,DATA!$B$6:$CU$323,77,0),0)</f>
        <v>0</v>
      </c>
      <c r="N93" s="55"/>
      <c r="O93" s="51"/>
    </row>
    <row r="94" spans="2:15" customFormat="1" ht="15" x14ac:dyDescent="0.25">
      <c r="B94" s="5" t="s">
        <v>45</v>
      </c>
      <c r="C94" s="8" t="s">
        <v>44</v>
      </c>
      <c r="D94" s="10"/>
      <c r="E94" s="63">
        <f>IFERROR(VLOOKUP(G$4,DATA!$B$6:$CU$323,78,0),0)</f>
        <v>1726309.69</v>
      </c>
      <c r="F94" s="55"/>
      <c r="G94" s="51"/>
      <c r="H94" s="10"/>
      <c r="I94" s="63">
        <f>IFERROR(VLOOKUP(K$4,DATA!$B$6:$CU$323,78,0),0)</f>
        <v>0</v>
      </c>
      <c r="J94" s="55"/>
      <c r="K94" s="51"/>
      <c r="M94" s="63">
        <f>IFERROR(VLOOKUP(O$4,DATA!$B$6:$CU$323,78,0),0)</f>
        <v>0</v>
      </c>
      <c r="N94" s="55"/>
      <c r="O94" s="51"/>
    </row>
    <row r="95" spans="2:15" customFormat="1" ht="15" x14ac:dyDescent="0.25">
      <c r="B95" s="5" t="s">
        <v>43</v>
      </c>
      <c r="C95" s="8" t="s">
        <v>42</v>
      </c>
      <c r="D95" s="10"/>
      <c r="E95" s="63">
        <v>0</v>
      </c>
      <c r="F95" s="55"/>
      <c r="G95" s="51"/>
      <c r="H95" s="10"/>
      <c r="I95" s="63">
        <v>0</v>
      </c>
      <c r="J95" s="55"/>
      <c r="K95" s="51"/>
      <c r="M95" s="63">
        <v>0</v>
      </c>
      <c r="N95" s="55"/>
      <c r="O95" s="51"/>
    </row>
    <row r="96" spans="2:15" customFormat="1" ht="15" x14ac:dyDescent="0.25">
      <c r="B96" s="5" t="s">
        <v>41</v>
      </c>
      <c r="C96" s="8" t="s">
        <v>40</v>
      </c>
      <c r="D96" s="10"/>
      <c r="E96" s="63">
        <f>IFERROR(VLOOKUP(G$4,DATA!$B$6:$CU$323,79,0),0)</f>
        <v>1554124.96</v>
      </c>
      <c r="F96" s="55"/>
      <c r="G96" s="51"/>
      <c r="H96" s="10"/>
      <c r="I96" s="63">
        <f>IFERROR(VLOOKUP(K$4,DATA!$B$6:$CU$323,79,0),0)</f>
        <v>0</v>
      </c>
      <c r="J96" s="55"/>
      <c r="K96" s="51"/>
      <c r="M96" s="63">
        <f>IFERROR(VLOOKUP(O$4,DATA!$B$6:$CU$323,79,0),0)</f>
        <v>0</v>
      </c>
      <c r="N96" s="55"/>
      <c r="O96" s="51"/>
    </row>
    <row r="97" spans="2:15" customFormat="1" ht="15" x14ac:dyDescent="0.25">
      <c r="B97" s="5" t="s">
        <v>39</v>
      </c>
      <c r="C97" s="8" t="s">
        <v>38</v>
      </c>
      <c r="D97" s="10"/>
      <c r="E97" s="63">
        <f>IFERROR(VLOOKUP(G$4,DATA!$B$6:$CU$323,80,0),0)</f>
        <v>37025239.220000006</v>
      </c>
      <c r="F97" s="55"/>
      <c r="G97" s="51"/>
      <c r="H97" s="10"/>
      <c r="I97" s="63">
        <f>IFERROR(VLOOKUP(K$4,DATA!$B$6:$CU$323,80,0),0)</f>
        <v>62873.27</v>
      </c>
      <c r="J97" s="55"/>
      <c r="K97" s="51"/>
      <c r="M97" s="63">
        <f>IFERROR(VLOOKUP(O$4,DATA!$B$6:$CU$323,80,0),0)</f>
        <v>535769.66</v>
      </c>
      <c r="N97" s="55"/>
      <c r="O97" s="51"/>
    </row>
    <row r="98" spans="2:15" customFormat="1" ht="15" x14ac:dyDescent="0.25">
      <c r="B98" s="5" t="s">
        <v>37</v>
      </c>
      <c r="C98" s="8" t="s">
        <v>36</v>
      </c>
      <c r="D98" s="10"/>
      <c r="E98" s="63">
        <f>IFERROR(VLOOKUP(G$4,DATA!$B$6:$CU$323,81,0),0)</f>
        <v>3890405.77</v>
      </c>
      <c r="F98" s="55"/>
      <c r="G98" s="51"/>
      <c r="H98" s="10"/>
      <c r="I98" s="63">
        <f>IFERROR(VLOOKUP(K$4,DATA!$B$6:$CU$323,81,0),0)</f>
        <v>0</v>
      </c>
      <c r="J98" s="55"/>
      <c r="K98" s="51"/>
      <c r="M98" s="63">
        <f>IFERROR(VLOOKUP(O$4,DATA!$B$6:$CU$323,81,0),0)</f>
        <v>120000</v>
      </c>
      <c r="N98" s="55"/>
      <c r="O98" s="51"/>
    </row>
    <row r="99" spans="2:15" customFormat="1" ht="15" x14ac:dyDescent="0.25">
      <c r="B99" s="5" t="s">
        <v>35</v>
      </c>
      <c r="C99" s="8" t="s">
        <v>34</v>
      </c>
      <c r="D99" s="10"/>
      <c r="E99" s="63">
        <f>IFERROR(VLOOKUP(G$4,DATA!$B$6:$CU$323,82,0),0)</f>
        <v>33333094.120000001</v>
      </c>
      <c r="F99" s="55"/>
      <c r="G99" s="51"/>
      <c r="H99" s="10"/>
      <c r="I99" s="63">
        <f>IFERROR(VLOOKUP(K$4,DATA!$B$6:$CU$323,82,0),0)</f>
        <v>0</v>
      </c>
      <c r="J99" s="55"/>
      <c r="K99" s="51"/>
      <c r="M99" s="63">
        <f>IFERROR(VLOOKUP(O$4,DATA!$B$6:$CU$323,82,0),0)</f>
        <v>6178051.75</v>
      </c>
      <c r="N99" s="55"/>
      <c r="O99" s="51"/>
    </row>
    <row r="100" spans="2:15" customFormat="1" ht="15" x14ac:dyDescent="0.25">
      <c r="B100" s="5" t="s">
        <v>33</v>
      </c>
      <c r="C100" s="8" t="s">
        <v>32</v>
      </c>
      <c r="D100" s="9"/>
      <c r="E100" s="63">
        <f>IFERROR(VLOOKUP(G$4,DATA!$B$6:$CU$323,83,0),0)</f>
        <v>1837979.91</v>
      </c>
      <c r="F100" s="55"/>
      <c r="G100" s="51"/>
      <c r="H100" s="9"/>
      <c r="I100" s="63">
        <f>IFERROR(VLOOKUP(K$4,DATA!$B$6:$CU$323,83,0),0)</f>
        <v>0</v>
      </c>
      <c r="J100" s="55"/>
      <c r="K100" s="51"/>
      <c r="M100" s="63">
        <f>IFERROR(VLOOKUP(O$4,DATA!$B$6:$CU$323,83,0),0)</f>
        <v>0</v>
      </c>
      <c r="N100" s="55"/>
      <c r="O100" s="51"/>
    </row>
    <row r="101" spans="2:15" customFormat="1" ht="15" x14ac:dyDescent="0.25">
      <c r="B101" s="5" t="s">
        <v>31</v>
      </c>
      <c r="C101" s="8" t="s">
        <v>30</v>
      </c>
      <c r="D101" s="10"/>
      <c r="E101" s="63">
        <f>IFERROR(VLOOKUP(G$4,DATA!$B$6:$CU$323,84,0),0)</f>
        <v>261925.42999999996</v>
      </c>
      <c r="F101" s="55"/>
      <c r="G101" s="51"/>
      <c r="H101" s="10"/>
      <c r="I101" s="63">
        <f>IFERROR(VLOOKUP(K$4,DATA!$B$6:$CU$323,84,0),0)</f>
        <v>0</v>
      </c>
      <c r="J101" s="55"/>
      <c r="K101" s="51"/>
      <c r="M101" s="63">
        <f>IFERROR(VLOOKUP(O$4,DATA!$B$6:$CU$323,84,0),0)</f>
        <v>0</v>
      </c>
      <c r="N101" s="55"/>
      <c r="O101" s="51"/>
    </row>
    <row r="102" spans="2:15" customFormat="1" ht="15" x14ac:dyDescent="0.25">
      <c r="B102" s="5" t="s">
        <v>29</v>
      </c>
      <c r="C102" s="8" t="s">
        <v>28</v>
      </c>
      <c r="D102" s="12"/>
      <c r="E102" s="63">
        <f>IFERROR(VLOOKUP(G$4,DATA!$B$6:$CU$323,85,0),0)</f>
        <v>1455063.92</v>
      </c>
      <c r="F102" s="55"/>
      <c r="G102" s="51"/>
      <c r="H102" s="12"/>
      <c r="I102" s="63">
        <f>IFERROR(VLOOKUP(K$4,DATA!$B$6:$CU$323,85,0),0)</f>
        <v>0</v>
      </c>
      <c r="J102" s="55"/>
      <c r="K102" s="51"/>
      <c r="M102" s="63">
        <f>IFERROR(VLOOKUP(O$4,DATA!$B$6:$CU$323,85,0),0)</f>
        <v>143000.93</v>
      </c>
      <c r="N102" s="55"/>
      <c r="O102" s="51"/>
    </row>
    <row r="103" spans="2:15" customFormat="1" ht="15" x14ac:dyDescent="0.25">
      <c r="B103" s="5" t="s">
        <v>27</v>
      </c>
      <c r="C103" s="8" t="s">
        <v>26</v>
      </c>
      <c r="D103" s="9"/>
      <c r="E103" s="63">
        <f>IFERROR(VLOOKUP(G$4,DATA!$B$6:$CU$323,86,0),0)</f>
        <v>239031.9</v>
      </c>
      <c r="F103" s="55"/>
      <c r="G103" s="51"/>
      <c r="H103" s="9"/>
      <c r="I103" s="63">
        <f>IFERROR(VLOOKUP(K$4,DATA!$B$6:$CU$323,86,0),0)</f>
        <v>0</v>
      </c>
      <c r="J103" s="55"/>
      <c r="K103" s="51"/>
      <c r="M103" s="63">
        <f>IFERROR(VLOOKUP(O$4,DATA!$B$6:$CU$323,86,0),0)</f>
        <v>0</v>
      </c>
      <c r="N103" s="55"/>
      <c r="O103" s="51"/>
    </row>
    <row r="104" spans="2:15" customFormat="1" ht="15" x14ac:dyDescent="0.25">
      <c r="B104" s="5" t="s">
        <v>25</v>
      </c>
      <c r="C104" s="8" t="s">
        <v>24</v>
      </c>
      <c r="D104" s="9"/>
      <c r="E104" s="63">
        <f>IFERROR(VLOOKUP(G$4,DATA!$B$6:$CU$323,87,0),0)</f>
        <v>697.86</v>
      </c>
      <c r="F104" s="55"/>
      <c r="G104" s="51"/>
      <c r="H104" s="9"/>
      <c r="I104" s="63">
        <f>IFERROR(VLOOKUP(K$4,DATA!$B$6:$CU$323,87,0),0)</f>
        <v>0</v>
      </c>
      <c r="J104" s="55"/>
      <c r="K104" s="51"/>
      <c r="M104" s="63">
        <f>IFERROR(VLOOKUP(O$4,DATA!$B$6:$CU$323,87,0),0)</f>
        <v>0</v>
      </c>
      <c r="N104" s="55"/>
      <c r="O104" s="51"/>
    </row>
    <row r="105" spans="2:15" customFormat="1" ht="15" x14ac:dyDescent="0.25">
      <c r="B105" s="7"/>
      <c r="C105" s="6" t="s">
        <v>23</v>
      </c>
      <c r="D105" s="12"/>
      <c r="E105" s="69">
        <f>SUM(E56:E104)</f>
        <v>2274810204.0900002</v>
      </c>
      <c r="F105" s="58">
        <f>E105/E$10</f>
        <v>0.11498145187923156</v>
      </c>
      <c r="G105" s="53">
        <f>E105/E$5</f>
        <v>2105.6231521927643</v>
      </c>
      <c r="H105" s="12"/>
      <c r="I105" s="69">
        <f>SUM(I56:I104)</f>
        <v>5009387.0199999996</v>
      </c>
      <c r="J105" s="58">
        <f>I105/I$10</f>
        <v>8.3594113704313522E-2</v>
      </c>
      <c r="K105" s="53">
        <f>I105/I$5</f>
        <v>1339.2041908051449</v>
      </c>
      <c r="M105" s="69">
        <f>SUM(M56:M104)</f>
        <v>46498465.770000003</v>
      </c>
      <c r="N105" s="58">
        <f>M105/M$10</f>
        <v>8.3966754962733078E-2</v>
      </c>
      <c r="O105" s="53">
        <f>M105/M$5</f>
        <v>1605.5839483958653</v>
      </c>
    </row>
    <row r="106" spans="2:15" customFormat="1" ht="15" x14ac:dyDescent="0.25">
      <c r="B106" s="5"/>
      <c r="C106" s="4"/>
      <c r="D106" s="10"/>
      <c r="E106" s="63"/>
      <c r="F106" s="55"/>
      <c r="G106" s="51"/>
      <c r="H106" s="10"/>
      <c r="I106" s="63"/>
      <c r="J106" s="55"/>
      <c r="K106" s="51"/>
      <c r="M106" s="63"/>
      <c r="N106" s="55"/>
      <c r="O106" s="51"/>
    </row>
    <row r="107" spans="2:15" customFormat="1" ht="15" x14ac:dyDescent="0.25">
      <c r="B107" s="7" t="s">
        <v>22</v>
      </c>
      <c r="C107" s="11" t="s">
        <v>21</v>
      </c>
      <c r="D107" s="10"/>
      <c r="E107" s="69">
        <f>IFERROR(VLOOKUP(G$4,DATA!$B$6:$CU$323,88,0),0)</f>
        <v>39579342.149999999</v>
      </c>
      <c r="F107" s="58">
        <f>E107/E$10</f>
        <v>2.0005582077351255E-3</v>
      </c>
      <c r="G107" s="53">
        <f>E107/E$5</f>
        <v>36.635662627923459</v>
      </c>
      <c r="H107" s="10"/>
      <c r="I107" s="69">
        <f>IFERROR(VLOOKUP(K$4,DATA!$B$6:$CU$323,88,0),0)</f>
        <v>178491.68</v>
      </c>
      <c r="J107" s="58">
        <f>I107/I$10</f>
        <v>2.9785787629549023E-3</v>
      </c>
      <c r="K107" s="53">
        <f>I107/I$5</f>
        <v>47.717775633125441</v>
      </c>
      <c r="M107" s="69">
        <f>IFERROR(VLOOKUP(O$4,DATA!$B$6:$CU$323,88,0),0)</f>
        <v>854894.65000000026</v>
      </c>
      <c r="N107" s="58">
        <f>M107/M$10</f>
        <v>1.5437655502563794E-3</v>
      </c>
      <c r="O107" s="53">
        <f>M107/M$5</f>
        <v>29.519363808667478</v>
      </c>
    </row>
    <row r="108" spans="2:15" customFormat="1" ht="15" x14ac:dyDescent="0.25">
      <c r="B108" s="5"/>
      <c r="C108" s="8"/>
      <c r="D108" s="10"/>
      <c r="E108" s="63"/>
      <c r="F108" s="55"/>
      <c r="G108" s="51"/>
      <c r="H108" s="10"/>
      <c r="I108" s="63"/>
      <c r="J108" s="55"/>
      <c r="K108" s="51"/>
      <c r="M108" s="63"/>
      <c r="N108" s="55"/>
      <c r="O108" s="51"/>
    </row>
    <row r="109" spans="2:15" customFormat="1" ht="15" x14ac:dyDescent="0.25">
      <c r="B109" s="5" t="s">
        <v>20</v>
      </c>
      <c r="C109" s="8" t="s">
        <v>19</v>
      </c>
      <c r="D109" s="10"/>
      <c r="E109" s="63">
        <f>IFERROR(VLOOKUP(G$4,DATA!$B$6:$CU$323,90,0),0)</f>
        <v>2812580.8099999996</v>
      </c>
      <c r="F109" s="55"/>
      <c r="G109" s="51"/>
      <c r="H109" s="10"/>
      <c r="I109" s="63">
        <f>IFERROR(VLOOKUP(K$4,DATA!$B$6:$CU$323,90,0),0)</f>
        <v>0</v>
      </c>
      <c r="J109" s="55"/>
      <c r="K109" s="51"/>
      <c r="M109" s="63">
        <f>IFERROR(VLOOKUP(O$4,DATA!$B$6:$CU$323,90,0),0)</f>
        <v>81925.539999999994</v>
      </c>
      <c r="N109" s="55"/>
      <c r="O109" s="51"/>
    </row>
    <row r="110" spans="2:15" customFormat="1" ht="15" x14ac:dyDescent="0.25">
      <c r="B110" s="5" t="s">
        <v>18</v>
      </c>
      <c r="C110" s="8" t="s">
        <v>17</v>
      </c>
      <c r="D110" s="10"/>
      <c r="E110" s="63">
        <f>IFERROR(VLOOKUP(G$4,DATA!$B$6:$CU$323,91,0),0)</f>
        <v>25030601.379999999</v>
      </c>
      <c r="F110" s="55"/>
      <c r="G110" s="51"/>
      <c r="H110" s="10"/>
      <c r="I110" s="63">
        <f>IFERROR(VLOOKUP(K$4,DATA!$B$6:$CU$323,91,0),0)</f>
        <v>0</v>
      </c>
      <c r="J110" s="55"/>
      <c r="K110" s="51"/>
      <c r="M110" s="63">
        <f>IFERROR(VLOOKUP(O$4,DATA!$B$6:$CU$323,91,0),0)</f>
        <v>66085.39</v>
      </c>
      <c r="N110" s="55"/>
      <c r="O110" s="51"/>
    </row>
    <row r="111" spans="2:15" customFormat="1" ht="15" x14ac:dyDescent="0.25">
      <c r="B111" s="5" t="s">
        <v>16</v>
      </c>
      <c r="C111" s="8" t="s">
        <v>15</v>
      </c>
      <c r="D111" s="10"/>
      <c r="E111" s="63">
        <f>IFERROR(VLOOKUP(G$4,DATA!$B$6:$CU$323,92,0),0)</f>
        <v>8753917.459999999</v>
      </c>
      <c r="F111" s="55"/>
      <c r="G111" s="51"/>
      <c r="H111" s="10"/>
      <c r="I111" s="63">
        <f>IFERROR(VLOOKUP(K$4,DATA!$B$6:$CU$323,92,0),0)</f>
        <v>88293.6</v>
      </c>
      <c r="J111" s="55"/>
      <c r="K111" s="51"/>
      <c r="M111" s="63">
        <f>IFERROR(VLOOKUP(O$4,DATA!$B$6:$CU$323,92,0),0)</f>
        <v>799669.45</v>
      </c>
      <c r="N111" s="55"/>
      <c r="O111" s="51"/>
    </row>
    <row r="112" spans="2:15" customFormat="1" ht="15" x14ac:dyDescent="0.25">
      <c r="B112" s="5" t="s">
        <v>14</v>
      </c>
      <c r="C112" s="8" t="s">
        <v>13</v>
      </c>
      <c r="D112" s="10"/>
      <c r="E112" s="63">
        <f>IFERROR(VLOOKUP(G$4,DATA!$B$6:$CU$323,93,0),0)</f>
        <v>10906550.48</v>
      </c>
      <c r="F112" s="55"/>
      <c r="G112" s="51"/>
      <c r="H112" s="10"/>
      <c r="I112" s="63">
        <f>IFERROR(VLOOKUP(K$4,DATA!$B$6:$CU$323,93,0),0)</f>
        <v>0</v>
      </c>
      <c r="J112" s="55"/>
      <c r="K112" s="51"/>
      <c r="M112" s="63">
        <f>IFERROR(VLOOKUP(O$4,DATA!$B$6:$CU$323,93,0),0)</f>
        <v>0</v>
      </c>
      <c r="N112" s="55"/>
      <c r="O112" s="51"/>
    </row>
    <row r="113" spans="2:15" customFormat="1" ht="15" x14ac:dyDescent="0.25">
      <c r="B113" s="5" t="s">
        <v>12</v>
      </c>
      <c r="C113" s="8" t="s">
        <v>11</v>
      </c>
      <c r="D113" s="10"/>
      <c r="E113" s="63">
        <f>IFERROR(VLOOKUP(G$4,DATA!$B$6:$CU$323,94,0),0)</f>
        <v>7622935.1300000008</v>
      </c>
      <c r="F113" s="55"/>
      <c r="G113" s="51"/>
      <c r="H113" s="10"/>
      <c r="I113" s="63">
        <f>IFERROR(VLOOKUP(K$4,DATA!$B$6:$CU$323,94,0),0)</f>
        <v>29328.69</v>
      </c>
      <c r="J113" s="55"/>
      <c r="K113" s="51"/>
      <c r="M113" s="63">
        <f>IFERROR(VLOOKUP(O$4,DATA!$B$6:$CU$323,94,0),0)</f>
        <v>1976065.07</v>
      </c>
      <c r="N113" s="55"/>
      <c r="O113" s="51"/>
    </row>
    <row r="114" spans="2:15" customFormat="1" ht="15" x14ac:dyDescent="0.25">
      <c r="B114" s="5" t="s">
        <v>10</v>
      </c>
      <c r="C114" s="8" t="s">
        <v>9</v>
      </c>
      <c r="D114" s="9"/>
      <c r="E114" s="63">
        <f>IFERROR(VLOOKUP(G$4,DATA!$B$6:$CU$323,95,0),0)</f>
        <v>33511973.549999993</v>
      </c>
      <c r="F114" s="55"/>
      <c r="G114" s="51"/>
      <c r="H114" s="9"/>
      <c r="I114" s="63">
        <f>IFERROR(VLOOKUP(K$4,DATA!$B$6:$CU$323,95,0),0)</f>
        <v>9579.3799999999992</v>
      </c>
      <c r="J114" s="55"/>
      <c r="K114" s="51"/>
      <c r="M114" s="63">
        <f>IFERROR(VLOOKUP(O$4,DATA!$B$6:$CU$323,95,0),0)</f>
        <v>10162960.17</v>
      </c>
      <c r="N114" s="55"/>
      <c r="O114" s="51"/>
    </row>
    <row r="115" spans="2:15" customFormat="1" ht="15" x14ac:dyDescent="0.25">
      <c r="B115" s="5" t="s">
        <v>8</v>
      </c>
      <c r="C115" s="8" t="s">
        <v>7</v>
      </c>
      <c r="D115" s="9"/>
      <c r="E115" s="63">
        <f>IFERROR(VLOOKUP(G$4,DATA!$B$6:$CU$323,96,0),0)</f>
        <v>26914940.600000001</v>
      </c>
      <c r="F115" s="55"/>
      <c r="G115" s="51"/>
      <c r="H115" s="9"/>
      <c r="I115" s="63">
        <f>IFERROR(VLOOKUP(K$4,DATA!$B$6:$CU$323,96,0),0)</f>
        <v>0</v>
      </c>
      <c r="J115" s="55"/>
      <c r="K115" s="51"/>
      <c r="M115" s="63">
        <f>IFERROR(VLOOKUP(O$4,DATA!$B$6:$CU$323,96,0),0)</f>
        <v>0</v>
      </c>
      <c r="N115" s="55"/>
      <c r="O115" s="51"/>
    </row>
    <row r="116" spans="2:15" customFormat="1" ht="15" x14ac:dyDescent="0.25">
      <c r="B116" s="5" t="s">
        <v>6</v>
      </c>
      <c r="C116" s="8" t="s">
        <v>5</v>
      </c>
      <c r="D116" s="9"/>
      <c r="E116" s="63">
        <f>IFERROR(VLOOKUP(G$4,DATA!$B$6:$CU$323,97,0),0)</f>
        <v>39402749.890000001</v>
      </c>
      <c r="F116" s="55"/>
      <c r="G116" s="51"/>
      <c r="H116" s="9"/>
      <c r="I116" s="63">
        <f>IFERROR(VLOOKUP(K$4,DATA!$B$6:$CU$323,97,0),0)</f>
        <v>357177.60000000003</v>
      </c>
      <c r="J116" s="55"/>
      <c r="K116" s="51"/>
      <c r="M116" s="63">
        <f>IFERROR(VLOOKUP(O$4,DATA!$B$6:$CU$323,97,0),0)</f>
        <v>23624.620000000003</v>
      </c>
      <c r="N116" s="55"/>
      <c r="O116" s="51"/>
    </row>
    <row r="117" spans="2:15" customFormat="1" ht="15" x14ac:dyDescent="0.25">
      <c r="B117" s="5" t="s">
        <v>4</v>
      </c>
      <c r="C117" s="8" t="s">
        <v>3</v>
      </c>
      <c r="E117" s="63">
        <v>0</v>
      </c>
      <c r="F117" s="55"/>
      <c r="G117" s="51"/>
      <c r="I117" s="63">
        <v>0</v>
      </c>
      <c r="J117" s="55"/>
      <c r="K117" s="51"/>
      <c r="M117" s="63">
        <v>0</v>
      </c>
      <c r="N117" s="55"/>
      <c r="O117" s="51"/>
    </row>
    <row r="118" spans="2:15" customFormat="1" ht="15" x14ac:dyDescent="0.25">
      <c r="B118" s="5" t="s">
        <v>2</v>
      </c>
      <c r="C118" s="8" t="s">
        <v>1</v>
      </c>
      <c r="E118" s="63">
        <f>IFERROR(VLOOKUP(G$4,DATA!$B$6:$CU$323,98,0),0)</f>
        <v>20633.169999999998</v>
      </c>
      <c r="F118" s="55"/>
      <c r="G118" s="51"/>
      <c r="I118" s="63">
        <f>IFERROR(VLOOKUP(K$4,DATA!$B$6:$CU$323,98,0),0)</f>
        <v>0</v>
      </c>
      <c r="J118" s="55"/>
      <c r="K118" s="51"/>
      <c r="M118" s="63">
        <f>IFERROR(VLOOKUP(O$4,DATA!$B$6:$CU$323,98,0),0)</f>
        <v>0</v>
      </c>
      <c r="N118" s="55"/>
      <c r="O118" s="51"/>
    </row>
    <row r="119" spans="2:15" customFormat="1" ht="15" x14ac:dyDescent="0.25">
      <c r="B119" s="7"/>
      <c r="C119" s="6" t="s">
        <v>0</v>
      </c>
      <c r="E119" s="69">
        <f>SUM(E109:E118)</f>
        <v>154976882.47</v>
      </c>
      <c r="F119" s="58">
        <f>E119/E$10</f>
        <v>7.8333862412253465E-3</v>
      </c>
      <c r="G119" s="53">
        <f>E119/E$5</f>
        <v>143.45061016377366</v>
      </c>
      <c r="I119" s="69">
        <f>SUM(I109:I118)</f>
        <v>484379.27</v>
      </c>
      <c r="J119" s="58">
        <f>I119/I$10</f>
        <v>8.0830759553476034E-3</v>
      </c>
      <c r="K119" s="53">
        <f>I119/I$5</f>
        <v>129.49343816584107</v>
      </c>
      <c r="M119" s="69">
        <f>SUM(M109:M118)</f>
        <v>13110330.24</v>
      </c>
      <c r="N119" s="58">
        <f>M119/M$10</f>
        <v>2.3674585139813947E-2</v>
      </c>
      <c r="O119" s="53">
        <f>M119/M$5</f>
        <v>452.69742652657226</v>
      </c>
    </row>
    <row r="120" spans="2:15" customFormat="1" ht="15" x14ac:dyDescent="0.25">
      <c r="B120" s="5"/>
      <c r="C120" s="4"/>
      <c r="E120" s="63"/>
      <c r="F120" s="55"/>
      <c r="G120" s="51"/>
      <c r="I120" s="63"/>
      <c r="J120" s="55"/>
      <c r="K120" s="51"/>
      <c r="M120" s="63"/>
      <c r="N120" s="55"/>
      <c r="O120" s="51"/>
    </row>
    <row r="121" spans="2:15" customFormat="1" ht="15" x14ac:dyDescent="0.25">
      <c r="B121" s="3"/>
      <c r="E121" s="63"/>
      <c r="F121" s="55"/>
      <c r="G121" s="51"/>
      <c r="I121" s="63"/>
      <c r="J121" s="55"/>
      <c r="K121" s="51"/>
      <c r="M121" s="63"/>
      <c r="N121" s="55"/>
      <c r="O121" s="51"/>
    </row>
  </sheetData>
  <sheetProtection sheet="1" selectLockedCells="1"/>
  <mergeCells count="3">
    <mergeCell ref="E2:G2"/>
    <mergeCell ref="I2:K2"/>
    <mergeCell ref="M2:O2"/>
  </mergeCells>
  <printOptions gridLine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C02CE-D64C-4D03-9E13-7849ADAED443}">
          <x14:formula1>
            <xm:f>Enrollment!$C$8:$C$326</xm:f>
          </x14:formula1>
          <xm:sqref>E2:G2 I2:K2 M2:O2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C727-6B51-45A6-8FE0-4E818CEA7A83}">
  <dimension ref="B2:J330"/>
  <sheetViews>
    <sheetView workbookViewId="0">
      <selection activeCell="L20" sqref="L20"/>
    </sheetView>
  </sheetViews>
  <sheetFormatPr defaultColWidth="8.85546875" defaultRowHeight="15" x14ac:dyDescent="0.25"/>
  <cols>
    <col min="1" max="1" width="8.85546875" style="25"/>
    <col min="2" max="2" width="7.140625" style="25" customWidth="1"/>
    <col min="3" max="3" width="20.7109375" style="25" bestFit="1" customWidth="1"/>
    <col min="4" max="4" width="13.140625" style="25" customWidth="1"/>
    <col min="5" max="5" width="13.28515625" style="25" customWidth="1"/>
    <col min="6" max="6" width="12.140625" style="25" customWidth="1"/>
    <col min="7" max="7" width="7.140625" style="25" customWidth="1"/>
    <col min="8" max="8" width="10.140625" style="25" bestFit="1" customWidth="1"/>
    <col min="9" max="16384" width="8.85546875" style="25"/>
  </cols>
  <sheetData>
    <row r="2" spans="2:9" x14ac:dyDescent="0.25">
      <c r="B2" s="109" t="s">
        <v>198</v>
      </c>
      <c r="C2" s="109"/>
      <c r="D2" s="109"/>
      <c r="E2" s="109"/>
      <c r="F2" s="109"/>
    </row>
    <row r="3" spans="2:9" ht="30" customHeight="1" x14ac:dyDescent="0.25">
      <c r="B3" s="110" t="s">
        <v>199</v>
      </c>
      <c r="C3" s="110"/>
      <c r="D3" s="110"/>
      <c r="E3" s="110"/>
      <c r="F3" s="110"/>
    </row>
    <row r="4" spans="2:9" x14ac:dyDescent="0.25">
      <c r="B4" s="26" t="s">
        <v>200</v>
      </c>
      <c r="C4" s="26"/>
      <c r="D4" s="26"/>
      <c r="E4" s="26"/>
      <c r="F4" s="26"/>
      <c r="G4" s="26"/>
    </row>
    <row r="5" spans="2:9" x14ac:dyDescent="0.25">
      <c r="B5" s="27" t="s">
        <v>201</v>
      </c>
      <c r="C5" s="28"/>
      <c r="D5" s="28"/>
      <c r="E5" s="28"/>
      <c r="F5" s="28"/>
      <c r="G5" s="27"/>
    </row>
    <row r="6" spans="2:9" ht="15.75" thickBot="1" x14ac:dyDescent="0.3"/>
    <row r="7" spans="2:9" ht="30.75" thickBot="1" x14ac:dyDescent="0.3">
      <c r="B7" s="29" t="s">
        <v>202</v>
      </c>
      <c r="C7" s="30" t="s">
        <v>203</v>
      </c>
      <c r="D7" s="31" t="s">
        <v>204</v>
      </c>
      <c r="E7" s="31" t="s">
        <v>205</v>
      </c>
      <c r="F7" s="32" t="s">
        <v>206</v>
      </c>
      <c r="G7" s="29" t="s">
        <v>202</v>
      </c>
    </row>
    <row r="8" spans="2:9" x14ac:dyDescent="0.25">
      <c r="B8" s="90" t="s">
        <v>1015</v>
      </c>
      <c r="C8" s="90" t="s">
        <v>1014</v>
      </c>
      <c r="D8" s="91">
        <f>SUM(D9:D388)</f>
        <v>1080350.1100000001</v>
      </c>
      <c r="E8" s="91">
        <f>SUM(E9:E388)</f>
        <v>1066846.5399999996</v>
      </c>
      <c r="F8" s="91">
        <f>SUM(F9:F492)</f>
        <v>13503.569999999994</v>
      </c>
      <c r="G8" s="33" t="s">
        <v>1015</v>
      </c>
      <c r="H8" s="34"/>
    </row>
    <row r="9" spans="2:9" x14ac:dyDescent="0.25">
      <c r="B9" s="92" t="s">
        <v>207</v>
      </c>
      <c r="C9" s="92" t="s">
        <v>208</v>
      </c>
      <c r="D9" s="93">
        <f t="shared" ref="D9:D72" si="0">+E9+F9</f>
        <v>3240.6800000000003</v>
      </c>
      <c r="E9" s="93">
        <v>3162.2100000000005</v>
      </c>
      <c r="F9" s="93">
        <f>68.56+9.91</f>
        <v>78.47</v>
      </c>
      <c r="G9" s="35" t="s">
        <v>207</v>
      </c>
      <c r="H9" s="36"/>
    </row>
    <row r="10" spans="2:9" x14ac:dyDescent="0.25">
      <c r="B10" s="92" t="s">
        <v>209</v>
      </c>
      <c r="C10" s="92" t="s">
        <v>210</v>
      </c>
      <c r="D10" s="93">
        <f t="shared" si="0"/>
        <v>643.45999999999992</v>
      </c>
      <c r="E10" s="93">
        <v>639.34999999999991</v>
      </c>
      <c r="F10" s="93">
        <v>4.1100000000000003</v>
      </c>
      <c r="G10" s="35" t="s">
        <v>209</v>
      </c>
      <c r="H10" s="36"/>
    </row>
    <row r="11" spans="2:9" x14ac:dyDescent="0.25">
      <c r="B11" s="92" t="s">
        <v>211</v>
      </c>
      <c r="C11" s="92" t="s">
        <v>212</v>
      </c>
      <c r="D11" s="93">
        <f t="shared" si="0"/>
        <v>105.98</v>
      </c>
      <c r="E11" s="93">
        <v>105.98</v>
      </c>
      <c r="F11" s="93">
        <v>0</v>
      </c>
      <c r="G11" s="35" t="s">
        <v>211</v>
      </c>
      <c r="H11" s="36"/>
    </row>
    <row r="12" spans="2:9" x14ac:dyDescent="0.25">
      <c r="B12" s="92" t="s">
        <v>213</v>
      </c>
      <c r="C12" s="92" t="s">
        <v>214</v>
      </c>
      <c r="D12" s="93">
        <f t="shared" si="0"/>
        <v>2559.4700000000003</v>
      </c>
      <c r="E12" s="93">
        <v>2523.36</v>
      </c>
      <c r="F12" s="93">
        <v>36.11</v>
      </c>
      <c r="G12" s="35" t="s">
        <v>213</v>
      </c>
      <c r="H12" s="36"/>
      <c r="I12" s="35"/>
    </row>
    <row r="13" spans="2:9" x14ac:dyDescent="0.25">
      <c r="B13" s="92" t="s">
        <v>215</v>
      </c>
      <c r="C13" s="92" t="s">
        <v>216</v>
      </c>
      <c r="D13" s="93">
        <f t="shared" si="0"/>
        <v>5485.5299999999988</v>
      </c>
      <c r="E13" s="93">
        <v>5420.0899999999992</v>
      </c>
      <c r="F13" s="93">
        <v>65.44</v>
      </c>
      <c r="G13" s="35" t="s">
        <v>215</v>
      </c>
      <c r="H13" s="36"/>
      <c r="I13" s="35"/>
    </row>
    <row r="14" spans="2:9" x14ac:dyDescent="0.25">
      <c r="B14" s="92" t="s">
        <v>217</v>
      </c>
      <c r="C14" s="92" t="s">
        <v>218</v>
      </c>
      <c r="D14" s="93">
        <f t="shared" si="0"/>
        <v>613.33000000000004</v>
      </c>
      <c r="E14" s="93">
        <v>608.11</v>
      </c>
      <c r="F14" s="93">
        <v>5.22</v>
      </c>
      <c r="G14" s="35" t="s">
        <v>217</v>
      </c>
      <c r="H14" s="36"/>
      <c r="I14" s="35"/>
    </row>
    <row r="15" spans="2:9" x14ac:dyDescent="0.25">
      <c r="B15" s="92" t="s">
        <v>219</v>
      </c>
      <c r="C15" s="92" t="s">
        <v>220</v>
      </c>
      <c r="D15" s="93">
        <f t="shared" si="0"/>
        <v>17557.740000000002</v>
      </c>
      <c r="E15" s="93">
        <v>17316.740000000002</v>
      </c>
      <c r="F15" s="93">
        <v>241</v>
      </c>
      <c r="G15" s="35" t="s">
        <v>219</v>
      </c>
      <c r="H15" s="36"/>
      <c r="I15" s="35"/>
    </row>
    <row r="16" spans="2:9" x14ac:dyDescent="0.25">
      <c r="B16" s="92" t="s">
        <v>221</v>
      </c>
      <c r="C16" s="92" t="s">
        <v>222</v>
      </c>
      <c r="D16" s="93">
        <f t="shared" si="0"/>
        <v>3540.8900000000008</v>
      </c>
      <c r="E16" s="93">
        <v>3505.1100000000006</v>
      </c>
      <c r="F16" s="93">
        <v>35.78</v>
      </c>
      <c r="G16" s="35" t="s">
        <v>221</v>
      </c>
      <c r="H16" s="36"/>
      <c r="I16" s="35"/>
    </row>
    <row r="17" spans="2:9" x14ac:dyDescent="0.25">
      <c r="B17" s="92" t="s">
        <v>223</v>
      </c>
      <c r="C17" s="92" t="s">
        <v>224</v>
      </c>
      <c r="D17" s="93">
        <f t="shared" si="0"/>
        <v>12257.270000000002</v>
      </c>
      <c r="E17" s="93">
        <v>12155.050000000003</v>
      </c>
      <c r="F17" s="93">
        <v>102.22</v>
      </c>
      <c r="G17" s="35" t="s">
        <v>223</v>
      </c>
      <c r="H17" s="36"/>
      <c r="I17" s="35"/>
    </row>
    <row r="18" spans="2:9" x14ac:dyDescent="0.25">
      <c r="B18" s="92" t="s">
        <v>225</v>
      </c>
      <c r="C18" s="92" t="s">
        <v>226</v>
      </c>
      <c r="D18" s="93">
        <f t="shared" si="0"/>
        <v>18814.22</v>
      </c>
      <c r="E18" s="93">
        <v>18650.66</v>
      </c>
      <c r="F18" s="93">
        <v>163.56</v>
      </c>
      <c r="G18" s="35" t="s">
        <v>225</v>
      </c>
      <c r="H18" s="36"/>
      <c r="I18" s="35"/>
    </row>
    <row r="19" spans="2:9" x14ac:dyDescent="0.25">
      <c r="B19" s="92" t="s">
        <v>227</v>
      </c>
      <c r="C19" s="92" t="s">
        <v>228</v>
      </c>
      <c r="D19" s="93">
        <f t="shared" si="0"/>
        <v>11392.099999999999</v>
      </c>
      <c r="E19" s="93">
        <v>11315.769999999999</v>
      </c>
      <c r="F19" s="93">
        <v>76.33</v>
      </c>
      <c r="G19" s="35" t="s">
        <v>227</v>
      </c>
      <c r="H19" s="36"/>
      <c r="I19" s="35"/>
    </row>
    <row r="20" spans="2:9" x14ac:dyDescent="0.25">
      <c r="B20" s="92" t="s">
        <v>229</v>
      </c>
      <c r="C20" s="92" t="s">
        <v>230</v>
      </c>
      <c r="D20" s="93">
        <f t="shared" si="0"/>
        <v>9</v>
      </c>
      <c r="E20" s="93">
        <v>9</v>
      </c>
      <c r="F20" s="93">
        <v>0</v>
      </c>
      <c r="G20" s="35" t="s">
        <v>229</v>
      </c>
      <c r="H20" s="36"/>
      <c r="I20" s="35"/>
    </row>
    <row r="21" spans="2:9" x14ac:dyDescent="0.25">
      <c r="B21" s="92" t="s">
        <v>231</v>
      </c>
      <c r="C21" s="92" t="s">
        <v>232</v>
      </c>
      <c r="D21" s="93">
        <f t="shared" si="0"/>
        <v>20814.090000000004</v>
      </c>
      <c r="E21" s="93">
        <v>20582.760000000002</v>
      </c>
      <c r="F21" s="93">
        <v>231.33</v>
      </c>
      <c r="G21" s="35" t="s">
        <v>231</v>
      </c>
      <c r="H21" s="36"/>
      <c r="I21" s="35"/>
    </row>
    <row r="22" spans="2:9" x14ac:dyDescent="0.25">
      <c r="B22" s="92" t="s">
        <v>233</v>
      </c>
      <c r="C22" s="92" t="s">
        <v>234</v>
      </c>
      <c r="D22" s="93">
        <f t="shared" si="0"/>
        <v>102.89999999999999</v>
      </c>
      <c r="E22" s="93">
        <v>102.89999999999999</v>
      </c>
      <c r="F22" s="93">
        <v>0</v>
      </c>
      <c r="G22" s="35" t="s">
        <v>233</v>
      </c>
      <c r="H22" s="36"/>
      <c r="I22" s="35"/>
    </row>
    <row r="23" spans="2:9" x14ac:dyDescent="0.25">
      <c r="B23" s="92" t="s">
        <v>235</v>
      </c>
      <c r="C23" s="92" t="s">
        <v>236</v>
      </c>
      <c r="D23" s="93">
        <f t="shared" si="0"/>
        <v>2062.5800000000004</v>
      </c>
      <c r="E23" s="93">
        <v>2031.3600000000004</v>
      </c>
      <c r="F23" s="93">
        <v>31.22</v>
      </c>
      <c r="G23" s="35" t="s">
        <v>235</v>
      </c>
      <c r="H23" s="36"/>
      <c r="I23" s="35"/>
    </row>
    <row r="24" spans="2:9" x14ac:dyDescent="0.25">
      <c r="B24" s="92" t="s">
        <v>237</v>
      </c>
      <c r="C24" s="92" t="s">
        <v>238</v>
      </c>
      <c r="D24" s="93">
        <f t="shared" si="0"/>
        <v>77.38000000000001</v>
      </c>
      <c r="E24" s="93">
        <v>74.38000000000001</v>
      </c>
      <c r="F24" s="93">
        <v>3</v>
      </c>
      <c r="G24" s="35" t="s">
        <v>237</v>
      </c>
      <c r="H24" s="36"/>
      <c r="I24" s="35"/>
    </row>
    <row r="25" spans="2:9" x14ac:dyDescent="0.25">
      <c r="B25" s="92" t="s">
        <v>239</v>
      </c>
      <c r="C25" s="92" t="s">
        <v>240</v>
      </c>
      <c r="D25" s="93">
        <f t="shared" si="0"/>
        <v>4596.58</v>
      </c>
      <c r="E25" s="93">
        <v>4511.58</v>
      </c>
      <c r="F25" s="93">
        <v>85</v>
      </c>
      <c r="G25" s="35" t="s">
        <v>239</v>
      </c>
      <c r="H25" s="36"/>
      <c r="I25" s="35"/>
    </row>
    <row r="26" spans="2:9" x14ac:dyDescent="0.25">
      <c r="B26" s="92" t="s">
        <v>241</v>
      </c>
      <c r="C26" s="92" t="s">
        <v>242</v>
      </c>
      <c r="D26" s="93">
        <f t="shared" si="0"/>
        <v>987.84</v>
      </c>
      <c r="E26" s="93">
        <v>978.73</v>
      </c>
      <c r="F26" s="93">
        <v>9.11</v>
      </c>
      <c r="G26" s="35" t="s">
        <v>241</v>
      </c>
      <c r="H26" s="36"/>
      <c r="I26" s="35"/>
    </row>
    <row r="27" spans="2:9" x14ac:dyDescent="0.25">
      <c r="B27" s="92" t="s">
        <v>243</v>
      </c>
      <c r="C27" s="92" t="s">
        <v>244</v>
      </c>
      <c r="D27" s="93">
        <f t="shared" si="0"/>
        <v>760.44999999999982</v>
      </c>
      <c r="E27" s="93">
        <v>749.88999999999987</v>
      </c>
      <c r="F27" s="93">
        <v>10.56</v>
      </c>
      <c r="G27" s="35" t="s">
        <v>243</v>
      </c>
      <c r="H27" s="36"/>
      <c r="I27" s="35"/>
    </row>
    <row r="28" spans="2:9" x14ac:dyDescent="0.25">
      <c r="B28" s="92" t="s">
        <v>245</v>
      </c>
      <c r="C28" s="92" t="s">
        <v>246</v>
      </c>
      <c r="D28" s="93">
        <f t="shared" si="0"/>
        <v>74.749999999999986</v>
      </c>
      <c r="E28" s="93">
        <v>74.749999999999986</v>
      </c>
      <c r="F28" s="93">
        <v>0</v>
      </c>
      <c r="G28" s="35" t="s">
        <v>245</v>
      </c>
      <c r="H28" s="36"/>
      <c r="I28" s="35"/>
    </row>
    <row r="29" spans="2:9" x14ac:dyDescent="0.25">
      <c r="B29" s="92" t="s">
        <v>247</v>
      </c>
      <c r="C29" s="92" t="s">
        <v>248</v>
      </c>
      <c r="D29" s="93">
        <f t="shared" si="0"/>
        <v>3273.6899999999996</v>
      </c>
      <c r="E29" s="93">
        <v>3240.1299999999997</v>
      </c>
      <c r="F29" s="93">
        <v>33.56</v>
      </c>
      <c r="G29" s="35" t="s">
        <v>247</v>
      </c>
      <c r="H29" s="36"/>
      <c r="I29" s="35"/>
    </row>
    <row r="30" spans="2:9" x14ac:dyDescent="0.25">
      <c r="B30" s="92" t="s">
        <v>249</v>
      </c>
      <c r="C30" s="92" t="s">
        <v>250</v>
      </c>
      <c r="D30" s="93">
        <f t="shared" si="0"/>
        <v>7176.0600000000013</v>
      </c>
      <c r="E30" s="93">
        <v>7118.9500000000016</v>
      </c>
      <c r="F30" s="93">
        <v>57.11</v>
      </c>
      <c r="G30" s="35" t="s">
        <v>249</v>
      </c>
      <c r="H30" s="36"/>
      <c r="I30" s="35"/>
    </row>
    <row r="31" spans="2:9" x14ac:dyDescent="0.25">
      <c r="B31" s="92" t="s">
        <v>251</v>
      </c>
      <c r="C31" s="92" t="s">
        <v>252</v>
      </c>
      <c r="D31" s="93">
        <f t="shared" si="0"/>
        <v>483.91999999999996</v>
      </c>
      <c r="E31" s="93">
        <v>480.91999999999996</v>
      </c>
      <c r="F31" s="93">
        <v>3</v>
      </c>
      <c r="G31" s="35" t="s">
        <v>251</v>
      </c>
      <c r="H31" s="36"/>
      <c r="I31" s="35"/>
    </row>
    <row r="32" spans="2:9" x14ac:dyDescent="0.25">
      <c r="B32" s="92" t="s">
        <v>253</v>
      </c>
      <c r="C32" s="92" t="s">
        <v>254</v>
      </c>
      <c r="D32" s="93">
        <f t="shared" si="0"/>
        <v>181.4</v>
      </c>
      <c r="E32" s="93">
        <v>180.4</v>
      </c>
      <c r="F32" s="93">
        <v>1</v>
      </c>
      <c r="G32" s="35" t="s">
        <v>253</v>
      </c>
      <c r="H32" s="36"/>
      <c r="I32" s="35"/>
    </row>
    <row r="33" spans="2:9" x14ac:dyDescent="0.25">
      <c r="B33" s="92" t="s">
        <v>255</v>
      </c>
      <c r="C33" s="92" t="s">
        <v>256</v>
      </c>
      <c r="D33" s="93">
        <f t="shared" si="0"/>
        <v>1234.9799999999998</v>
      </c>
      <c r="E33" s="93">
        <v>1226.7599999999998</v>
      </c>
      <c r="F33" s="93">
        <v>8.2200000000000006</v>
      </c>
      <c r="G33" s="35" t="s">
        <v>255</v>
      </c>
      <c r="H33" s="36"/>
      <c r="I33" s="35"/>
    </row>
    <row r="34" spans="2:9" x14ac:dyDescent="0.25">
      <c r="B34" s="92" t="s">
        <v>257</v>
      </c>
      <c r="C34" s="92" t="s">
        <v>258</v>
      </c>
      <c r="D34" s="93">
        <f t="shared" si="0"/>
        <v>1611.69</v>
      </c>
      <c r="E34" s="93">
        <v>1593.3600000000001</v>
      </c>
      <c r="F34" s="93">
        <v>18.329999999999998</v>
      </c>
      <c r="G34" s="35" t="s">
        <v>257</v>
      </c>
      <c r="H34" s="36"/>
      <c r="I34" s="35"/>
    </row>
    <row r="35" spans="2:9" x14ac:dyDescent="0.25">
      <c r="B35" s="92" t="s">
        <v>259</v>
      </c>
      <c r="C35" s="92" t="s">
        <v>260</v>
      </c>
      <c r="D35" s="93">
        <f t="shared" si="0"/>
        <v>1453.5</v>
      </c>
      <c r="E35" s="93">
        <v>1435.61</v>
      </c>
      <c r="F35" s="93">
        <v>17.89</v>
      </c>
      <c r="G35" s="35" t="s">
        <v>259</v>
      </c>
      <c r="H35" s="36"/>
      <c r="I35" s="35"/>
    </row>
    <row r="36" spans="2:9" x14ac:dyDescent="0.25">
      <c r="B36" s="94" t="s">
        <v>261</v>
      </c>
      <c r="C36" s="95" t="s">
        <v>262</v>
      </c>
      <c r="D36" s="93">
        <f t="shared" si="0"/>
        <v>438.99999999999994</v>
      </c>
      <c r="E36" s="93">
        <v>438.99999999999994</v>
      </c>
      <c r="F36" s="93">
        <v>0</v>
      </c>
      <c r="G36" s="37" t="s">
        <v>261</v>
      </c>
      <c r="H36" s="36"/>
      <c r="I36" s="35"/>
    </row>
    <row r="37" spans="2:9" x14ac:dyDescent="0.25">
      <c r="B37" s="92" t="s">
        <v>263</v>
      </c>
      <c r="C37" s="92" t="s">
        <v>264</v>
      </c>
      <c r="D37" s="93">
        <f t="shared" si="0"/>
        <v>95.899999999999991</v>
      </c>
      <c r="E37" s="93">
        <v>95.899999999999991</v>
      </c>
      <c r="F37" s="93">
        <v>0</v>
      </c>
      <c r="G37" s="35" t="s">
        <v>263</v>
      </c>
      <c r="H37" s="36"/>
      <c r="I37" s="35"/>
    </row>
    <row r="38" spans="2:9" x14ac:dyDescent="0.25">
      <c r="B38" s="92" t="s">
        <v>265</v>
      </c>
      <c r="C38" s="92" t="s">
        <v>266</v>
      </c>
      <c r="D38" s="93">
        <f t="shared" si="0"/>
        <v>11118.469999999998</v>
      </c>
      <c r="E38" s="93">
        <v>10940.579999999998</v>
      </c>
      <c r="F38" s="93">
        <v>177.89</v>
      </c>
      <c r="G38" s="35" t="s">
        <v>265</v>
      </c>
      <c r="H38" s="36"/>
      <c r="I38" s="35"/>
    </row>
    <row r="39" spans="2:9" x14ac:dyDescent="0.25">
      <c r="B39" s="92" t="s">
        <v>267</v>
      </c>
      <c r="C39" s="92" t="s">
        <v>268</v>
      </c>
      <c r="D39" s="93">
        <f t="shared" si="0"/>
        <v>14331.93</v>
      </c>
      <c r="E39" s="93">
        <v>14119.37</v>
      </c>
      <c r="F39" s="93">
        <v>212.56</v>
      </c>
      <c r="G39" s="35" t="s">
        <v>267</v>
      </c>
      <c r="H39" s="36"/>
      <c r="I39" s="35"/>
    </row>
    <row r="40" spans="2:9" x14ac:dyDescent="0.25">
      <c r="B40" s="92" t="s">
        <v>269</v>
      </c>
      <c r="C40" s="92" t="s">
        <v>270</v>
      </c>
      <c r="D40" s="93">
        <f t="shared" si="0"/>
        <v>3442.4099999999994</v>
      </c>
      <c r="E40" s="93">
        <v>3399.5199999999995</v>
      </c>
      <c r="F40" s="93">
        <v>42.89</v>
      </c>
      <c r="G40" s="35" t="s">
        <v>269</v>
      </c>
      <c r="H40" s="36"/>
      <c r="I40" s="35"/>
    </row>
    <row r="41" spans="2:9" x14ac:dyDescent="0.25">
      <c r="B41" s="92" t="s">
        <v>271</v>
      </c>
      <c r="C41" s="92" t="s">
        <v>272</v>
      </c>
      <c r="D41" s="93">
        <f t="shared" si="0"/>
        <v>3006.73</v>
      </c>
      <c r="E41" s="93">
        <v>2869.35</v>
      </c>
      <c r="F41" s="93">
        <f>27.44+109.94</f>
        <v>137.38</v>
      </c>
      <c r="G41" s="35" t="s">
        <v>271</v>
      </c>
      <c r="H41" s="36"/>
      <c r="I41" s="35"/>
    </row>
    <row r="42" spans="2:9" x14ac:dyDescent="0.25">
      <c r="B42" s="92" t="s">
        <v>273</v>
      </c>
      <c r="C42" s="92" t="s">
        <v>274</v>
      </c>
      <c r="D42" s="93">
        <f t="shared" si="0"/>
        <v>5383.68</v>
      </c>
      <c r="E42" s="93">
        <v>5287.9000000000005</v>
      </c>
      <c r="F42" s="93">
        <v>95.78</v>
      </c>
      <c r="G42" s="35" t="s">
        <v>273</v>
      </c>
      <c r="H42" s="36"/>
      <c r="I42" s="35"/>
    </row>
    <row r="43" spans="2:9" x14ac:dyDescent="0.25">
      <c r="B43" s="92" t="s">
        <v>275</v>
      </c>
      <c r="C43" s="92" t="s">
        <v>276</v>
      </c>
      <c r="D43" s="93">
        <f t="shared" si="0"/>
        <v>780.25000000000011</v>
      </c>
      <c r="E43" s="93">
        <v>777.1400000000001</v>
      </c>
      <c r="F43" s="93">
        <v>3.11</v>
      </c>
      <c r="G43" s="35" t="s">
        <v>275</v>
      </c>
      <c r="H43" s="36"/>
      <c r="I43" s="35"/>
    </row>
    <row r="44" spans="2:9" x14ac:dyDescent="0.25">
      <c r="B44" s="96" t="s">
        <v>277</v>
      </c>
      <c r="C44" s="95" t="s">
        <v>278</v>
      </c>
      <c r="D44" s="93">
        <f t="shared" si="0"/>
        <v>598.84999999999991</v>
      </c>
      <c r="E44" s="93">
        <v>598.84999999999991</v>
      </c>
      <c r="F44" s="93">
        <v>0</v>
      </c>
      <c r="G44" s="39" t="s">
        <v>277</v>
      </c>
      <c r="H44" s="36"/>
      <c r="I44" s="35"/>
    </row>
    <row r="45" spans="2:9" x14ac:dyDescent="0.25">
      <c r="B45" s="92" t="s">
        <v>279</v>
      </c>
      <c r="C45" s="92" t="s">
        <v>280</v>
      </c>
      <c r="D45" s="93">
        <f t="shared" si="0"/>
        <v>702.6</v>
      </c>
      <c r="E45" s="93">
        <v>688.82</v>
      </c>
      <c r="F45" s="93">
        <v>13.78</v>
      </c>
      <c r="G45" s="35" t="s">
        <v>279</v>
      </c>
      <c r="H45" s="36"/>
      <c r="I45" s="35"/>
    </row>
    <row r="46" spans="2:9" x14ac:dyDescent="0.25">
      <c r="B46" s="92" t="s">
        <v>281</v>
      </c>
      <c r="C46" s="92" t="s">
        <v>282</v>
      </c>
      <c r="D46" s="93">
        <f t="shared" si="0"/>
        <v>2495.9499999999998</v>
      </c>
      <c r="E46" s="93">
        <v>2459.39</v>
      </c>
      <c r="F46" s="93">
        <v>36.56</v>
      </c>
      <c r="G46" s="35" t="s">
        <v>281</v>
      </c>
      <c r="H46" s="36"/>
    </row>
    <row r="47" spans="2:9" x14ac:dyDescent="0.25">
      <c r="B47" s="92" t="s">
        <v>283</v>
      </c>
      <c r="C47" s="92" t="s">
        <v>284</v>
      </c>
      <c r="D47" s="93">
        <f t="shared" si="0"/>
        <v>931.6099999999999</v>
      </c>
      <c r="E47" s="93">
        <v>916.82999999999993</v>
      </c>
      <c r="F47" s="93">
        <v>14.78</v>
      </c>
      <c r="G47" s="35" t="s">
        <v>283</v>
      </c>
      <c r="H47" s="36"/>
    </row>
    <row r="48" spans="2:9" x14ac:dyDescent="0.25">
      <c r="B48" s="92" t="s">
        <v>285</v>
      </c>
      <c r="C48" s="92" t="s">
        <v>286</v>
      </c>
      <c r="D48" s="93">
        <f t="shared" si="0"/>
        <v>12056.340000000002</v>
      </c>
      <c r="E48" s="93">
        <v>11759.690000000002</v>
      </c>
      <c r="F48" s="93">
        <f>239.56+57.09</f>
        <v>296.64999999999998</v>
      </c>
      <c r="G48" s="35" t="s">
        <v>285</v>
      </c>
      <c r="H48" s="36"/>
    </row>
    <row r="49" spans="2:8" x14ac:dyDescent="0.25">
      <c r="B49" s="92" t="s">
        <v>287</v>
      </c>
      <c r="C49" s="92" t="s">
        <v>288</v>
      </c>
      <c r="D49" s="93">
        <f t="shared" si="0"/>
        <v>564.9</v>
      </c>
      <c r="E49" s="93">
        <v>561.01</v>
      </c>
      <c r="F49" s="93">
        <v>3.89</v>
      </c>
      <c r="G49" s="35" t="s">
        <v>287</v>
      </c>
      <c r="H49" s="36"/>
    </row>
    <row r="50" spans="2:8" x14ac:dyDescent="0.25">
      <c r="B50" s="92" t="s">
        <v>289</v>
      </c>
      <c r="C50" s="92" t="s">
        <v>290</v>
      </c>
      <c r="D50" s="93">
        <f t="shared" si="0"/>
        <v>1548.36</v>
      </c>
      <c r="E50" s="93">
        <v>1522.9199999999998</v>
      </c>
      <c r="F50" s="93">
        <v>25.44</v>
      </c>
      <c r="G50" s="35" t="s">
        <v>289</v>
      </c>
      <c r="H50" s="36"/>
    </row>
    <row r="51" spans="2:8" x14ac:dyDescent="0.25">
      <c r="B51" s="92" t="s">
        <v>291</v>
      </c>
      <c r="C51" s="92" t="s">
        <v>292</v>
      </c>
      <c r="D51" s="93">
        <f t="shared" si="0"/>
        <v>143.29000000000002</v>
      </c>
      <c r="E51" s="93">
        <v>140.96</v>
      </c>
      <c r="F51" s="93">
        <v>2.33</v>
      </c>
      <c r="G51" s="35" t="s">
        <v>291</v>
      </c>
      <c r="H51" s="36"/>
    </row>
    <row r="52" spans="2:8" x14ac:dyDescent="0.25">
      <c r="B52" s="92" t="s">
        <v>293</v>
      </c>
      <c r="C52" s="92" t="s">
        <v>294</v>
      </c>
      <c r="D52" s="93">
        <f t="shared" si="0"/>
        <v>133.41999999999999</v>
      </c>
      <c r="E52" s="93">
        <v>132.41999999999999</v>
      </c>
      <c r="F52" s="93">
        <v>1</v>
      </c>
      <c r="G52" s="35" t="s">
        <v>293</v>
      </c>
      <c r="H52" s="36"/>
    </row>
    <row r="53" spans="2:8" x14ac:dyDescent="0.25">
      <c r="B53" s="92" t="s">
        <v>295</v>
      </c>
      <c r="C53" s="92" t="s">
        <v>296</v>
      </c>
      <c r="D53" s="93">
        <f t="shared" si="0"/>
        <v>764.49</v>
      </c>
      <c r="E53" s="93">
        <v>755.38</v>
      </c>
      <c r="F53" s="93">
        <v>9.11</v>
      </c>
      <c r="G53" s="35" t="s">
        <v>295</v>
      </c>
      <c r="H53" s="36"/>
    </row>
    <row r="54" spans="2:8" x14ac:dyDescent="0.25">
      <c r="B54" s="92" t="s">
        <v>297</v>
      </c>
      <c r="C54" s="92" t="s">
        <v>298</v>
      </c>
      <c r="D54" s="93">
        <f t="shared" si="0"/>
        <v>1713.69</v>
      </c>
      <c r="E54" s="93">
        <v>1692.02</v>
      </c>
      <c r="F54" s="93">
        <v>21.67</v>
      </c>
      <c r="G54" s="35" t="s">
        <v>297</v>
      </c>
      <c r="H54" s="36"/>
    </row>
    <row r="55" spans="2:8" x14ac:dyDescent="0.25">
      <c r="B55" s="92" t="s">
        <v>299</v>
      </c>
      <c r="C55" s="92" t="s">
        <v>300</v>
      </c>
      <c r="D55" s="93">
        <f t="shared" si="0"/>
        <v>497.11</v>
      </c>
      <c r="E55" s="93">
        <v>494.44</v>
      </c>
      <c r="F55" s="93">
        <v>2.67</v>
      </c>
      <c r="G55" s="35" t="s">
        <v>299</v>
      </c>
      <c r="H55" s="36"/>
    </row>
    <row r="56" spans="2:8" x14ac:dyDescent="0.25">
      <c r="B56" s="92" t="s">
        <v>301</v>
      </c>
      <c r="C56" s="92" t="s">
        <v>302</v>
      </c>
      <c r="D56" s="93">
        <f t="shared" si="0"/>
        <v>437.91999999999996</v>
      </c>
      <c r="E56" s="93">
        <v>435.47999999999996</v>
      </c>
      <c r="F56" s="93">
        <v>2.44</v>
      </c>
      <c r="G56" s="35" t="s">
        <v>301</v>
      </c>
      <c r="H56" s="36"/>
    </row>
    <row r="57" spans="2:8" x14ac:dyDescent="0.25">
      <c r="B57" s="92" t="s">
        <v>303</v>
      </c>
      <c r="C57" s="92" t="s">
        <v>304</v>
      </c>
      <c r="D57" s="93">
        <f t="shared" si="0"/>
        <v>178.43</v>
      </c>
      <c r="E57" s="93">
        <v>176.1</v>
      </c>
      <c r="F57" s="93">
        <v>2.33</v>
      </c>
      <c r="G57" s="35" t="s">
        <v>303</v>
      </c>
      <c r="H57" s="36"/>
    </row>
    <row r="58" spans="2:8" x14ac:dyDescent="0.25">
      <c r="B58" s="92" t="s">
        <v>305</v>
      </c>
      <c r="C58" s="92" t="s">
        <v>306</v>
      </c>
      <c r="D58" s="93">
        <f t="shared" si="0"/>
        <v>199.2</v>
      </c>
      <c r="E58" s="93">
        <v>198.31</v>
      </c>
      <c r="F58" s="93">
        <v>0.89</v>
      </c>
      <c r="G58" s="35" t="s">
        <v>305</v>
      </c>
      <c r="H58" s="36"/>
    </row>
    <row r="59" spans="2:8" x14ac:dyDescent="0.25">
      <c r="B59" s="92" t="s">
        <v>307</v>
      </c>
      <c r="C59" s="92" t="s">
        <v>308</v>
      </c>
      <c r="D59" s="93">
        <f t="shared" si="0"/>
        <v>1028.1000000000001</v>
      </c>
      <c r="E59" s="93">
        <v>1017.8100000000001</v>
      </c>
      <c r="F59" s="93">
        <f>8.56+1.73</f>
        <v>10.290000000000001</v>
      </c>
      <c r="G59" s="35" t="s">
        <v>307</v>
      </c>
      <c r="H59" s="36"/>
    </row>
    <row r="60" spans="2:8" x14ac:dyDescent="0.25">
      <c r="B60" s="92" t="s">
        <v>309</v>
      </c>
      <c r="C60" s="92" t="s">
        <v>310</v>
      </c>
      <c r="D60" s="93">
        <f t="shared" si="0"/>
        <v>334.91999999999996</v>
      </c>
      <c r="E60" s="93">
        <v>334.91999999999996</v>
      </c>
      <c r="F60" s="93">
        <v>0</v>
      </c>
      <c r="G60" s="35" t="s">
        <v>309</v>
      </c>
      <c r="H60" s="36"/>
    </row>
    <row r="61" spans="2:8" x14ac:dyDescent="0.25">
      <c r="B61" s="92" t="s">
        <v>311</v>
      </c>
      <c r="C61" s="92" t="s">
        <v>312</v>
      </c>
      <c r="D61" s="93">
        <f t="shared" si="0"/>
        <v>98.43</v>
      </c>
      <c r="E61" s="93">
        <v>97.320000000000007</v>
      </c>
      <c r="F61" s="93">
        <v>1.1100000000000001</v>
      </c>
      <c r="G61" s="35" t="s">
        <v>311</v>
      </c>
      <c r="H61" s="36"/>
    </row>
    <row r="62" spans="2:8" x14ac:dyDescent="0.25">
      <c r="B62" s="92" t="s">
        <v>313</v>
      </c>
      <c r="C62" s="92" t="s">
        <v>314</v>
      </c>
      <c r="D62" s="93">
        <f t="shared" si="0"/>
        <v>244.91000000000003</v>
      </c>
      <c r="E62" s="93">
        <v>244.47000000000003</v>
      </c>
      <c r="F62" s="93">
        <v>0.44</v>
      </c>
      <c r="G62" s="35" t="s">
        <v>313</v>
      </c>
      <c r="H62" s="36"/>
    </row>
    <row r="63" spans="2:8" x14ac:dyDescent="0.25">
      <c r="B63" s="92" t="s">
        <v>315</v>
      </c>
      <c r="C63" s="92" t="s">
        <v>316</v>
      </c>
      <c r="D63" s="93">
        <f t="shared" si="0"/>
        <v>360.86</v>
      </c>
      <c r="E63" s="93">
        <v>354.53000000000003</v>
      </c>
      <c r="F63" s="93">
        <v>6.33</v>
      </c>
      <c r="G63" s="35" t="s">
        <v>315</v>
      </c>
      <c r="H63" s="36"/>
    </row>
    <row r="64" spans="2:8" x14ac:dyDescent="0.25">
      <c r="B64" s="92" t="s">
        <v>317</v>
      </c>
      <c r="C64" s="92" t="s">
        <v>318</v>
      </c>
      <c r="D64" s="93">
        <f t="shared" si="0"/>
        <v>43</v>
      </c>
      <c r="E64" s="93">
        <v>42</v>
      </c>
      <c r="F64" s="93">
        <v>1</v>
      </c>
      <c r="G64" s="35" t="s">
        <v>317</v>
      </c>
      <c r="H64" s="36"/>
    </row>
    <row r="65" spans="2:8" x14ac:dyDescent="0.25">
      <c r="B65" s="92" t="s">
        <v>319</v>
      </c>
      <c r="C65" s="92" t="s">
        <v>320</v>
      </c>
      <c r="D65" s="93">
        <f t="shared" si="0"/>
        <v>425.54</v>
      </c>
      <c r="E65" s="93">
        <v>424.1</v>
      </c>
      <c r="F65" s="93">
        <v>1.44</v>
      </c>
      <c r="G65" s="35" t="s">
        <v>319</v>
      </c>
      <c r="H65" s="36"/>
    </row>
    <row r="66" spans="2:8" x14ac:dyDescent="0.25">
      <c r="B66" s="92" t="s">
        <v>321</v>
      </c>
      <c r="C66" s="92" t="s">
        <v>322</v>
      </c>
      <c r="D66" s="93">
        <f t="shared" si="0"/>
        <v>612.8900000000001</v>
      </c>
      <c r="E66" s="93">
        <v>608.67000000000007</v>
      </c>
      <c r="F66" s="93">
        <v>4.22</v>
      </c>
      <c r="G66" s="35" t="s">
        <v>321</v>
      </c>
      <c r="H66" s="36"/>
    </row>
    <row r="67" spans="2:8" x14ac:dyDescent="0.25">
      <c r="B67" s="92" t="s">
        <v>323</v>
      </c>
      <c r="C67" s="92" t="s">
        <v>324</v>
      </c>
      <c r="D67" s="93">
        <f t="shared" si="0"/>
        <v>356.97</v>
      </c>
      <c r="E67" s="93">
        <v>356.97</v>
      </c>
      <c r="F67" s="93">
        <v>0</v>
      </c>
      <c r="G67" s="35" t="s">
        <v>323</v>
      </c>
      <c r="H67" s="36"/>
    </row>
    <row r="68" spans="2:8" x14ac:dyDescent="0.25">
      <c r="B68" s="92" t="s">
        <v>325</v>
      </c>
      <c r="C68" s="92" t="s">
        <v>326</v>
      </c>
      <c r="D68" s="93">
        <f t="shared" si="0"/>
        <v>2677.1900000000005</v>
      </c>
      <c r="E68" s="93">
        <v>2642.0800000000004</v>
      </c>
      <c r="F68" s="93">
        <v>35.11</v>
      </c>
      <c r="G68" s="35" t="s">
        <v>325</v>
      </c>
      <c r="H68" s="36"/>
    </row>
    <row r="69" spans="2:8" x14ac:dyDescent="0.25">
      <c r="B69" s="92" t="s">
        <v>327</v>
      </c>
      <c r="C69" s="92" t="s">
        <v>328</v>
      </c>
      <c r="D69" s="93">
        <f t="shared" si="0"/>
        <v>1438.1100000000001</v>
      </c>
      <c r="E69" s="93">
        <v>1414.44</v>
      </c>
      <c r="F69" s="93">
        <v>23.67</v>
      </c>
      <c r="G69" s="35" t="s">
        <v>327</v>
      </c>
      <c r="H69" s="36"/>
    </row>
    <row r="70" spans="2:8" x14ac:dyDescent="0.25">
      <c r="B70" s="92" t="s">
        <v>329</v>
      </c>
      <c r="C70" s="92" t="s">
        <v>330</v>
      </c>
      <c r="D70" s="93">
        <f t="shared" si="0"/>
        <v>16.899999999999999</v>
      </c>
      <c r="E70" s="93">
        <v>16.899999999999999</v>
      </c>
      <c r="F70" s="93">
        <v>0</v>
      </c>
      <c r="G70" s="35" t="s">
        <v>329</v>
      </c>
      <c r="H70" s="36"/>
    </row>
    <row r="71" spans="2:8" x14ac:dyDescent="0.25">
      <c r="B71" s="92" t="s">
        <v>331</v>
      </c>
      <c r="C71" s="92" t="s">
        <v>332</v>
      </c>
      <c r="D71" s="93">
        <f t="shared" si="0"/>
        <v>3517.4500000000007</v>
      </c>
      <c r="E71" s="93">
        <v>3451.4500000000007</v>
      </c>
      <c r="F71" s="93">
        <v>66</v>
      </c>
      <c r="G71" s="35" t="s">
        <v>331</v>
      </c>
      <c r="H71" s="36"/>
    </row>
    <row r="72" spans="2:8" x14ac:dyDescent="0.25">
      <c r="B72" s="92" t="s">
        <v>333</v>
      </c>
      <c r="C72" s="92" t="s">
        <v>334</v>
      </c>
      <c r="D72" s="93">
        <f t="shared" si="0"/>
        <v>3404.0199999999995</v>
      </c>
      <c r="E72" s="93">
        <v>3358.4599999999996</v>
      </c>
      <c r="F72" s="93">
        <v>45.56</v>
      </c>
      <c r="G72" s="35" t="s">
        <v>333</v>
      </c>
      <c r="H72" s="36"/>
    </row>
    <row r="73" spans="2:8" x14ac:dyDescent="0.25">
      <c r="B73" s="92" t="s">
        <v>335</v>
      </c>
      <c r="C73" s="92" t="s">
        <v>336</v>
      </c>
      <c r="D73" s="93">
        <f t="shared" ref="D73:D136" si="1">+E73+F73</f>
        <v>5950.2400000000007</v>
      </c>
      <c r="E73" s="93">
        <v>5878.8400000000011</v>
      </c>
      <c r="F73" s="93">
        <f>67.22+4.18</f>
        <v>71.400000000000006</v>
      </c>
      <c r="G73" s="35" t="s">
        <v>335</v>
      </c>
      <c r="H73" s="36"/>
    </row>
    <row r="74" spans="2:8" x14ac:dyDescent="0.25">
      <c r="B74" s="92" t="s">
        <v>337</v>
      </c>
      <c r="C74" s="92" t="s">
        <v>338</v>
      </c>
      <c r="D74" s="93">
        <f t="shared" si="1"/>
        <v>87.960000000000008</v>
      </c>
      <c r="E74" s="93">
        <v>84.29</v>
      </c>
      <c r="F74" s="93">
        <v>3.67</v>
      </c>
      <c r="G74" s="35" t="s">
        <v>337</v>
      </c>
      <c r="H74" s="36"/>
    </row>
    <row r="75" spans="2:8" x14ac:dyDescent="0.25">
      <c r="B75" s="92" t="s">
        <v>339</v>
      </c>
      <c r="C75" s="92" t="s">
        <v>340</v>
      </c>
      <c r="D75" s="93">
        <f t="shared" si="1"/>
        <v>1973.45</v>
      </c>
      <c r="E75" s="93">
        <v>1955.56</v>
      </c>
      <c r="F75" s="93">
        <v>17.89</v>
      </c>
      <c r="G75" s="35" t="s">
        <v>339</v>
      </c>
      <c r="H75" s="36"/>
    </row>
    <row r="76" spans="2:8" x14ac:dyDescent="0.25">
      <c r="B76" s="92" t="s">
        <v>341</v>
      </c>
      <c r="C76" s="92" t="s">
        <v>342</v>
      </c>
      <c r="D76" s="93">
        <f t="shared" si="1"/>
        <v>20227.920000000002</v>
      </c>
      <c r="E76" s="93">
        <v>19926.36</v>
      </c>
      <c r="F76" s="93">
        <v>301.56</v>
      </c>
      <c r="G76" s="35" t="s">
        <v>341</v>
      </c>
      <c r="H76" s="36"/>
    </row>
    <row r="77" spans="2:8" x14ac:dyDescent="0.25">
      <c r="B77" s="92" t="s">
        <v>343</v>
      </c>
      <c r="C77" s="92" t="s">
        <v>344</v>
      </c>
      <c r="D77" s="93">
        <f t="shared" si="1"/>
        <v>3242.3300000000004</v>
      </c>
      <c r="E77" s="93">
        <v>3203.4400000000005</v>
      </c>
      <c r="F77" s="93">
        <v>38.89</v>
      </c>
      <c r="G77" s="35" t="s">
        <v>343</v>
      </c>
      <c r="H77" s="36"/>
    </row>
    <row r="78" spans="2:8" x14ac:dyDescent="0.25">
      <c r="B78" s="92" t="s">
        <v>345</v>
      </c>
      <c r="C78" s="92" t="s">
        <v>346</v>
      </c>
      <c r="D78" s="93">
        <f t="shared" si="1"/>
        <v>1713.3900000000003</v>
      </c>
      <c r="E78" s="93">
        <v>1691.0600000000004</v>
      </c>
      <c r="F78" s="93">
        <v>22.33</v>
      </c>
      <c r="G78" s="35" t="s">
        <v>345</v>
      </c>
      <c r="H78" s="36"/>
    </row>
    <row r="79" spans="2:8" x14ac:dyDescent="0.25">
      <c r="B79" s="92" t="s">
        <v>347</v>
      </c>
      <c r="C79" s="92" t="s">
        <v>348</v>
      </c>
      <c r="D79" s="93">
        <f t="shared" si="1"/>
        <v>70.64</v>
      </c>
      <c r="E79" s="93">
        <v>69.64</v>
      </c>
      <c r="F79" s="93">
        <v>1</v>
      </c>
      <c r="G79" s="35" t="s">
        <v>347</v>
      </c>
      <c r="H79" s="36"/>
    </row>
    <row r="80" spans="2:8" x14ac:dyDescent="0.25">
      <c r="B80" s="92" t="s">
        <v>349</v>
      </c>
      <c r="C80" s="92" t="s">
        <v>350</v>
      </c>
      <c r="D80" s="93">
        <f t="shared" si="1"/>
        <v>337.01</v>
      </c>
      <c r="E80" s="93">
        <v>332.45</v>
      </c>
      <c r="F80" s="93">
        <v>4.5599999999999996</v>
      </c>
      <c r="G80" s="35" t="s">
        <v>349</v>
      </c>
      <c r="H80" s="36"/>
    </row>
    <row r="81" spans="2:8" x14ac:dyDescent="0.25">
      <c r="B81" s="92" t="s">
        <v>351</v>
      </c>
      <c r="C81" s="92" t="s">
        <v>352</v>
      </c>
      <c r="D81" s="93">
        <f t="shared" si="1"/>
        <v>4339.1400000000003</v>
      </c>
      <c r="E81" s="93">
        <v>4252.8100000000004</v>
      </c>
      <c r="F81" s="93">
        <v>86.33</v>
      </c>
      <c r="G81" s="35" t="s">
        <v>351</v>
      </c>
      <c r="H81" s="36"/>
    </row>
    <row r="82" spans="2:8" x14ac:dyDescent="0.25">
      <c r="B82" s="92" t="s">
        <v>353</v>
      </c>
      <c r="C82" s="92" t="s">
        <v>354</v>
      </c>
      <c r="D82" s="93">
        <f t="shared" si="1"/>
        <v>2688.1400000000003</v>
      </c>
      <c r="E82" s="93">
        <v>2667.36</v>
      </c>
      <c r="F82" s="93">
        <v>20.78</v>
      </c>
      <c r="G82" s="35" t="s">
        <v>353</v>
      </c>
      <c r="H82" s="36"/>
    </row>
    <row r="83" spans="2:8" x14ac:dyDescent="0.25">
      <c r="B83" s="92" t="s">
        <v>355</v>
      </c>
      <c r="C83" s="92" t="s">
        <v>356</v>
      </c>
      <c r="D83" s="93">
        <f t="shared" si="1"/>
        <v>55.9</v>
      </c>
      <c r="E83" s="93">
        <v>55.9</v>
      </c>
      <c r="F83" s="93">
        <v>0</v>
      </c>
      <c r="G83" s="35" t="s">
        <v>355</v>
      </c>
      <c r="H83" s="36"/>
    </row>
    <row r="84" spans="2:8" x14ac:dyDescent="0.25">
      <c r="B84" s="92" t="s">
        <v>357</v>
      </c>
      <c r="C84" s="92" t="s">
        <v>358</v>
      </c>
      <c r="D84" s="93">
        <f t="shared" si="1"/>
        <v>19998.310000000001</v>
      </c>
      <c r="E84" s="93">
        <v>19760.640000000003</v>
      </c>
      <c r="F84" s="93">
        <v>237.67</v>
      </c>
      <c r="G84" s="35" t="s">
        <v>357</v>
      </c>
      <c r="H84" s="36"/>
    </row>
    <row r="85" spans="2:8" x14ac:dyDescent="0.25">
      <c r="B85" s="92" t="s">
        <v>359</v>
      </c>
      <c r="C85" s="92" t="s">
        <v>360</v>
      </c>
      <c r="D85" s="93">
        <f t="shared" si="1"/>
        <v>23084.439999999995</v>
      </c>
      <c r="E85" s="93">
        <v>22863.879999999994</v>
      </c>
      <c r="F85" s="93">
        <v>220.56</v>
      </c>
      <c r="G85" s="35" t="s">
        <v>359</v>
      </c>
      <c r="H85" s="36"/>
    </row>
    <row r="86" spans="2:8" x14ac:dyDescent="0.25">
      <c r="B86" s="92" t="s">
        <v>361</v>
      </c>
      <c r="C86" s="92" t="s">
        <v>362</v>
      </c>
      <c r="D86" s="93">
        <f t="shared" si="1"/>
        <v>32.599999999999994</v>
      </c>
      <c r="E86" s="93">
        <v>32.599999999999994</v>
      </c>
      <c r="F86" s="93">
        <v>0</v>
      </c>
      <c r="G86" s="35" t="s">
        <v>361</v>
      </c>
      <c r="H86" s="36"/>
    </row>
    <row r="87" spans="2:8" x14ac:dyDescent="0.25">
      <c r="B87" s="92" t="s">
        <v>363</v>
      </c>
      <c r="C87" s="92" t="s">
        <v>364</v>
      </c>
      <c r="D87" s="93">
        <f t="shared" si="1"/>
        <v>21013.55</v>
      </c>
      <c r="E87" s="93">
        <v>20713.329999999998</v>
      </c>
      <c r="F87" s="93">
        <v>300.22000000000003</v>
      </c>
      <c r="G87" s="35" t="s">
        <v>363</v>
      </c>
      <c r="H87" s="36"/>
    </row>
    <row r="88" spans="2:8" x14ac:dyDescent="0.25">
      <c r="B88" s="92" t="s">
        <v>365</v>
      </c>
      <c r="C88" s="92" t="s">
        <v>366</v>
      </c>
      <c r="D88" s="93">
        <f t="shared" si="1"/>
        <v>4612.6499999999987</v>
      </c>
      <c r="E88" s="93">
        <v>4574.5399999999991</v>
      </c>
      <c r="F88" s="93">
        <v>38.11</v>
      </c>
      <c r="G88" s="35" t="s">
        <v>365</v>
      </c>
      <c r="H88" s="36"/>
    </row>
    <row r="89" spans="2:8" x14ac:dyDescent="0.25">
      <c r="B89" s="92" t="s">
        <v>367</v>
      </c>
      <c r="C89" s="92" t="s">
        <v>368</v>
      </c>
      <c r="D89" s="93">
        <f t="shared" si="1"/>
        <v>3889.5100000000007</v>
      </c>
      <c r="E89" s="93">
        <v>3854.0700000000006</v>
      </c>
      <c r="F89" s="93">
        <v>35.44</v>
      </c>
      <c r="G89" s="35" t="s">
        <v>367</v>
      </c>
      <c r="H89" s="36"/>
    </row>
    <row r="90" spans="2:8" x14ac:dyDescent="0.25">
      <c r="B90" s="92" t="s">
        <v>369</v>
      </c>
      <c r="C90" s="92" t="s">
        <v>370</v>
      </c>
      <c r="D90" s="93">
        <f t="shared" si="1"/>
        <v>880.41000000000008</v>
      </c>
      <c r="E90" s="93">
        <v>872.63000000000011</v>
      </c>
      <c r="F90" s="93">
        <v>7.78</v>
      </c>
      <c r="G90" s="35" t="s">
        <v>369</v>
      </c>
      <c r="H90" s="36"/>
    </row>
    <row r="91" spans="2:8" x14ac:dyDescent="0.25">
      <c r="B91" s="92" t="s">
        <v>371</v>
      </c>
      <c r="C91" s="92" t="s">
        <v>372</v>
      </c>
      <c r="D91" s="93">
        <f t="shared" si="1"/>
        <v>7312.85</v>
      </c>
      <c r="E91" s="93">
        <v>7215.96</v>
      </c>
      <c r="F91" s="93">
        <v>96.89</v>
      </c>
      <c r="G91" s="35" t="s">
        <v>371</v>
      </c>
      <c r="H91" s="36"/>
    </row>
    <row r="92" spans="2:8" x14ac:dyDescent="0.25">
      <c r="B92" s="92" t="s">
        <v>373</v>
      </c>
      <c r="C92" s="92" t="s">
        <v>374</v>
      </c>
      <c r="D92" s="93">
        <f t="shared" si="1"/>
        <v>883.43999999999994</v>
      </c>
      <c r="E92" s="93">
        <v>881.66</v>
      </c>
      <c r="F92" s="93">
        <v>1.78</v>
      </c>
      <c r="G92" s="35" t="s">
        <v>373</v>
      </c>
      <c r="H92" s="36"/>
    </row>
    <row r="93" spans="2:8" x14ac:dyDescent="0.25">
      <c r="B93" s="92" t="s">
        <v>375</v>
      </c>
      <c r="C93" s="92" t="s">
        <v>376</v>
      </c>
      <c r="D93" s="93">
        <f t="shared" si="1"/>
        <v>116.21</v>
      </c>
      <c r="E93" s="93">
        <v>116.21</v>
      </c>
      <c r="F93" s="93">
        <v>0</v>
      </c>
      <c r="G93" s="35" t="s">
        <v>375</v>
      </c>
      <c r="H93" s="36"/>
    </row>
    <row r="94" spans="2:8" x14ac:dyDescent="0.25">
      <c r="B94" s="92" t="s">
        <v>377</v>
      </c>
      <c r="C94" s="92" t="s">
        <v>378</v>
      </c>
      <c r="D94" s="93">
        <f t="shared" si="1"/>
        <v>58.48</v>
      </c>
      <c r="E94" s="93">
        <v>58.48</v>
      </c>
      <c r="F94" s="93">
        <v>0</v>
      </c>
      <c r="G94" s="35" t="s">
        <v>377</v>
      </c>
      <c r="H94" s="36"/>
    </row>
    <row r="95" spans="2:8" x14ac:dyDescent="0.25">
      <c r="B95" s="92" t="s">
        <v>379</v>
      </c>
      <c r="C95" s="92" t="s">
        <v>380</v>
      </c>
      <c r="D95" s="93">
        <f t="shared" si="1"/>
        <v>2914.75</v>
      </c>
      <c r="E95" s="93">
        <v>2914.75</v>
      </c>
      <c r="F95" s="93">
        <v>0</v>
      </c>
      <c r="G95" s="35" t="s">
        <v>379</v>
      </c>
      <c r="H95" s="36"/>
    </row>
    <row r="96" spans="2:8" x14ac:dyDescent="0.25">
      <c r="B96" s="92" t="s">
        <v>381</v>
      </c>
      <c r="C96" s="92" t="s">
        <v>382</v>
      </c>
      <c r="D96" s="93">
        <f t="shared" si="1"/>
        <v>733.52</v>
      </c>
      <c r="E96" s="93">
        <v>729.07999999999993</v>
      </c>
      <c r="F96" s="93">
        <v>4.4400000000000004</v>
      </c>
      <c r="G96" s="35" t="s">
        <v>381</v>
      </c>
      <c r="H96" s="36"/>
    </row>
    <row r="97" spans="2:8" x14ac:dyDescent="0.25">
      <c r="B97" s="92" t="s">
        <v>383</v>
      </c>
      <c r="C97" s="92" t="s">
        <v>384</v>
      </c>
      <c r="D97" s="93">
        <f t="shared" si="1"/>
        <v>3508.31</v>
      </c>
      <c r="E97" s="93">
        <v>3477.87</v>
      </c>
      <c r="F97" s="93">
        <v>30.44</v>
      </c>
      <c r="G97" s="35" t="s">
        <v>383</v>
      </c>
      <c r="H97" s="36"/>
    </row>
    <row r="98" spans="2:8" x14ac:dyDescent="0.25">
      <c r="B98" s="92" t="s">
        <v>385</v>
      </c>
      <c r="C98" s="92" t="s">
        <v>386</v>
      </c>
      <c r="D98" s="93">
        <f t="shared" si="1"/>
        <v>1418.98</v>
      </c>
      <c r="E98" s="93">
        <v>1396.09</v>
      </c>
      <c r="F98" s="93">
        <v>22.89</v>
      </c>
      <c r="G98" s="35" t="s">
        <v>385</v>
      </c>
      <c r="H98" s="36"/>
    </row>
    <row r="99" spans="2:8" x14ac:dyDescent="0.25">
      <c r="B99" s="92" t="s">
        <v>387</v>
      </c>
      <c r="C99" s="92" t="s">
        <v>388</v>
      </c>
      <c r="D99" s="93">
        <f t="shared" si="1"/>
        <v>2278.7100000000009</v>
      </c>
      <c r="E99" s="93">
        <v>2220.2700000000009</v>
      </c>
      <c r="F99" s="93">
        <v>58.44</v>
      </c>
      <c r="G99" s="35" t="s">
        <v>387</v>
      </c>
      <c r="H99" s="36"/>
    </row>
    <row r="100" spans="2:8" x14ac:dyDescent="0.25">
      <c r="B100" s="92" t="s">
        <v>389</v>
      </c>
      <c r="C100" s="92" t="s">
        <v>390</v>
      </c>
      <c r="D100" s="93">
        <f t="shared" si="1"/>
        <v>238.79999999999995</v>
      </c>
      <c r="E100" s="93">
        <v>238.79999999999995</v>
      </c>
      <c r="F100" s="93">
        <v>0</v>
      </c>
      <c r="G100" s="35" t="s">
        <v>389</v>
      </c>
      <c r="H100" s="36"/>
    </row>
    <row r="101" spans="2:8" x14ac:dyDescent="0.25">
      <c r="B101" s="92" t="s">
        <v>391</v>
      </c>
      <c r="C101" s="92" t="s">
        <v>392</v>
      </c>
      <c r="D101" s="93">
        <f t="shared" si="1"/>
        <v>39.07</v>
      </c>
      <c r="E101" s="93">
        <v>38.4</v>
      </c>
      <c r="F101" s="93">
        <v>0.67</v>
      </c>
      <c r="G101" s="35" t="s">
        <v>391</v>
      </c>
      <c r="H101" s="36"/>
    </row>
    <row r="102" spans="2:8" x14ac:dyDescent="0.25">
      <c r="B102" s="96" t="s">
        <v>393</v>
      </c>
      <c r="C102" s="92" t="s">
        <v>394</v>
      </c>
      <c r="D102" s="93">
        <f t="shared" si="1"/>
        <v>144.98000000000002</v>
      </c>
      <c r="E102" s="93">
        <v>144.98000000000002</v>
      </c>
      <c r="F102" s="93">
        <v>0</v>
      </c>
      <c r="G102" s="40" t="s">
        <v>393</v>
      </c>
      <c r="H102" s="36"/>
    </row>
    <row r="103" spans="2:8" x14ac:dyDescent="0.25">
      <c r="B103" s="92" t="s">
        <v>395</v>
      </c>
      <c r="C103" s="92" t="s">
        <v>396</v>
      </c>
      <c r="D103" s="93">
        <f t="shared" si="1"/>
        <v>171.55</v>
      </c>
      <c r="E103" s="93">
        <v>171.55</v>
      </c>
      <c r="F103" s="93">
        <v>0</v>
      </c>
      <c r="G103" s="35" t="s">
        <v>395</v>
      </c>
      <c r="H103" s="36"/>
    </row>
    <row r="104" spans="2:8" x14ac:dyDescent="0.25">
      <c r="B104" s="92" t="s">
        <v>397</v>
      </c>
      <c r="C104" s="92" t="s">
        <v>398</v>
      </c>
      <c r="D104" s="93">
        <f t="shared" si="1"/>
        <v>583.83000000000004</v>
      </c>
      <c r="E104" s="93">
        <v>581.83000000000004</v>
      </c>
      <c r="F104" s="93">
        <v>2</v>
      </c>
      <c r="G104" s="35" t="s">
        <v>397</v>
      </c>
      <c r="H104" s="36"/>
    </row>
    <row r="105" spans="2:8" x14ac:dyDescent="0.25">
      <c r="B105" s="92" t="s">
        <v>399</v>
      </c>
      <c r="C105" s="92" t="s">
        <v>400</v>
      </c>
      <c r="D105" s="93">
        <f t="shared" si="1"/>
        <v>130.6</v>
      </c>
      <c r="E105" s="93">
        <v>130.6</v>
      </c>
      <c r="F105" s="93">
        <v>0</v>
      </c>
      <c r="G105" s="35" t="s">
        <v>399</v>
      </c>
      <c r="H105" s="36"/>
    </row>
    <row r="106" spans="2:8" x14ac:dyDescent="0.25">
      <c r="B106" s="92" t="s">
        <v>401</v>
      </c>
      <c r="C106" s="92" t="s">
        <v>402</v>
      </c>
      <c r="D106" s="93">
        <f t="shared" si="1"/>
        <v>1077.23</v>
      </c>
      <c r="E106" s="93">
        <v>1063.3399999999999</v>
      </c>
      <c r="F106" s="93">
        <v>13.89</v>
      </c>
      <c r="G106" s="35" t="s">
        <v>401</v>
      </c>
      <c r="H106" s="36"/>
    </row>
    <row r="107" spans="2:8" x14ac:dyDescent="0.25">
      <c r="B107" s="92" t="s">
        <v>403</v>
      </c>
      <c r="C107" s="92" t="s">
        <v>404</v>
      </c>
      <c r="D107" s="93">
        <f t="shared" si="1"/>
        <v>17809.490000000002</v>
      </c>
      <c r="E107" s="93">
        <v>17580.16</v>
      </c>
      <c r="F107" s="93">
        <v>229.33</v>
      </c>
      <c r="G107" s="35" t="s">
        <v>403</v>
      </c>
      <c r="H107" s="36"/>
    </row>
    <row r="108" spans="2:8" x14ac:dyDescent="0.25">
      <c r="B108" s="92" t="s">
        <v>405</v>
      </c>
      <c r="C108" s="92" t="s">
        <v>406</v>
      </c>
      <c r="D108" s="93">
        <f t="shared" si="1"/>
        <v>2011.1999999999998</v>
      </c>
      <c r="E108" s="93">
        <v>2001.4199999999998</v>
      </c>
      <c r="F108" s="93">
        <v>9.7799999999999994</v>
      </c>
      <c r="G108" s="35" t="s">
        <v>405</v>
      </c>
      <c r="H108" s="36"/>
    </row>
    <row r="109" spans="2:8" x14ac:dyDescent="0.25">
      <c r="B109" s="92" t="s">
        <v>407</v>
      </c>
      <c r="C109" s="92" t="s">
        <v>408</v>
      </c>
      <c r="D109" s="93">
        <f t="shared" si="1"/>
        <v>329.66999999999996</v>
      </c>
      <c r="E109" s="93">
        <v>326.66999999999996</v>
      </c>
      <c r="F109" s="93">
        <v>3</v>
      </c>
      <c r="G109" s="35" t="s">
        <v>407</v>
      </c>
      <c r="H109" s="36"/>
    </row>
    <row r="110" spans="2:8" x14ac:dyDescent="0.25">
      <c r="B110" s="92" t="s">
        <v>409</v>
      </c>
      <c r="C110" s="92" t="s">
        <v>410</v>
      </c>
      <c r="D110" s="93">
        <f t="shared" si="1"/>
        <v>1633.4299999999998</v>
      </c>
      <c r="E110" s="93">
        <v>1619.1</v>
      </c>
      <c r="F110" s="93">
        <v>14.33</v>
      </c>
      <c r="G110" s="35" t="s">
        <v>409</v>
      </c>
      <c r="H110" s="36"/>
    </row>
    <row r="111" spans="2:8" x14ac:dyDescent="0.25">
      <c r="B111" s="94" t="s">
        <v>411</v>
      </c>
      <c r="C111" s="95" t="s">
        <v>412</v>
      </c>
      <c r="D111" s="93">
        <f t="shared" si="1"/>
        <v>325.5</v>
      </c>
      <c r="E111" s="93">
        <v>325.5</v>
      </c>
      <c r="F111" s="93">
        <v>0</v>
      </c>
      <c r="G111" s="37" t="s">
        <v>411</v>
      </c>
      <c r="H111" s="36"/>
    </row>
    <row r="112" spans="2:8" x14ac:dyDescent="0.25">
      <c r="B112" s="97" t="s">
        <v>413</v>
      </c>
      <c r="C112" s="95" t="s">
        <v>414</v>
      </c>
      <c r="D112" s="93">
        <f t="shared" si="1"/>
        <v>594</v>
      </c>
      <c r="E112" s="93">
        <v>594</v>
      </c>
      <c r="F112" s="93">
        <v>0</v>
      </c>
      <c r="G112" s="41" t="s">
        <v>413</v>
      </c>
      <c r="H112" s="36"/>
    </row>
    <row r="113" spans="2:8" x14ac:dyDescent="0.25">
      <c r="B113" s="94" t="s">
        <v>415</v>
      </c>
      <c r="C113" s="95" t="s">
        <v>416</v>
      </c>
      <c r="D113" s="93">
        <f t="shared" si="1"/>
        <v>332.59999999999997</v>
      </c>
      <c r="E113" s="93">
        <v>332.59999999999997</v>
      </c>
      <c r="F113" s="93">
        <v>0</v>
      </c>
      <c r="G113" s="37" t="s">
        <v>415</v>
      </c>
      <c r="H113" s="36"/>
    </row>
    <row r="114" spans="2:8" x14ac:dyDescent="0.25">
      <c r="B114" s="92" t="s">
        <v>417</v>
      </c>
      <c r="C114" s="92" t="s">
        <v>418</v>
      </c>
      <c r="D114" s="93">
        <f t="shared" si="1"/>
        <v>200.28999999999996</v>
      </c>
      <c r="E114" s="93">
        <v>198.84999999999997</v>
      </c>
      <c r="F114" s="93">
        <v>1.44</v>
      </c>
      <c r="G114" s="35" t="s">
        <v>417</v>
      </c>
      <c r="H114" s="36"/>
    </row>
    <row r="115" spans="2:8" x14ac:dyDescent="0.25">
      <c r="B115" s="92" t="s">
        <v>419</v>
      </c>
      <c r="C115" s="92" t="s">
        <v>420</v>
      </c>
      <c r="D115" s="93">
        <f t="shared" si="1"/>
        <v>18.98</v>
      </c>
      <c r="E115" s="93">
        <v>18.98</v>
      </c>
      <c r="F115" s="93">
        <v>0</v>
      </c>
      <c r="G115" s="35" t="s">
        <v>419</v>
      </c>
      <c r="H115" s="36"/>
    </row>
    <row r="116" spans="2:8" x14ac:dyDescent="0.25">
      <c r="B116" s="92" t="s">
        <v>421</v>
      </c>
      <c r="C116" s="92" t="s">
        <v>422</v>
      </c>
      <c r="D116" s="93">
        <f t="shared" si="1"/>
        <v>19447.500000000004</v>
      </c>
      <c r="E116" s="93">
        <v>19224.510000000002</v>
      </c>
      <c r="F116" s="93">
        <f>149.44+73.55</f>
        <v>222.99</v>
      </c>
      <c r="G116" s="35" t="s">
        <v>421</v>
      </c>
      <c r="H116" s="36"/>
    </row>
    <row r="117" spans="2:8" x14ac:dyDescent="0.25">
      <c r="B117" s="92" t="s">
        <v>423</v>
      </c>
      <c r="C117" s="92" t="s">
        <v>424</v>
      </c>
      <c r="D117" s="93">
        <f t="shared" si="1"/>
        <v>48.7</v>
      </c>
      <c r="E117" s="93">
        <v>48.7</v>
      </c>
      <c r="F117" s="93">
        <v>0</v>
      </c>
      <c r="G117" s="35" t="s">
        <v>423</v>
      </c>
      <c r="H117" s="36"/>
    </row>
    <row r="118" spans="2:8" x14ac:dyDescent="0.25">
      <c r="B118" s="92" t="s">
        <v>425</v>
      </c>
      <c r="C118" s="92" t="s">
        <v>426</v>
      </c>
      <c r="D118" s="93">
        <f t="shared" si="1"/>
        <v>1148.23</v>
      </c>
      <c r="E118" s="93">
        <v>1148.23</v>
      </c>
      <c r="F118" s="93">
        <v>0</v>
      </c>
      <c r="G118" s="35" t="s">
        <v>425</v>
      </c>
      <c r="H118" s="36"/>
    </row>
    <row r="119" spans="2:8" x14ac:dyDescent="0.25">
      <c r="B119" s="92" t="s">
        <v>427</v>
      </c>
      <c r="C119" s="92" t="s">
        <v>428</v>
      </c>
      <c r="D119" s="93">
        <f t="shared" si="1"/>
        <v>34.799999999999997</v>
      </c>
      <c r="E119" s="93">
        <v>33.799999999999997</v>
      </c>
      <c r="F119" s="93">
        <v>1</v>
      </c>
      <c r="G119" s="35" t="s">
        <v>427</v>
      </c>
      <c r="H119" s="36"/>
    </row>
    <row r="120" spans="2:8" x14ac:dyDescent="0.25">
      <c r="B120" s="92" t="s">
        <v>429</v>
      </c>
      <c r="C120" s="92" t="s">
        <v>430</v>
      </c>
      <c r="D120" s="93">
        <f t="shared" si="1"/>
        <v>5036.619999999999</v>
      </c>
      <c r="E120" s="93">
        <v>4980.8399999999992</v>
      </c>
      <c r="F120" s="93">
        <v>55.78</v>
      </c>
      <c r="G120" s="35" t="s">
        <v>429</v>
      </c>
      <c r="H120" s="36"/>
    </row>
    <row r="121" spans="2:8" x14ac:dyDescent="0.25">
      <c r="B121" s="92" t="s">
        <v>431</v>
      </c>
      <c r="C121" s="92" t="s">
        <v>432</v>
      </c>
      <c r="D121" s="93">
        <f t="shared" si="1"/>
        <v>18849.600000000002</v>
      </c>
      <c r="E121" s="93">
        <v>18579.150000000001</v>
      </c>
      <c r="F121" s="93">
        <f>22.78+247.67</f>
        <v>270.45</v>
      </c>
      <c r="G121" s="35" t="s">
        <v>431</v>
      </c>
      <c r="H121" s="36"/>
    </row>
    <row r="122" spans="2:8" x14ac:dyDescent="0.25">
      <c r="B122" s="92" t="s">
        <v>433</v>
      </c>
      <c r="C122" s="92" t="s">
        <v>434</v>
      </c>
      <c r="D122" s="93">
        <f t="shared" si="1"/>
        <v>25519.610000000004</v>
      </c>
      <c r="E122" s="93">
        <v>25206.720000000005</v>
      </c>
      <c r="F122" s="93">
        <v>312.89</v>
      </c>
      <c r="G122" s="35" t="s">
        <v>433</v>
      </c>
      <c r="H122" s="36"/>
    </row>
    <row r="123" spans="2:8" x14ac:dyDescent="0.25">
      <c r="B123" s="92" t="s">
        <v>435</v>
      </c>
      <c r="C123" s="92" t="s">
        <v>436</v>
      </c>
      <c r="D123" s="93">
        <f t="shared" si="1"/>
        <v>1083.75</v>
      </c>
      <c r="E123" s="93">
        <v>1072.75</v>
      </c>
      <c r="F123" s="93">
        <v>11</v>
      </c>
      <c r="G123" s="35" t="s">
        <v>435</v>
      </c>
      <c r="H123" s="36"/>
    </row>
    <row r="124" spans="2:8" x14ac:dyDescent="0.25">
      <c r="B124" s="92" t="s">
        <v>437</v>
      </c>
      <c r="C124" s="92" t="s">
        <v>438</v>
      </c>
      <c r="D124" s="93">
        <f t="shared" si="1"/>
        <v>1398.38</v>
      </c>
      <c r="E124" s="93">
        <v>1384.38</v>
      </c>
      <c r="F124" s="93">
        <v>14</v>
      </c>
      <c r="G124" s="35" t="s">
        <v>437</v>
      </c>
      <c r="H124" s="36"/>
    </row>
    <row r="125" spans="2:8" x14ac:dyDescent="0.25">
      <c r="B125" s="92" t="s">
        <v>439</v>
      </c>
      <c r="C125" s="92" t="s">
        <v>440</v>
      </c>
      <c r="D125" s="93">
        <f t="shared" si="1"/>
        <v>604.44999999999982</v>
      </c>
      <c r="E125" s="93">
        <v>593.26999999999987</v>
      </c>
      <c r="F125" s="93">
        <v>11.18</v>
      </c>
      <c r="G125" s="35" t="s">
        <v>439</v>
      </c>
      <c r="H125" s="36"/>
    </row>
    <row r="126" spans="2:8" x14ac:dyDescent="0.25">
      <c r="B126" s="92" t="s">
        <v>441</v>
      </c>
      <c r="C126" s="92" t="s">
        <v>442</v>
      </c>
      <c r="D126" s="93">
        <f t="shared" si="1"/>
        <v>92.27</v>
      </c>
      <c r="E126" s="93">
        <v>92.27</v>
      </c>
      <c r="F126" s="93">
        <v>0</v>
      </c>
      <c r="G126" s="35" t="s">
        <v>441</v>
      </c>
      <c r="H126" s="36"/>
    </row>
    <row r="127" spans="2:8" x14ac:dyDescent="0.25">
      <c r="B127" s="92" t="s">
        <v>443</v>
      </c>
      <c r="C127" s="92" t="s">
        <v>444</v>
      </c>
      <c r="D127" s="93">
        <f t="shared" si="1"/>
        <v>536.71</v>
      </c>
      <c r="E127" s="93">
        <v>531.6</v>
      </c>
      <c r="F127" s="93">
        <v>5.1100000000000003</v>
      </c>
      <c r="G127" s="35" t="s">
        <v>443</v>
      </c>
      <c r="H127" s="36"/>
    </row>
    <row r="128" spans="2:8" x14ac:dyDescent="0.25">
      <c r="B128" s="92" t="s">
        <v>445</v>
      </c>
      <c r="C128" s="92" t="s">
        <v>446</v>
      </c>
      <c r="D128" s="93">
        <f t="shared" si="1"/>
        <v>1716.31</v>
      </c>
      <c r="E128" s="93">
        <v>1707.53</v>
      </c>
      <c r="F128" s="93">
        <v>8.7799999999999994</v>
      </c>
      <c r="G128" s="35" t="s">
        <v>445</v>
      </c>
      <c r="H128" s="36"/>
    </row>
    <row r="129" spans="2:8" x14ac:dyDescent="0.25">
      <c r="B129" s="92" t="s">
        <v>447</v>
      </c>
      <c r="C129" s="92" t="s">
        <v>448</v>
      </c>
      <c r="D129" s="93">
        <f t="shared" si="1"/>
        <v>89.11999999999999</v>
      </c>
      <c r="E129" s="93">
        <v>88.789999999999992</v>
      </c>
      <c r="F129" s="93">
        <v>0.33</v>
      </c>
      <c r="G129" s="35" t="s">
        <v>447</v>
      </c>
      <c r="H129" s="36"/>
    </row>
    <row r="130" spans="2:8" x14ac:dyDescent="0.25">
      <c r="B130" s="92" t="s">
        <v>449</v>
      </c>
      <c r="C130" s="92" t="s">
        <v>450</v>
      </c>
      <c r="D130" s="93">
        <f t="shared" si="1"/>
        <v>1280.42</v>
      </c>
      <c r="E130" s="93">
        <v>1269.8600000000001</v>
      </c>
      <c r="F130" s="93">
        <v>10.56</v>
      </c>
      <c r="G130" s="35" t="s">
        <v>449</v>
      </c>
      <c r="H130" s="36"/>
    </row>
    <row r="131" spans="2:8" x14ac:dyDescent="0.25">
      <c r="B131" s="92" t="s">
        <v>451</v>
      </c>
      <c r="C131" s="92" t="s">
        <v>452</v>
      </c>
      <c r="D131" s="93">
        <f t="shared" si="1"/>
        <v>9540.8000000000011</v>
      </c>
      <c r="E131" s="93">
        <v>9353.36</v>
      </c>
      <c r="F131" s="93">
        <v>187.44</v>
      </c>
      <c r="G131" s="35" t="s">
        <v>451</v>
      </c>
      <c r="H131" s="36"/>
    </row>
    <row r="132" spans="2:8" x14ac:dyDescent="0.25">
      <c r="B132" s="92" t="s">
        <v>453</v>
      </c>
      <c r="C132" s="92" t="s">
        <v>454</v>
      </c>
      <c r="D132" s="93">
        <f t="shared" si="1"/>
        <v>30853.439999999995</v>
      </c>
      <c r="E132" s="93">
        <v>30590.549999999996</v>
      </c>
      <c r="F132" s="93">
        <v>262.89</v>
      </c>
      <c r="G132" s="35" t="s">
        <v>453</v>
      </c>
      <c r="H132" s="36"/>
    </row>
    <row r="133" spans="2:8" x14ac:dyDescent="0.25">
      <c r="B133" s="92" t="s">
        <v>455</v>
      </c>
      <c r="C133" s="92" t="s">
        <v>456</v>
      </c>
      <c r="D133" s="93">
        <f t="shared" si="1"/>
        <v>2573.4500000000003</v>
      </c>
      <c r="E133" s="93">
        <v>2534.67</v>
      </c>
      <c r="F133" s="93">
        <v>38.78</v>
      </c>
      <c r="G133" s="35" t="s">
        <v>455</v>
      </c>
      <c r="H133" s="36"/>
    </row>
    <row r="134" spans="2:8" x14ac:dyDescent="0.25">
      <c r="B134" s="92" t="s">
        <v>457</v>
      </c>
      <c r="C134" s="92" t="s">
        <v>458</v>
      </c>
      <c r="D134" s="93">
        <f t="shared" si="1"/>
        <v>27.65</v>
      </c>
      <c r="E134" s="93">
        <v>27.65</v>
      </c>
      <c r="F134" s="93">
        <v>0</v>
      </c>
      <c r="G134" s="35" t="s">
        <v>457</v>
      </c>
      <c r="H134" s="36"/>
    </row>
    <row r="135" spans="2:8" x14ac:dyDescent="0.25">
      <c r="B135" s="92" t="s">
        <v>459</v>
      </c>
      <c r="C135" s="92" t="s">
        <v>460</v>
      </c>
      <c r="D135" s="93">
        <f t="shared" si="1"/>
        <v>581.95000000000005</v>
      </c>
      <c r="E135" s="93">
        <v>577.62</v>
      </c>
      <c r="F135" s="93">
        <v>4.33</v>
      </c>
      <c r="G135" s="35" t="s">
        <v>459</v>
      </c>
      <c r="H135" s="36"/>
    </row>
    <row r="136" spans="2:8" x14ac:dyDescent="0.25">
      <c r="B136" s="92" t="s">
        <v>461</v>
      </c>
      <c r="C136" s="92" t="s">
        <v>462</v>
      </c>
      <c r="D136" s="93">
        <f t="shared" si="1"/>
        <v>202.34</v>
      </c>
      <c r="E136" s="93">
        <v>202.34</v>
      </c>
      <c r="F136" s="93">
        <v>0</v>
      </c>
      <c r="G136" s="35" t="s">
        <v>461</v>
      </c>
      <c r="H136" s="36"/>
    </row>
    <row r="137" spans="2:8" x14ac:dyDescent="0.25">
      <c r="B137" s="92" t="s">
        <v>463</v>
      </c>
      <c r="C137" s="92" t="s">
        <v>464</v>
      </c>
      <c r="D137" s="93">
        <f t="shared" ref="D137:D200" si="2">+E137+F137</f>
        <v>6306.09</v>
      </c>
      <c r="E137" s="93">
        <v>6175.53</v>
      </c>
      <c r="F137" s="93">
        <v>130.56</v>
      </c>
      <c r="G137" s="35" t="s">
        <v>463</v>
      </c>
      <c r="H137" s="36"/>
    </row>
    <row r="138" spans="2:8" x14ac:dyDescent="0.25">
      <c r="B138" s="92" t="s">
        <v>465</v>
      </c>
      <c r="C138" s="92" t="s">
        <v>466</v>
      </c>
      <c r="D138" s="93">
        <f t="shared" si="2"/>
        <v>230.7</v>
      </c>
      <c r="E138" s="93">
        <v>230.7</v>
      </c>
      <c r="F138" s="93">
        <v>0</v>
      </c>
      <c r="G138" s="35" t="s">
        <v>465</v>
      </c>
      <c r="H138" s="36"/>
    </row>
    <row r="139" spans="2:8" x14ac:dyDescent="0.25">
      <c r="B139" s="92" t="s">
        <v>467</v>
      </c>
      <c r="C139" s="92" t="s">
        <v>468</v>
      </c>
      <c r="D139" s="93">
        <f t="shared" si="2"/>
        <v>228.79999999999995</v>
      </c>
      <c r="E139" s="93">
        <v>225.90999999999997</v>
      </c>
      <c r="F139" s="93">
        <v>2.89</v>
      </c>
      <c r="G139" s="35" t="s">
        <v>467</v>
      </c>
      <c r="H139" s="36"/>
    </row>
    <row r="140" spans="2:8" x14ac:dyDescent="0.25">
      <c r="B140" s="94" t="s">
        <v>469</v>
      </c>
      <c r="C140" s="95" t="s">
        <v>470</v>
      </c>
      <c r="D140" s="93">
        <f t="shared" si="2"/>
        <v>34.480000000000004</v>
      </c>
      <c r="E140" s="93">
        <v>34.480000000000004</v>
      </c>
      <c r="F140" s="93">
        <v>0</v>
      </c>
      <c r="G140" s="37" t="s">
        <v>469</v>
      </c>
      <c r="H140" s="36"/>
    </row>
    <row r="141" spans="2:8" x14ac:dyDescent="0.25">
      <c r="B141" s="98" t="s">
        <v>471</v>
      </c>
      <c r="C141" s="92" t="s">
        <v>472</v>
      </c>
      <c r="D141" s="93">
        <f t="shared" si="2"/>
        <v>399.64999999999992</v>
      </c>
      <c r="E141" s="93">
        <v>386.64999999999992</v>
      </c>
      <c r="F141" s="93">
        <v>13</v>
      </c>
      <c r="G141" s="42" t="s">
        <v>471</v>
      </c>
      <c r="H141" s="36"/>
    </row>
    <row r="142" spans="2:8" x14ac:dyDescent="0.25">
      <c r="B142" s="92" t="s">
        <v>473</v>
      </c>
      <c r="C142" s="92" t="s">
        <v>474</v>
      </c>
      <c r="D142" s="93">
        <f t="shared" si="2"/>
        <v>203.70999999999998</v>
      </c>
      <c r="E142" s="93">
        <v>203.70999999999998</v>
      </c>
      <c r="F142" s="93">
        <v>0</v>
      </c>
      <c r="G142" s="35" t="s">
        <v>473</v>
      </c>
      <c r="H142" s="36"/>
    </row>
    <row r="143" spans="2:8" x14ac:dyDescent="0.25">
      <c r="B143" s="92" t="s">
        <v>475</v>
      </c>
      <c r="C143" s="92" t="s">
        <v>476</v>
      </c>
      <c r="D143" s="93">
        <f t="shared" si="2"/>
        <v>3489.9600000000005</v>
      </c>
      <c r="E143" s="93">
        <v>3440.2900000000004</v>
      </c>
      <c r="F143" s="93">
        <v>49.67</v>
      </c>
      <c r="G143" s="35" t="s">
        <v>475</v>
      </c>
      <c r="H143" s="36"/>
    </row>
    <row r="144" spans="2:8" x14ac:dyDescent="0.25">
      <c r="B144" s="92" t="s">
        <v>477</v>
      </c>
      <c r="C144" s="92" t="s">
        <v>478</v>
      </c>
      <c r="D144" s="93">
        <f t="shared" si="2"/>
        <v>777.31999999999994</v>
      </c>
      <c r="E144" s="93">
        <v>769.31999999999994</v>
      </c>
      <c r="F144" s="93">
        <v>8</v>
      </c>
      <c r="G144" s="35" t="s">
        <v>477</v>
      </c>
      <c r="H144" s="36"/>
    </row>
    <row r="145" spans="2:8" x14ac:dyDescent="0.25">
      <c r="B145" s="92" t="s">
        <v>479</v>
      </c>
      <c r="C145" s="92" t="s">
        <v>480</v>
      </c>
      <c r="D145" s="93">
        <f t="shared" si="2"/>
        <v>98.36</v>
      </c>
      <c r="E145" s="93">
        <v>98.03</v>
      </c>
      <c r="F145" s="93">
        <v>0.33</v>
      </c>
      <c r="G145" s="35" t="s">
        <v>479</v>
      </c>
      <c r="H145" s="36"/>
    </row>
    <row r="146" spans="2:8" x14ac:dyDescent="0.25">
      <c r="B146" s="92" t="s">
        <v>481</v>
      </c>
      <c r="C146" s="92" t="s">
        <v>482</v>
      </c>
      <c r="D146" s="93">
        <f t="shared" si="2"/>
        <v>620.18000000000006</v>
      </c>
      <c r="E146" s="93">
        <v>616.18000000000006</v>
      </c>
      <c r="F146" s="93">
        <v>4</v>
      </c>
      <c r="G146" s="35" t="s">
        <v>481</v>
      </c>
      <c r="H146" s="36"/>
    </row>
    <row r="147" spans="2:8" x14ac:dyDescent="0.25">
      <c r="B147" s="92" t="s">
        <v>483</v>
      </c>
      <c r="C147" s="92" t="s">
        <v>484</v>
      </c>
      <c r="D147" s="93">
        <f t="shared" si="2"/>
        <v>1007.3500000000001</v>
      </c>
      <c r="E147" s="93">
        <v>1005.3500000000001</v>
      </c>
      <c r="F147" s="93">
        <v>2</v>
      </c>
      <c r="G147" s="35" t="s">
        <v>483</v>
      </c>
      <c r="H147" s="36"/>
    </row>
    <row r="148" spans="2:8" x14ac:dyDescent="0.25">
      <c r="B148" s="92" t="s">
        <v>485</v>
      </c>
      <c r="C148" s="92" t="s">
        <v>486</v>
      </c>
      <c r="D148" s="93">
        <f t="shared" si="2"/>
        <v>496.69</v>
      </c>
      <c r="E148" s="93">
        <v>492.13</v>
      </c>
      <c r="F148" s="93">
        <v>4.5599999999999996</v>
      </c>
      <c r="G148" s="35" t="s">
        <v>485</v>
      </c>
      <c r="H148" s="36"/>
    </row>
    <row r="149" spans="2:8" x14ac:dyDescent="0.25">
      <c r="B149" s="92" t="s">
        <v>487</v>
      </c>
      <c r="C149" s="92" t="s">
        <v>488</v>
      </c>
      <c r="D149" s="93">
        <f t="shared" si="2"/>
        <v>9992.739999999998</v>
      </c>
      <c r="E149" s="93">
        <v>9832.1799999999985</v>
      </c>
      <c r="F149" s="93">
        <v>160.56</v>
      </c>
      <c r="G149" s="35" t="s">
        <v>487</v>
      </c>
      <c r="H149" s="36"/>
    </row>
    <row r="150" spans="2:8" x14ac:dyDescent="0.25">
      <c r="B150" s="92" t="s">
        <v>489</v>
      </c>
      <c r="C150" s="92" t="s">
        <v>490</v>
      </c>
      <c r="D150" s="93">
        <f t="shared" si="2"/>
        <v>310.23999999999995</v>
      </c>
      <c r="E150" s="93">
        <v>304.45999999999998</v>
      </c>
      <c r="F150" s="93">
        <v>5.78</v>
      </c>
      <c r="G150" s="35" t="s">
        <v>489</v>
      </c>
      <c r="H150" s="36"/>
    </row>
    <row r="151" spans="2:8" x14ac:dyDescent="0.25">
      <c r="B151" s="92" t="s">
        <v>491</v>
      </c>
      <c r="C151" s="92" t="s">
        <v>492</v>
      </c>
      <c r="D151" s="93">
        <f t="shared" si="2"/>
        <v>10321.200000000001</v>
      </c>
      <c r="E151" s="93">
        <v>10218.200000000001</v>
      </c>
      <c r="F151" s="93">
        <v>103</v>
      </c>
      <c r="G151" s="35" t="s">
        <v>491</v>
      </c>
      <c r="H151" s="36"/>
    </row>
    <row r="152" spans="2:8" x14ac:dyDescent="0.25">
      <c r="B152" s="92" t="s">
        <v>493</v>
      </c>
      <c r="C152" s="92" t="s">
        <v>494</v>
      </c>
      <c r="D152" s="93">
        <f t="shared" si="2"/>
        <v>1786.5300000000002</v>
      </c>
      <c r="E152" s="93">
        <v>1759.4600000000003</v>
      </c>
      <c r="F152" s="93">
        <f>25.89+1.18</f>
        <v>27.07</v>
      </c>
      <c r="G152" s="35" t="s">
        <v>493</v>
      </c>
      <c r="H152" s="36"/>
    </row>
    <row r="153" spans="2:8" x14ac:dyDescent="0.25">
      <c r="B153" s="92" t="s">
        <v>495</v>
      </c>
      <c r="C153" s="92" t="s">
        <v>496</v>
      </c>
      <c r="D153" s="93">
        <f t="shared" si="2"/>
        <v>4006.3500000000004</v>
      </c>
      <c r="E153" s="93">
        <v>3982.4600000000005</v>
      </c>
      <c r="F153" s="93">
        <v>23.89</v>
      </c>
      <c r="G153" s="35" t="s">
        <v>495</v>
      </c>
      <c r="H153" s="36"/>
    </row>
    <row r="154" spans="2:8" x14ac:dyDescent="0.25">
      <c r="B154" s="92" t="s">
        <v>497</v>
      </c>
      <c r="C154" s="92" t="s">
        <v>498</v>
      </c>
      <c r="D154" s="93">
        <f t="shared" si="2"/>
        <v>1791.2900000000002</v>
      </c>
      <c r="E154" s="93">
        <v>1773.8500000000001</v>
      </c>
      <c r="F154" s="93">
        <v>17.440000000000001</v>
      </c>
      <c r="G154" s="35" t="s">
        <v>497</v>
      </c>
      <c r="H154" s="36"/>
    </row>
    <row r="155" spans="2:8" x14ac:dyDescent="0.25">
      <c r="B155" s="92" t="s">
        <v>499</v>
      </c>
      <c r="C155" s="92" t="s">
        <v>500</v>
      </c>
      <c r="D155" s="93">
        <f t="shared" si="2"/>
        <v>736.7</v>
      </c>
      <c r="E155" s="93">
        <v>736.7</v>
      </c>
      <c r="F155" s="93">
        <v>0</v>
      </c>
      <c r="G155" s="35" t="s">
        <v>499</v>
      </c>
      <c r="H155" s="36"/>
    </row>
    <row r="156" spans="2:8" x14ac:dyDescent="0.25">
      <c r="B156" s="92" t="s">
        <v>501</v>
      </c>
      <c r="C156" s="92" t="s">
        <v>502</v>
      </c>
      <c r="D156" s="93">
        <f t="shared" si="2"/>
        <v>68.050000000000011</v>
      </c>
      <c r="E156" s="93">
        <v>68.050000000000011</v>
      </c>
      <c r="F156" s="93">
        <v>0</v>
      </c>
      <c r="G156" s="35" t="s">
        <v>501</v>
      </c>
      <c r="H156" s="36"/>
    </row>
    <row r="157" spans="2:8" x14ac:dyDescent="0.25">
      <c r="B157" s="92" t="s">
        <v>503</v>
      </c>
      <c r="C157" s="92" t="s">
        <v>504</v>
      </c>
      <c r="D157" s="93">
        <f t="shared" si="2"/>
        <v>5552.8499999999985</v>
      </c>
      <c r="E157" s="93">
        <v>5494.2899999999981</v>
      </c>
      <c r="F157" s="93">
        <v>58.56</v>
      </c>
      <c r="G157" s="35" t="s">
        <v>503</v>
      </c>
      <c r="H157" s="36"/>
    </row>
    <row r="158" spans="2:8" x14ac:dyDescent="0.25">
      <c r="B158" s="92" t="s">
        <v>505</v>
      </c>
      <c r="C158" s="92" t="s">
        <v>506</v>
      </c>
      <c r="D158" s="93">
        <f t="shared" si="2"/>
        <v>1435.2999999999995</v>
      </c>
      <c r="E158" s="93">
        <v>1410.5199999999995</v>
      </c>
      <c r="F158" s="93">
        <v>24.78</v>
      </c>
      <c r="G158" s="35" t="s">
        <v>505</v>
      </c>
      <c r="H158" s="36"/>
    </row>
    <row r="159" spans="2:8" x14ac:dyDescent="0.25">
      <c r="B159" s="92" t="s">
        <v>507</v>
      </c>
      <c r="C159" s="92" t="s">
        <v>508</v>
      </c>
      <c r="D159" s="93">
        <f t="shared" si="2"/>
        <v>417.6</v>
      </c>
      <c r="E159" s="93">
        <v>413.16</v>
      </c>
      <c r="F159" s="93">
        <v>4.4400000000000004</v>
      </c>
      <c r="G159" s="35" t="s">
        <v>507</v>
      </c>
      <c r="H159" s="36"/>
    </row>
    <row r="160" spans="2:8" x14ac:dyDescent="0.25">
      <c r="B160" s="92" t="s">
        <v>509</v>
      </c>
      <c r="C160" s="92" t="s">
        <v>510</v>
      </c>
      <c r="D160" s="93">
        <f t="shared" si="2"/>
        <v>8650.48</v>
      </c>
      <c r="E160" s="93">
        <v>8518.15</v>
      </c>
      <c r="F160" s="93">
        <v>132.33000000000001</v>
      </c>
      <c r="G160" s="35" t="s">
        <v>509</v>
      </c>
      <c r="H160" s="36"/>
    </row>
    <row r="161" spans="2:8" x14ac:dyDescent="0.25">
      <c r="B161" s="92" t="s">
        <v>511</v>
      </c>
      <c r="C161" s="92" t="s">
        <v>512</v>
      </c>
      <c r="D161" s="93">
        <f t="shared" si="2"/>
        <v>599.41000000000008</v>
      </c>
      <c r="E161" s="93">
        <v>597.19000000000005</v>
      </c>
      <c r="F161" s="93">
        <v>2.2200000000000002</v>
      </c>
      <c r="G161" s="35" t="s">
        <v>511</v>
      </c>
      <c r="H161" s="36"/>
    </row>
    <row r="162" spans="2:8" x14ac:dyDescent="0.25">
      <c r="B162" s="99" t="s">
        <v>513</v>
      </c>
      <c r="C162" s="92" t="s">
        <v>514</v>
      </c>
      <c r="D162" s="93">
        <f t="shared" si="2"/>
        <v>890.48</v>
      </c>
      <c r="E162" s="93">
        <v>884.81000000000006</v>
      </c>
      <c r="F162" s="93">
        <v>5.67</v>
      </c>
      <c r="G162" s="43" t="s">
        <v>513</v>
      </c>
      <c r="H162" s="36"/>
    </row>
    <row r="163" spans="2:8" x14ac:dyDescent="0.25">
      <c r="B163" s="92" t="s">
        <v>515</v>
      </c>
      <c r="C163" s="92" t="s">
        <v>516</v>
      </c>
      <c r="D163" s="93">
        <f t="shared" si="2"/>
        <v>1646.7299999999996</v>
      </c>
      <c r="E163" s="93">
        <v>1618.6199999999997</v>
      </c>
      <c r="F163" s="93">
        <v>28.11</v>
      </c>
      <c r="G163" s="35" t="s">
        <v>515</v>
      </c>
      <c r="H163" s="36"/>
    </row>
    <row r="164" spans="2:8" x14ac:dyDescent="0.25">
      <c r="B164" s="92" t="s">
        <v>517</v>
      </c>
      <c r="C164" s="92" t="s">
        <v>518</v>
      </c>
      <c r="D164" s="93">
        <f t="shared" si="2"/>
        <v>68.5</v>
      </c>
      <c r="E164" s="93">
        <v>68.5</v>
      </c>
      <c r="F164" s="93">
        <v>0</v>
      </c>
      <c r="G164" s="35" t="s">
        <v>517</v>
      </c>
      <c r="H164" s="36"/>
    </row>
    <row r="165" spans="2:8" x14ac:dyDescent="0.25">
      <c r="B165" s="92" t="s">
        <v>519</v>
      </c>
      <c r="C165" s="92" t="s">
        <v>520</v>
      </c>
      <c r="D165" s="93">
        <f t="shared" si="2"/>
        <v>6794.6299999999992</v>
      </c>
      <c r="E165" s="93">
        <v>6663.19</v>
      </c>
      <c r="F165" s="93">
        <v>131.44</v>
      </c>
      <c r="G165" s="35" t="s">
        <v>519</v>
      </c>
      <c r="H165" s="36"/>
    </row>
    <row r="166" spans="2:8" x14ac:dyDescent="0.25">
      <c r="B166" s="98" t="s">
        <v>521</v>
      </c>
      <c r="C166" s="92" t="s">
        <v>522</v>
      </c>
      <c r="D166" s="93">
        <f t="shared" si="2"/>
        <v>550.98</v>
      </c>
      <c r="E166" s="93">
        <v>550.98</v>
      </c>
      <c r="F166" s="93">
        <v>0</v>
      </c>
      <c r="G166" s="42" t="s">
        <v>521</v>
      </c>
      <c r="H166" s="36"/>
    </row>
    <row r="167" spans="2:8" x14ac:dyDescent="0.25">
      <c r="B167" s="92" t="s">
        <v>523</v>
      </c>
      <c r="C167" s="92" t="s">
        <v>524</v>
      </c>
      <c r="D167" s="93">
        <f t="shared" si="2"/>
        <v>15397.460000000001</v>
      </c>
      <c r="E167" s="93">
        <v>15189.68</v>
      </c>
      <c r="F167" s="93">
        <v>207.78</v>
      </c>
      <c r="G167" s="35" t="s">
        <v>523</v>
      </c>
      <c r="H167" s="36"/>
    </row>
    <row r="168" spans="2:8" x14ac:dyDescent="0.25">
      <c r="B168" s="92" t="s">
        <v>525</v>
      </c>
      <c r="C168" s="92" t="s">
        <v>526</v>
      </c>
      <c r="D168" s="93">
        <f t="shared" si="2"/>
        <v>1297.7600000000002</v>
      </c>
      <c r="E168" s="93">
        <v>1287.3200000000002</v>
      </c>
      <c r="F168" s="93">
        <v>10.44</v>
      </c>
      <c r="G168" s="35" t="s">
        <v>525</v>
      </c>
      <c r="H168" s="36"/>
    </row>
    <row r="169" spans="2:8" x14ac:dyDescent="0.25">
      <c r="B169" s="92" t="s">
        <v>527</v>
      </c>
      <c r="C169" s="92" t="s">
        <v>528</v>
      </c>
      <c r="D169" s="93">
        <f t="shared" si="2"/>
        <v>812.40000000000009</v>
      </c>
      <c r="E169" s="93">
        <v>805.07</v>
      </c>
      <c r="F169" s="93">
        <v>7.33</v>
      </c>
      <c r="G169" s="35" t="s">
        <v>527</v>
      </c>
      <c r="H169" s="36"/>
    </row>
    <row r="170" spans="2:8" x14ac:dyDescent="0.25">
      <c r="B170" s="92" t="s">
        <v>529</v>
      </c>
      <c r="C170" s="92" t="s">
        <v>530</v>
      </c>
      <c r="D170" s="93">
        <f t="shared" si="2"/>
        <v>309.67000000000007</v>
      </c>
      <c r="E170" s="93">
        <v>309.67000000000007</v>
      </c>
      <c r="F170" s="93">
        <v>0</v>
      </c>
      <c r="G170" s="35" t="s">
        <v>529</v>
      </c>
      <c r="H170" s="36"/>
    </row>
    <row r="171" spans="2:8" x14ac:dyDescent="0.25">
      <c r="B171" s="92" t="s">
        <v>531</v>
      </c>
      <c r="C171" s="92" t="s">
        <v>532</v>
      </c>
      <c r="D171" s="93">
        <f t="shared" si="2"/>
        <v>126.92999999999998</v>
      </c>
      <c r="E171" s="93">
        <v>122.59999999999998</v>
      </c>
      <c r="F171" s="93">
        <v>4.33</v>
      </c>
      <c r="G171" s="35" t="s">
        <v>531</v>
      </c>
      <c r="H171" s="36"/>
    </row>
    <row r="172" spans="2:8" x14ac:dyDescent="0.25">
      <c r="B172" s="92" t="s">
        <v>533</v>
      </c>
      <c r="C172" s="92" t="s">
        <v>534</v>
      </c>
      <c r="D172" s="93">
        <f t="shared" si="2"/>
        <v>1101.0900000000001</v>
      </c>
      <c r="E172" s="93">
        <v>1087.2</v>
      </c>
      <c r="F172" s="93">
        <v>13.89</v>
      </c>
      <c r="G172" s="35" t="s">
        <v>533</v>
      </c>
      <c r="H172" s="36"/>
    </row>
    <row r="173" spans="2:8" x14ac:dyDescent="0.25">
      <c r="B173" s="92" t="s">
        <v>535</v>
      </c>
      <c r="C173" s="92" t="s">
        <v>536</v>
      </c>
      <c r="D173" s="93">
        <f t="shared" si="2"/>
        <v>1415.5599999999995</v>
      </c>
      <c r="E173" s="93">
        <v>1404.7799999999995</v>
      </c>
      <c r="F173" s="93">
        <v>10.78</v>
      </c>
      <c r="G173" s="35" t="s">
        <v>535</v>
      </c>
      <c r="H173" s="36"/>
    </row>
    <row r="174" spans="2:8" x14ac:dyDescent="0.25">
      <c r="B174" s="92" t="s">
        <v>537</v>
      </c>
      <c r="C174" s="92" t="s">
        <v>538</v>
      </c>
      <c r="D174" s="93">
        <f t="shared" si="2"/>
        <v>1897.1799999999998</v>
      </c>
      <c r="E174" s="93">
        <v>1867.5099999999998</v>
      </c>
      <c r="F174" s="93">
        <v>29.67</v>
      </c>
      <c r="G174" s="35" t="s">
        <v>537</v>
      </c>
      <c r="H174" s="36"/>
    </row>
    <row r="175" spans="2:8" x14ac:dyDescent="0.25">
      <c r="B175" s="92" t="s">
        <v>539</v>
      </c>
      <c r="C175" s="92" t="s">
        <v>540</v>
      </c>
      <c r="D175" s="93">
        <f t="shared" si="2"/>
        <v>652.89</v>
      </c>
      <c r="E175" s="93">
        <v>649</v>
      </c>
      <c r="F175" s="93">
        <v>3.89</v>
      </c>
      <c r="G175" s="35" t="s">
        <v>539</v>
      </c>
      <c r="H175" s="36"/>
    </row>
    <row r="176" spans="2:8" x14ac:dyDescent="0.25">
      <c r="B176" s="92" t="s">
        <v>541</v>
      </c>
      <c r="C176" s="92" t="s">
        <v>542</v>
      </c>
      <c r="D176" s="93">
        <f t="shared" si="2"/>
        <v>2044.4500000000003</v>
      </c>
      <c r="E176" s="93">
        <v>2012.5600000000002</v>
      </c>
      <c r="F176" s="93">
        <v>31.89</v>
      </c>
      <c r="G176" s="35" t="s">
        <v>541</v>
      </c>
      <c r="H176" s="36"/>
    </row>
    <row r="177" spans="2:8" x14ac:dyDescent="0.25">
      <c r="B177" s="92" t="s">
        <v>543</v>
      </c>
      <c r="C177" s="92" t="s">
        <v>544</v>
      </c>
      <c r="D177" s="93">
        <f t="shared" si="2"/>
        <v>5371.33</v>
      </c>
      <c r="E177" s="93">
        <v>5294.66</v>
      </c>
      <c r="F177" s="93">
        <v>76.67</v>
      </c>
      <c r="G177" s="35" t="s">
        <v>543</v>
      </c>
      <c r="H177" s="36"/>
    </row>
    <row r="178" spans="2:8" x14ac:dyDescent="0.25">
      <c r="B178" s="92" t="s">
        <v>545</v>
      </c>
      <c r="C178" s="92" t="s">
        <v>546</v>
      </c>
      <c r="D178" s="93">
        <f t="shared" si="2"/>
        <v>2286.0899999999997</v>
      </c>
      <c r="E178" s="93">
        <v>2256.4199999999996</v>
      </c>
      <c r="F178" s="93">
        <v>29.67</v>
      </c>
      <c r="G178" s="35" t="s">
        <v>545</v>
      </c>
      <c r="H178" s="36"/>
    </row>
    <row r="179" spans="2:8" x14ac:dyDescent="0.25">
      <c r="B179" s="92" t="s">
        <v>547</v>
      </c>
      <c r="C179" s="92" t="s">
        <v>548</v>
      </c>
      <c r="D179" s="93">
        <f t="shared" si="2"/>
        <v>72.070000000000007</v>
      </c>
      <c r="E179" s="93">
        <v>72.070000000000007</v>
      </c>
      <c r="F179" s="93">
        <v>0</v>
      </c>
      <c r="G179" s="35" t="s">
        <v>547</v>
      </c>
      <c r="H179" s="36"/>
    </row>
    <row r="180" spans="2:8" x14ac:dyDescent="0.25">
      <c r="B180" s="92" t="s">
        <v>549</v>
      </c>
      <c r="C180" s="92" t="s">
        <v>550</v>
      </c>
      <c r="D180" s="93">
        <f t="shared" si="2"/>
        <v>15108.430000000002</v>
      </c>
      <c r="E180" s="93">
        <v>14808.760000000002</v>
      </c>
      <c r="F180" s="93">
        <v>299.67</v>
      </c>
      <c r="G180" s="35" t="s">
        <v>549</v>
      </c>
      <c r="H180" s="36"/>
    </row>
    <row r="181" spans="2:8" x14ac:dyDescent="0.25">
      <c r="B181" s="92" t="s">
        <v>551</v>
      </c>
      <c r="C181" s="92" t="s">
        <v>552</v>
      </c>
      <c r="D181" s="93">
        <f t="shared" si="2"/>
        <v>268.68</v>
      </c>
      <c r="E181" s="93">
        <v>268.68</v>
      </c>
      <c r="F181" s="93">
        <v>0</v>
      </c>
      <c r="G181" s="35" t="s">
        <v>551</v>
      </c>
      <c r="H181" s="36"/>
    </row>
    <row r="182" spans="2:8" x14ac:dyDescent="0.25">
      <c r="B182" s="92" t="s">
        <v>553</v>
      </c>
      <c r="C182" s="92" t="s">
        <v>554</v>
      </c>
      <c r="D182" s="93">
        <f t="shared" si="2"/>
        <v>22645.410000000003</v>
      </c>
      <c r="E182" s="93">
        <v>22378.210000000003</v>
      </c>
      <c r="F182" s="93">
        <f>265.11+2.09</f>
        <v>267.2</v>
      </c>
      <c r="G182" s="35" t="s">
        <v>553</v>
      </c>
      <c r="H182" s="36"/>
    </row>
    <row r="183" spans="2:8" x14ac:dyDescent="0.25">
      <c r="B183" s="92" t="s">
        <v>555</v>
      </c>
      <c r="C183" s="92" t="s">
        <v>556</v>
      </c>
      <c r="D183" s="93">
        <f t="shared" si="2"/>
        <v>5684.68</v>
      </c>
      <c r="E183" s="93">
        <v>5512.68</v>
      </c>
      <c r="F183" s="93">
        <v>172</v>
      </c>
      <c r="G183" s="35" t="s">
        <v>555</v>
      </c>
      <c r="H183" s="36"/>
    </row>
    <row r="184" spans="2:8" x14ac:dyDescent="0.25">
      <c r="B184" s="92" t="s">
        <v>557</v>
      </c>
      <c r="C184" s="92" t="s">
        <v>558</v>
      </c>
      <c r="D184" s="93">
        <f t="shared" si="2"/>
        <v>144.68999999999997</v>
      </c>
      <c r="E184" s="93">
        <v>144.01999999999998</v>
      </c>
      <c r="F184" s="93">
        <v>0.67</v>
      </c>
      <c r="G184" s="35" t="s">
        <v>557</v>
      </c>
      <c r="H184" s="36"/>
    </row>
    <row r="185" spans="2:8" x14ac:dyDescent="0.25">
      <c r="B185" s="92" t="s">
        <v>559</v>
      </c>
      <c r="C185" s="92" t="s">
        <v>560</v>
      </c>
      <c r="D185" s="93">
        <f t="shared" si="2"/>
        <v>336.84</v>
      </c>
      <c r="E185" s="93">
        <v>331.84</v>
      </c>
      <c r="F185" s="93">
        <v>5</v>
      </c>
      <c r="G185" s="35" t="s">
        <v>559</v>
      </c>
      <c r="H185" s="36"/>
    </row>
    <row r="186" spans="2:8" x14ac:dyDescent="0.25">
      <c r="B186" s="92" t="s">
        <v>561</v>
      </c>
      <c r="C186" s="92" t="s">
        <v>562</v>
      </c>
      <c r="D186" s="93">
        <f t="shared" si="2"/>
        <v>1014.3</v>
      </c>
      <c r="E186" s="93">
        <v>1014.3</v>
      </c>
      <c r="F186" s="93">
        <v>0</v>
      </c>
      <c r="G186" s="35" t="s">
        <v>561</v>
      </c>
      <c r="H186" s="36"/>
    </row>
    <row r="187" spans="2:8" x14ac:dyDescent="0.25">
      <c r="B187" s="92" t="s">
        <v>563</v>
      </c>
      <c r="C187" s="92" t="s">
        <v>564</v>
      </c>
      <c r="D187" s="93">
        <f t="shared" si="2"/>
        <v>571.96999999999991</v>
      </c>
      <c r="E187" s="93">
        <v>565.07999999999993</v>
      </c>
      <c r="F187" s="93">
        <v>6.89</v>
      </c>
      <c r="G187" s="35" t="s">
        <v>563</v>
      </c>
      <c r="H187" s="36"/>
    </row>
    <row r="188" spans="2:8" x14ac:dyDescent="0.25">
      <c r="B188" s="92" t="s">
        <v>565</v>
      </c>
      <c r="C188" s="92" t="s">
        <v>566</v>
      </c>
      <c r="D188" s="93">
        <f t="shared" si="2"/>
        <v>217.73</v>
      </c>
      <c r="E188" s="93">
        <v>215.39999999999998</v>
      </c>
      <c r="F188" s="93">
        <v>2.33</v>
      </c>
      <c r="G188" s="35" t="s">
        <v>565</v>
      </c>
      <c r="H188" s="36"/>
    </row>
    <row r="189" spans="2:8" x14ac:dyDescent="0.25">
      <c r="B189" s="92" t="s">
        <v>567</v>
      </c>
      <c r="C189" s="92" t="s">
        <v>568</v>
      </c>
      <c r="D189" s="93">
        <f t="shared" si="2"/>
        <v>1075.8699999999999</v>
      </c>
      <c r="E189" s="93">
        <v>1059.3799999999999</v>
      </c>
      <c r="F189" s="93">
        <f>11.22+5.27</f>
        <v>16.490000000000002</v>
      </c>
      <c r="G189" s="35" t="s">
        <v>567</v>
      </c>
      <c r="H189" s="36"/>
    </row>
    <row r="190" spans="2:8" x14ac:dyDescent="0.25">
      <c r="B190" s="92" t="s">
        <v>569</v>
      </c>
      <c r="C190" s="92" t="s">
        <v>570</v>
      </c>
      <c r="D190" s="93">
        <f t="shared" si="2"/>
        <v>9635.2700000000023</v>
      </c>
      <c r="E190" s="93">
        <v>9472.9200000000019</v>
      </c>
      <c r="F190" s="93">
        <f>157.44+4.91</f>
        <v>162.35</v>
      </c>
      <c r="G190" s="35" t="s">
        <v>569</v>
      </c>
      <c r="H190" s="36"/>
    </row>
    <row r="191" spans="2:8" x14ac:dyDescent="0.25">
      <c r="B191" s="92" t="s">
        <v>571</v>
      </c>
      <c r="C191" s="92" t="s">
        <v>572</v>
      </c>
      <c r="D191" s="93">
        <f t="shared" si="2"/>
        <v>5907.53</v>
      </c>
      <c r="E191" s="93">
        <v>5870.09</v>
      </c>
      <c r="F191" s="93">
        <v>37.44</v>
      </c>
      <c r="G191" s="35" t="s">
        <v>571</v>
      </c>
      <c r="H191" s="36"/>
    </row>
    <row r="192" spans="2:8" x14ac:dyDescent="0.25">
      <c r="B192" s="92" t="s">
        <v>573</v>
      </c>
      <c r="C192" s="92" t="s">
        <v>574</v>
      </c>
      <c r="D192" s="93">
        <f t="shared" si="2"/>
        <v>849.28</v>
      </c>
      <c r="E192" s="93">
        <v>835.5</v>
      </c>
      <c r="F192" s="93">
        <v>13.78</v>
      </c>
      <c r="G192" s="35" t="s">
        <v>573</v>
      </c>
      <c r="H192" s="36"/>
    </row>
    <row r="193" spans="2:8" x14ac:dyDescent="0.25">
      <c r="B193" s="92" t="s">
        <v>575</v>
      </c>
      <c r="C193" s="92" t="s">
        <v>576</v>
      </c>
      <c r="D193" s="93">
        <f t="shared" si="2"/>
        <v>38.5</v>
      </c>
      <c r="E193" s="93">
        <v>38.5</v>
      </c>
      <c r="F193" s="93">
        <v>0</v>
      </c>
      <c r="G193" s="35" t="s">
        <v>575</v>
      </c>
      <c r="H193" s="36"/>
    </row>
    <row r="194" spans="2:8" x14ac:dyDescent="0.25">
      <c r="B194" s="92" t="s">
        <v>577</v>
      </c>
      <c r="C194" s="92" t="s">
        <v>578</v>
      </c>
      <c r="D194" s="93">
        <f t="shared" si="2"/>
        <v>701.17</v>
      </c>
      <c r="E194" s="93">
        <v>692.83999999999992</v>
      </c>
      <c r="F194" s="93">
        <v>8.33</v>
      </c>
      <c r="G194" s="35" t="s">
        <v>577</v>
      </c>
      <c r="H194" s="36"/>
    </row>
    <row r="195" spans="2:8" x14ac:dyDescent="0.25">
      <c r="B195" s="92" t="s">
        <v>579</v>
      </c>
      <c r="C195" s="92" t="s">
        <v>580</v>
      </c>
      <c r="D195" s="93">
        <f t="shared" si="2"/>
        <v>71.599999999999994</v>
      </c>
      <c r="E195" s="93">
        <v>71.599999999999994</v>
      </c>
      <c r="F195" s="93">
        <v>0</v>
      </c>
      <c r="G195" s="35" t="s">
        <v>579</v>
      </c>
      <c r="H195" s="36"/>
    </row>
    <row r="196" spans="2:8" x14ac:dyDescent="0.25">
      <c r="B196" s="92" t="s">
        <v>581</v>
      </c>
      <c r="C196" s="92" t="s">
        <v>582</v>
      </c>
      <c r="D196" s="93">
        <f t="shared" si="2"/>
        <v>39.520000000000003</v>
      </c>
      <c r="E196" s="93">
        <v>39.520000000000003</v>
      </c>
      <c r="F196" s="93">
        <v>0</v>
      </c>
      <c r="G196" s="35" t="s">
        <v>581</v>
      </c>
      <c r="H196" s="36"/>
    </row>
    <row r="197" spans="2:8" x14ac:dyDescent="0.25">
      <c r="B197" s="92" t="s">
        <v>583</v>
      </c>
      <c r="C197" s="92" t="s">
        <v>584</v>
      </c>
      <c r="D197" s="93">
        <f t="shared" si="2"/>
        <v>117.42999999999999</v>
      </c>
      <c r="E197" s="93">
        <v>117.42999999999999</v>
      </c>
      <c r="F197" s="93">
        <v>0</v>
      </c>
      <c r="G197" s="35" t="s">
        <v>583</v>
      </c>
      <c r="H197" s="36"/>
    </row>
    <row r="198" spans="2:8" x14ac:dyDescent="0.25">
      <c r="B198" s="92" t="s">
        <v>585</v>
      </c>
      <c r="C198" s="92" t="s">
        <v>586</v>
      </c>
      <c r="D198" s="93">
        <f t="shared" si="2"/>
        <v>508.55000000000007</v>
      </c>
      <c r="E198" s="93">
        <v>501.44000000000005</v>
      </c>
      <c r="F198" s="93">
        <v>7.11</v>
      </c>
      <c r="G198" s="35" t="s">
        <v>585</v>
      </c>
      <c r="H198" s="36"/>
    </row>
    <row r="199" spans="2:8" x14ac:dyDescent="0.25">
      <c r="B199" s="92" t="s">
        <v>587</v>
      </c>
      <c r="C199" s="92" t="s">
        <v>588</v>
      </c>
      <c r="D199" s="93">
        <f t="shared" si="2"/>
        <v>2741.2999999999993</v>
      </c>
      <c r="E199" s="93">
        <v>2698.7399999999993</v>
      </c>
      <c r="F199" s="93">
        <v>42.56</v>
      </c>
      <c r="G199" s="35" t="s">
        <v>587</v>
      </c>
      <c r="H199" s="36"/>
    </row>
    <row r="200" spans="2:8" x14ac:dyDescent="0.25">
      <c r="B200" s="92" t="s">
        <v>589</v>
      </c>
      <c r="C200" s="92" t="s">
        <v>590</v>
      </c>
      <c r="D200" s="93">
        <f t="shared" si="2"/>
        <v>4613.1900000000005</v>
      </c>
      <c r="E200" s="93">
        <v>4554.97</v>
      </c>
      <c r="F200" s="93">
        <v>58.22</v>
      </c>
      <c r="G200" s="35" t="s">
        <v>589</v>
      </c>
      <c r="H200" s="36"/>
    </row>
    <row r="201" spans="2:8" x14ac:dyDescent="0.25">
      <c r="B201" s="92" t="s">
        <v>591</v>
      </c>
      <c r="C201" s="92" t="s">
        <v>592</v>
      </c>
      <c r="D201" s="93">
        <f t="shared" ref="D201:D264" si="3">+E201+F201</f>
        <v>28.800000000000004</v>
      </c>
      <c r="E201" s="93">
        <v>26.800000000000004</v>
      </c>
      <c r="F201" s="93">
        <v>2</v>
      </c>
      <c r="G201" s="35" t="s">
        <v>591</v>
      </c>
      <c r="H201" s="36"/>
    </row>
    <row r="202" spans="2:8" x14ac:dyDescent="0.25">
      <c r="B202" s="92" t="s">
        <v>593</v>
      </c>
      <c r="C202" s="92" t="s">
        <v>594</v>
      </c>
      <c r="D202" s="93">
        <f t="shared" si="3"/>
        <v>158.18</v>
      </c>
      <c r="E202" s="93">
        <v>157.18</v>
      </c>
      <c r="F202" s="93">
        <v>1</v>
      </c>
      <c r="G202" s="35" t="s">
        <v>593</v>
      </c>
      <c r="H202" s="36"/>
    </row>
    <row r="203" spans="2:8" x14ac:dyDescent="0.25">
      <c r="B203" s="92" t="s">
        <v>595</v>
      </c>
      <c r="C203" s="92" t="s">
        <v>596</v>
      </c>
      <c r="D203" s="93">
        <f t="shared" si="3"/>
        <v>18306.199999999997</v>
      </c>
      <c r="E203" s="93">
        <v>18112.199999999997</v>
      </c>
      <c r="F203" s="93">
        <v>194</v>
      </c>
      <c r="G203" s="35" t="s">
        <v>595</v>
      </c>
      <c r="H203" s="36"/>
    </row>
    <row r="204" spans="2:8" x14ac:dyDescent="0.25">
      <c r="B204" s="92" t="s">
        <v>597</v>
      </c>
      <c r="C204" s="92" t="s">
        <v>598</v>
      </c>
      <c r="D204" s="93">
        <f t="shared" si="3"/>
        <v>263.37</v>
      </c>
      <c r="E204" s="93">
        <v>263.26</v>
      </c>
      <c r="F204" s="93">
        <v>0.11</v>
      </c>
      <c r="G204" s="35" t="s">
        <v>597</v>
      </c>
      <c r="H204" s="36"/>
    </row>
    <row r="205" spans="2:8" x14ac:dyDescent="0.25">
      <c r="B205" s="92" t="s">
        <v>599</v>
      </c>
      <c r="C205" s="92" t="s">
        <v>600</v>
      </c>
      <c r="D205" s="93">
        <f t="shared" si="3"/>
        <v>143.98000000000002</v>
      </c>
      <c r="E205" s="93">
        <v>140.20000000000002</v>
      </c>
      <c r="F205" s="93">
        <v>3.78</v>
      </c>
      <c r="G205" s="35" t="s">
        <v>599</v>
      </c>
      <c r="H205" s="36"/>
    </row>
    <row r="206" spans="2:8" x14ac:dyDescent="0.25">
      <c r="B206" s="92" t="s">
        <v>601</v>
      </c>
      <c r="C206" s="92" t="s">
        <v>602</v>
      </c>
      <c r="D206" s="93">
        <f t="shared" si="3"/>
        <v>268.43</v>
      </c>
      <c r="E206" s="93">
        <v>263.20999999999998</v>
      </c>
      <c r="F206" s="93">
        <v>5.22</v>
      </c>
      <c r="G206" s="35" t="s">
        <v>601</v>
      </c>
      <c r="H206" s="36"/>
    </row>
    <row r="207" spans="2:8" x14ac:dyDescent="0.25">
      <c r="B207" s="92" t="s">
        <v>603</v>
      </c>
      <c r="C207" s="92" t="s">
        <v>604</v>
      </c>
      <c r="D207" s="93">
        <f t="shared" si="3"/>
        <v>8961.43</v>
      </c>
      <c r="E207" s="93">
        <v>8857.99</v>
      </c>
      <c r="F207" s="93">
        <v>103.44</v>
      </c>
      <c r="G207" s="35" t="s">
        <v>603</v>
      </c>
      <c r="H207" s="36"/>
    </row>
    <row r="208" spans="2:8" x14ac:dyDescent="0.25">
      <c r="B208" s="94" t="s">
        <v>605</v>
      </c>
      <c r="C208" s="95" t="s">
        <v>606</v>
      </c>
      <c r="D208" s="93">
        <f t="shared" si="3"/>
        <v>167.52</v>
      </c>
      <c r="E208" s="93">
        <v>167.52</v>
      </c>
      <c r="F208" s="93">
        <v>0</v>
      </c>
      <c r="G208" s="37" t="s">
        <v>605</v>
      </c>
      <c r="H208" s="36"/>
    </row>
    <row r="209" spans="2:8" x14ac:dyDescent="0.25">
      <c r="B209" s="92" t="s">
        <v>607</v>
      </c>
      <c r="C209" s="92" t="s">
        <v>608</v>
      </c>
      <c r="D209" s="93">
        <f t="shared" si="3"/>
        <v>764.84</v>
      </c>
      <c r="E209" s="93">
        <v>742.51</v>
      </c>
      <c r="F209" s="93">
        <v>22.33</v>
      </c>
      <c r="G209" s="35" t="s">
        <v>607</v>
      </c>
      <c r="H209" s="36"/>
    </row>
    <row r="210" spans="2:8" x14ac:dyDescent="0.25">
      <c r="B210" s="92" t="s">
        <v>609</v>
      </c>
      <c r="C210" s="92" t="s">
        <v>610</v>
      </c>
      <c r="D210" s="93">
        <f t="shared" si="3"/>
        <v>346.80000000000007</v>
      </c>
      <c r="E210" s="93">
        <v>346.36000000000007</v>
      </c>
      <c r="F210" s="93">
        <v>0.44</v>
      </c>
      <c r="G210" s="35" t="s">
        <v>609</v>
      </c>
      <c r="H210" s="36"/>
    </row>
    <row r="211" spans="2:8" x14ac:dyDescent="0.25">
      <c r="B211" s="92" t="s">
        <v>611</v>
      </c>
      <c r="C211" s="92" t="s">
        <v>612</v>
      </c>
      <c r="D211" s="93">
        <f t="shared" si="3"/>
        <v>3492.3300000000004</v>
      </c>
      <c r="E211" s="93">
        <v>3461.55</v>
      </c>
      <c r="F211" s="93">
        <v>30.78</v>
      </c>
      <c r="G211" s="35" t="s">
        <v>611</v>
      </c>
      <c r="H211" s="36"/>
    </row>
    <row r="212" spans="2:8" x14ac:dyDescent="0.25">
      <c r="B212" s="92" t="s">
        <v>613</v>
      </c>
      <c r="C212" s="92" t="s">
        <v>614</v>
      </c>
      <c r="D212" s="93">
        <f t="shared" si="3"/>
        <v>1182.1199999999999</v>
      </c>
      <c r="E212" s="93">
        <v>1172.79</v>
      </c>
      <c r="F212" s="93">
        <v>9.33</v>
      </c>
      <c r="G212" s="35" t="s">
        <v>613</v>
      </c>
      <c r="H212" s="36"/>
    </row>
    <row r="213" spans="2:8" x14ac:dyDescent="0.25">
      <c r="B213" s="92" t="s">
        <v>615</v>
      </c>
      <c r="C213" s="92" t="s">
        <v>616</v>
      </c>
      <c r="D213" s="93">
        <f t="shared" si="3"/>
        <v>243.63</v>
      </c>
      <c r="E213" s="93">
        <v>243.63</v>
      </c>
      <c r="F213" s="93">
        <v>0</v>
      </c>
      <c r="G213" s="35" t="s">
        <v>615</v>
      </c>
      <c r="H213" s="36"/>
    </row>
    <row r="214" spans="2:8" x14ac:dyDescent="0.25">
      <c r="B214" s="95" t="s">
        <v>617</v>
      </c>
      <c r="C214" s="92" t="s">
        <v>618</v>
      </c>
      <c r="D214" s="93">
        <f t="shared" si="3"/>
        <v>504.46</v>
      </c>
      <c r="E214" s="93">
        <v>504.46</v>
      </c>
      <c r="F214" s="93">
        <v>0</v>
      </c>
      <c r="G214" s="38" t="s">
        <v>617</v>
      </c>
      <c r="H214" s="36"/>
    </row>
    <row r="215" spans="2:8" x14ac:dyDescent="0.25">
      <c r="B215" s="92" t="s">
        <v>619</v>
      </c>
      <c r="C215" s="92" t="s">
        <v>620</v>
      </c>
      <c r="D215" s="93">
        <f t="shared" si="3"/>
        <v>2410.5099999999998</v>
      </c>
      <c r="E215" s="93">
        <v>2394.9499999999998</v>
      </c>
      <c r="F215" s="93">
        <v>15.56</v>
      </c>
      <c r="G215" s="35" t="s">
        <v>619</v>
      </c>
      <c r="H215" s="36"/>
    </row>
    <row r="216" spans="2:8" x14ac:dyDescent="0.25">
      <c r="B216" s="92" t="s">
        <v>621</v>
      </c>
      <c r="C216" s="92" t="s">
        <v>622</v>
      </c>
      <c r="D216" s="93">
        <f t="shared" si="3"/>
        <v>2720.4</v>
      </c>
      <c r="E216" s="93">
        <v>2687.4</v>
      </c>
      <c r="F216" s="93">
        <v>33</v>
      </c>
      <c r="G216" s="35" t="s">
        <v>621</v>
      </c>
      <c r="H216" s="36"/>
    </row>
    <row r="217" spans="2:8" x14ac:dyDescent="0.25">
      <c r="B217" s="94" t="s">
        <v>623</v>
      </c>
      <c r="C217" s="95" t="s">
        <v>624</v>
      </c>
      <c r="D217" s="93">
        <f t="shared" si="3"/>
        <v>94.1</v>
      </c>
      <c r="E217" s="93">
        <v>94.1</v>
      </c>
      <c r="F217" s="93">
        <v>0</v>
      </c>
      <c r="G217" s="37" t="s">
        <v>623</v>
      </c>
      <c r="H217" s="36"/>
    </row>
    <row r="218" spans="2:8" x14ac:dyDescent="0.25">
      <c r="B218" s="92" t="s">
        <v>625</v>
      </c>
      <c r="C218" s="92" t="s">
        <v>626</v>
      </c>
      <c r="D218" s="93">
        <f t="shared" si="3"/>
        <v>23165.620000000003</v>
      </c>
      <c r="E218" s="93">
        <v>22869.4</v>
      </c>
      <c r="F218" s="93">
        <v>296.22000000000003</v>
      </c>
      <c r="G218" s="35" t="s">
        <v>625</v>
      </c>
      <c r="H218" s="36"/>
    </row>
    <row r="219" spans="2:8" x14ac:dyDescent="0.25">
      <c r="B219" s="92" t="s">
        <v>627</v>
      </c>
      <c r="C219" s="92" t="s">
        <v>628</v>
      </c>
      <c r="D219" s="93">
        <f t="shared" si="3"/>
        <v>36.200000000000003</v>
      </c>
      <c r="E219" s="93">
        <v>36.200000000000003</v>
      </c>
      <c r="F219" s="93">
        <v>0</v>
      </c>
      <c r="G219" s="35" t="s">
        <v>627</v>
      </c>
      <c r="H219" s="36"/>
    </row>
    <row r="220" spans="2:8" x14ac:dyDescent="0.25">
      <c r="B220" s="92" t="s">
        <v>629</v>
      </c>
      <c r="C220" s="92" t="s">
        <v>630</v>
      </c>
      <c r="D220" s="93">
        <f t="shared" si="3"/>
        <v>657.8900000000001</v>
      </c>
      <c r="E220" s="93">
        <v>656.8900000000001</v>
      </c>
      <c r="F220" s="93">
        <v>1</v>
      </c>
      <c r="G220" s="35" t="s">
        <v>629</v>
      </c>
      <c r="H220" s="36"/>
    </row>
    <row r="221" spans="2:8" x14ac:dyDescent="0.25">
      <c r="B221" s="97" t="s">
        <v>631</v>
      </c>
      <c r="C221" s="92" t="s">
        <v>632</v>
      </c>
      <c r="D221" s="93">
        <f t="shared" si="3"/>
        <v>138.11999999999998</v>
      </c>
      <c r="E221" s="93">
        <v>138.11999999999998</v>
      </c>
      <c r="F221" s="93">
        <v>0</v>
      </c>
      <c r="G221" s="44" t="s">
        <v>631</v>
      </c>
      <c r="H221" s="36"/>
    </row>
    <row r="222" spans="2:8" x14ac:dyDescent="0.25">
      <c r="B222" s="92" t="s">
        <v>633</v>
      </c>
      <c r="C222" s="92" t="s">
        <v>634</v>
      </c>
      <c r="D222" s="93">
        <f t="shared" si="3"/>
        <v>3236.6</v>
      </c>
      <c r="E222" s="93">
        <v>3228.16</v>
      </c>
      <c r="F222" s="93">
        <v>8.44</v>
      </c>
      <c r="G222" s="35" t="s">
        <v>633</v>
      </c>
      <c r="H222" s="36"/>
    </row>
    <row r="223" spans="2:8" x14ac:dyDescent="0.25">
      <c r="B223" s="92" t="s">
        <v>635</v>
      </c>
      <c r="C223" s="92" t="s">
        <v>636</v>
      </c>
      <c r="D223" s="93">
        <f t="shared" si="3"/>
        <v>200.35999999999999</v>
      </c>
      <c r="E223" s="93">
        <v>200.35999999999999</v>
      </c>
      <c r="F223" s="93">
        <v>0</v>
      </c>
      <c r="G223" s="35" t="s">
        <v>635</v>
      </c>
      <c r="H223" s="36"/>
    </row>
    <row r="224" spans="2:8" x14ac:dyDescent="0.25">
      <c r="B224" s="92" t="s">
        <v>637</v>
      </c>
      <c r="C224" s="92" t="s">
        <v>638</v>
      </c>
      <c r="D224" s="93">
        <f t="shared" si="3"/>
        <v>3150.6800000000003</v>
      </c>
      <c r="E224" s="93">
        <v>3120.4600000000005</v>
      </c>
      <c r="F224" s="93">
        <v>30.22</v>
      </c>
      <c r="G224" s="35" t="s">
        <v>637</v>
      </c>
      <c r="H224" s="36"/>
    </row>
    <row r="225" spans="2:8" x14ac:dyDescent="0.25">
      <c r="B225" s="92" t="s">
        <v>639</v>
      </c>
      <c r="C225" s="92" t="s">
        <v>640</v>
      </c>
      <c r="D225" s="93">
        <f t="shared" si="3"/>
        <v>906.35</v>
      </c>
      <c r="E225" s="93">
        <v>893.13</v>
      </c>
      <c r="F225" s="93">
        <v>13.22</v>
      </c>
      <c r="G225" s="35" t="s">
        <v>639</v>
      </c>
      <c r="H225" s="36"/>
    </row>
    <row r="226" spans="2:8" x14ac:dyDescent="0.25">
      <c r="B226" s="95" t="s">
        <v>641</v>
      </c>
      <c r="C226" s="92" t="s">
        <v>642</v>
      </c>
      <c r="D226" s="93">
        <f t="shared" si="3"/>
        <v>332.4</v>
      </c>
      <c r="E226" s="93">
        <v>332.4</v>
      </c>
      <c r="F226" s="93">
        <v>0</v>
      </c>
      <c r="G226" s="38" t="s">
        <v>641</v>
      </c>
      <c r="H226" s="36"/>
    </row>
    <row r="227" spans="2:8" x14ac:dyDescent="0.25">
      <c r="B227" s="92" t="s">
        <v>643</v>
      </c>
      <c r="C227" s="92" t="s">
        <v>644</v>
      </c>
      <c r="D227" s="93">
        <f t="shared" si="3"/>
        <v>483.47000000000008</v>
      </c>
      <c r="E227" s="93">
        <v>483.47000000000008</v>
      </c>
      <c r="F227" s="93">
        <v>0</v>
      </c>
      <c r="G227" s="35" t="s">
        <v>643</v>
      </c>
      <c r="H227" s="36"/>
    </row>
    <row r="228" spans="2:8" x14ac:dyDescent="0.25">
      <c r="B228" s="92" t="s">
        <v>645</v>
      </c>
      <c r="C228" s="92" t="s">
        <v>646</v>
      </c>
      <c r="D228" s="93">
        <f t="shared" si="3"/>
        <v>737.83999999999992</v>
      </c>
      <c r="E228" s="93">
        <v>735.50999999999988</v>
      </c>
      <c r="F228" s="93">
        <v>2.33</v>
      </c>
      <c r="G228" s="35" t="s">
        <v>645</v>
      </c>
      <c r="H228" s="36"/>
    </row>
    <row r="229" spans="2:8" x14ac:dyDescent="0.25">
      <c r="B229" s="92" t="s">
        <v>647</v>
      </c>
      <c r="C229" s="92" t="s">
        <v>648</v>
      </c>
      <c r="D229" s="93">
        <f t="shared" si="3"/>
        <v>14810.000000000002</v>
      </c>
      <c r="E229" s="93">
        <v>14564.440000000002</v>
      </c>
      <c r="F229" s="93">
        <v>245.56</v>
      </c>
      <c r="G229" s="35" t="s">
        <v>647</v>
      </c>
      <c r="H229" s="36"/>
    </row>
    <row r="230" spans="2:8" x14ac:dyDescent="0.25">
      <c r="B230" s="92" t="s">
        <v>649</v>
      </c>
      <c r="C230" s="92" t="s">
        <v>650</v>
      </c>
      <c r="D230" s="93">
        <f t="shared" si="3"/>
        <v>382.99</v>
      </c>
      <c r="E230" s="93">
        <v>381.99</v>
      </c>
      <c r="F230" s="93">
        <v>1</v>
      </c>
      <c r="G230" s="35" t="s">
        <v>649</v>
      </c>
      <c r="H230" s="36"/>
    </row>
    <row r="231" spans="2:8" x14ac:dyDescent="0.25">
      <c r="B231" s="92" t="s">
        <v>651</v>
      </c>
      <c r="C231" s="92" t="s">
        <v>652</v>
      </c>
      <c r="D231" s="93">
        <f t="shared" si="3"/>
        <v>13794.11</v>
      </c>
      <c r="E231" s="93">
        <v>13641</v>
      </c>
      <c r="F231" s="93">
        <f>150.56+2.55</f>
        <v>153.11000000000001</v>
      </c>
      <c r="G231" s="35" t="s">
        <v>651</v>
      </c>
      <c r="H231" s="36"/>
    </row>
    <row r="232" spans="2:8" x14ac:dyDescent="0.25">
      <c r="B232" s="92" t="s">
        <v>653</v>
      </c>
      <c r="C232" s="92" t="s">
        <v>654</v>
      </c>
      <c r="D232" s="93">
        <f t="shared" si="3"/>
        <v>3919.3399999999997</v>
      </c>
      <c r="E232" s="93">
        <v>3876.6699999999996</v>
      </c>
      <c r="F232" s="93">
        <v>42.67</v>
      </c>
      <c r="G232" s="35" t="s">
        <v>653</v>
      </c>
      <c r="H232" s="36"/>
    </row>
    <row r="233" spans="2:8" x14ac:dyDescent="0.25">
      <c r="B233" s="92" t="s">
        <v>655</v>
      </c>
      <c r="C233" s="92" t="s">
        <v>656</v>
      </c>
      <c r="D233" s="93">
        <f t="shared" si="3"/>
        <v>353.30999999999995</v>
      </c>
      <c r="E233" s="93">
        <v>350.41999999999996</v>
      </c>
      <c r="F233" s="93">
        <v>2.89</v>
      </c>
      <c r="G233" s="35" t="s">
        <v>655</v>
      </c>
      <c r="H233" s="36"/>
    </row>
    <row r="234" spans="2:8" x14ac:dyDescent="0.25">
      <c r="B234" s="92" t="s">
        <v>657</v>
      </c>
      <c r="C234" s="92" t="s">
        <v>658</v>
      </c>
      <c r="D234" s="93">
        <f t="shared" si="3"/>
        <v>1522.5500000000002</v>
      </c>
      <c r="E234" s="93">
        <v>1507.3300000000002</v>
      </c>
      <c r="F234" s="93">
        <v>15.22</v>
      </c>
      <c r="G234" s="35" t="s">
        <v>657</v>
      </c>
      <c r="H234" s="36"/>
    </row>
    <row r="235" spans="2:8" x14ac:dyDescent="0.25">
      <c r="B235" s="92" t="s">
        <v>659</v>
      </c>
      <c r="C235" s="92" t="s">
        <v>660</v>
      </c>
      <c r="D235" s="93">
        <f t="shared" si="3"/>
        <v>3083.38</v>
      </c>
      <c r="E235" s="93">
        <v>3060.4900000000002</v>
      </c>
      <c r="F235" s="93">
        <v>22.89</v>
      </c>
      <c r="G235" s="35" t="s">
        <v>659</v>
      </c>
      <c r="H235" s="36"/>
    </row>
    <row r="236" spans="2:8" x14ac:dyDescent="0.25">
      <c r="B236" s="92" t="s">
        <v>661</v>
      </c>
      <c r="C236" s="92" t="s">
        <v>662</v>
      </c>
      <c r="D236" s="93">
        <f t="shared" si="3"/>
        <v>2135.7000000000003</v>
      </c>
      <c r="E236" s="93">
        <v>2109.59</v>
      </c>
      <c r="F236" s="93">
        <v>26.11</v>
      </c>
      <c r="G236" s="35" t="s">
        <v>661</v>
      </c>
      <c r="H236" s="36"/>
    </row>
    <row r="237" spans="2:8" x14ac:dyDescent="0.25">
      <c r="B237" s="92" t="s">
        <v>663</v>
      </c>
      <c r="C237" s="92" t="s">
        <v>664</v>
      </c>
      <c r="D237" s="93">
        <f t="shared" si="3"/>
        <v>26.3</v>
      </c>
      <c r="E237" s="93">
        <v>26.3</v>
      </c>
      <c r="F237" s="93">
        <v>0</v>
      </c>
      <c r="G237" s="35" t="s">
        <v>663</v>
      </c>
      <c r="H237" s="36"/>
    </row>
    <row r="238" spans="2:8" x14ac:dyDescent="0.25">
      <c r="B238" s="92" t="s">
        <v>665</v>
      </c>
      <c r="C238" s="92" t="s">
        <v>666</v>
      </c>
      <c r="D238" s="93">
        <f t="shared" si="3"/>
        <v>149.49999999999997</v>
      </c>
      <c r="E238" s="93">
        <v>148.27999999999997</v>
      </c>
      <c r="F238" s="93">
        <v>1.22</v>
      </c>
      <c r="G238" s="35" t="s">
        <v>665</v>
      </c>
      <c r="H238" s="36"/>
    </row>
    <row r="239" spans="2:8" x14ac:dyDescent="0.25">
      <c r="B239" s="92" t="s">
        <v>667</v>
      </c>
      <c r="C239" s="92" t="s">
        <v>668</v>
      </c>
      <c r="D239" s="93">
        <f t="shared" si="3"/>
        <v>1749.36</v>
      </c>
      <c r="E239" s="93">
        <v>1734.1399999999999</v>
      </c>
      <c r="F239" s="93">
        <v>15.22</v>
      </c>
      <c r="G239" s="35" t="s">
        <v>667</v>
      </c>
      <c r="H239" s="36"/>
    </row>
    <row r="240" spans="2:8" x14ac:dyDescent="0.25">
      <c r="B240" s="92" t="s">
        <v>669</v>
      </c>
      <c r="C240" s="92" t="s">
        <v>670</v>
      </c>
      <c r="D240" s="93">
        <f t="shared" si="3"/>
        <v>783.06999999999994</v>
      </c>
      <c r="E240" s="93">
        <v>777.4</v>
      </c>
      <c r="F240" s="93">
        <v>5.67</v>
      </c>
      <c r="G240" s="35" t="s">
        <v>669</v>
      </c>
      <c r="H240" s="36"/>
    </row>
    <row r="241" spans="2:8" x14ac:dyDescent="0.25">
      <c r="B241" s="92" t="s">
        <v>671</v>
      </c>
      <c r="C241" s="92" t="s">
        <v>672</v>
      </c>
      <c r="D241" s="93">
        <f t="shared" si="3"/>
        <v>54.560000000000009</v>
      </c>
      <c r="E241" s="93">
        <v>53.000000000000007</v>
      </c>
      <c r="F241" s="93">
        <v>1.56</v>
      </c>
      <c r="G241" s="35" t="s">
        <v>671</v>
      </c>
      <c r="H241" s="36"/>
    </row>
    <row r="242" spans="2:8" x14ac:dyDescent="0.25">
      <c r="B242" s="92" t="s">
        <v>673</v>
      </c>
      <c r="C242" s="92" t="s">
        <v>674</v>
      </c>
      <c r="D242" s="93">
        <f t="shared" si="3"/>
        <v>50837.589999999989</v>
      </c>
      <c r="E242" s="93">
        <v>50336.249999999993</v>
      </c>
      <c r="F242" s="93">
        <f>457.89+43.45</f>
        <v>501.34</v>
      </c>
      <c r="G242" s="35" t="s">
        <v>673</v>
      </c>
      <c r="H242" s="36"/>
    </row>
    <row r="243" spans="2:8" x14ac:dyDescent="0.25">
      <c r="B243" s="92" t="s">
        <v>675</v>
      </c>
      <c r="C243" s="92" t="s">
        <v>676</v>
      </c>
      <c r="D243" s="93">
        <f t="shared" si="3"/>
        <v>4426.1599999999989</v>
      </c>
      <c r="E243" s="93">
        <v>4370.1599999999989</v>
      </c>
      <c r="F243" s="93">
        <v>56</v>
      </c>
      <c r="G243" s="35" t="s">
        <v>675</v>
      </c>
      <c r="H243" s="36"/>
    </row>
    <row r="244" spans="2:8" x14ac:dyDescent="0.25">
      <c r="B244" s="92" t="s">
        <v>677</v>
      </c>
      <c r="C244" s="92" t="s">
        <v>678</v>
      </c>
      <c r="D244" s="93">
        <f t="shared" si="3"/>
        <v>3740.5699999999993</v>
      </c>
      <c r="E244" s="93">
        <v>3689.7499999999991</v>
      </c>
      <c r="F244" s="93">
        <f>49+1.82</f>
        <v>50.82</v>
      </c>
      <c r="G244" s="35" t="s">
        <v>677</v>
      </c>
      <c r="H244" s="36"/>
    </row>
    <row r="245" spans="2:8" x14ac:dyDescent="0.25">
      <c r="B245" s="92" t="s">
        <v>679</v>
      </c>
      <c r="C245" s="92" t="s">
        <v>680</v>
      </c>
      <c r="D245" s="93">
        <f t="shared" si="3"/>
        <v>262.19</v>
      </c>
      <c r="E245" s="93">
        <v>261.19</v>
      </c>
      <c r="F245" s="93">
        <v>1</v>
      </c>
      <c r="G245" s="35" t="s">
        <v>679</v>
      </c>
      <c r="H245" s="36"/>
    </row>
    <row r="246" spans="2:8" x14ac:dyDescent="0.25">
      <c r="B246" s="92" t="s">
        <v>681</v>
      </c>
      <c r="C246" s="92" t="s">
        <v>682</v>
      </c>
      <c r="D246" s="93">
        <f t="shared" si="3"/>
        <v>2596.7400000000002</v>
      </c>
      <c r="E246" s="93">
        <v>2565.7400000000002</v>
      </c>
      <c r="F246" s="93">
        <v>31</v>
      </c>
      <c r="G246" s="35" t="s">
        <v>681</v>
      </c>
      <c r="H246" s="36"/>
    </row>
    <row r="247" spans="2:8" x14ac:dyDescent="0.25">
      <c r="B247" s="92" t="s">
        <v>683</v>
      </c>
      <c r="C247" s="92" t="s">
        <v>684</v>
      </c>
      <c r="D247" s="93">
        <f t="shared" si="3"/>
        <v>9</v>
      </c>
      <c r="E247" s="93">
        <v>9</v>
      </c>
      <c r="F247" s="93">
        <v>0</v>
      </c>
      <c r="G247" s="35" t="s">
        <v>683</v>
      </c>
      <c r="H247" s="36"/>
    </row>
    <row r="248" spans="2:8" x14ac:dyDescent="0.25">
      <c r="B248" s="92" t="s">
        <v>685</v>
      </c>
      <c r="C248" s="92" t="s">
        <v>686</v>
      </c>
      <c r="D248" s="93">
        <f t="shared" si="3"/>
        <v>4454.54</v>
      </c>
      <c r="E248" s="93">
        <v>4344.58</v>
      </c>
      <c r="F248" s="93">
        <f>107.78+2.18</f>
        <v>109.96000000000001</v>
      </c>
      <c r="G248" s="35" t="s">
        <v>685</v>
      </c>
      <c r="H248" s="36"/>
    </row>
    <row r="249" spans="2:8" x14ac:dyDescent="0.25">
      <c r="B249" s="92" t="s">
        <v>687</v>
      </c>
      <c r="C249" s="92" t="s">
        <v>688</v>
      </c>
      <c r="D249" s="93">
        <f t="shared" si="3"/>
        <v>9253.2899999999991</v>
      </c>
      <c r="E249" s="93">
        <v>9142.41</v>
      </c>
      <c r="F249" s="93">
        <f>110.78+0.1</f>
        <v>110.88</v>
      </c>
      <c r="G249" s="35" t="s">
        <v>687</v>
      </c>
      <c r="H249" s="36"/>
    </row>
    <row r="250" spans="2:8" x14ac:dyDescent="0.25">
      <c r="B250" s="92" t="s">
        <v>689</v>
      </c>
      <c r="C250" s="92" t="s">
        <v>690</v>
      </c>
      <c r="D250" s="93">
        <f t="shared" si="3"/>
        <v>74.050000000000011</v>
      </c>
      <c r="E250" s="93">
        <v>74.050000000000011</v>
      </c>
      <c r="F250" s="93">
        <v>0</v>
      </c>
      <c r="G250" s="35" t="s">
        <v>689</v>
      </c>
      <c r="H250" s="36"/>
    </row>
    <row r="251" spans="2:8" x14ac:dyDescent="0.25">
      <c r="B251" s="92" t="s">
        <v>691</v>
      </c>
      <c r="C251" s="92" t="s">
        <v>692</v>
      </c>
      <c r="D251" s="93">
        <f t="shared" si="3"/>
        <v>35.510000000000005</v>
      </c>
      <c r="E251" s="93">
        <v>34.840000000000003</v>
      </c>
      <c r="F251" s="93">
        <v>0.67</v>
      </c>
      <c r="G251" s="35" t="s">
        <v>691</v>
      </c>
      <c r="H251" s="36"/>
    </row>
    <row r="252" spans="2:8" x14ac:dyDescent="0.25">
      <c r="B252" s="92" t="s">
        <v>693</v>
      </c>
      <c r="C252" s="92" t="s">
        <v>694</v>
      </c>
      <c r="D252" s="93">
        <f t="shared" si="3"/>
        <v>9374.52</v>
      </c>
      <c r="E252" s="93">
        <v>9254.52</v>
      </c>
      <c r="F252" s="93">
        <v>120</v>
      </c>
      <c r="G252" s="35" t="s">
        <v>693</v>
      </c>
      <c r="H252" s="36"/>
    </row>
    <row r="253" spans="2:8" x14ac:dyDescent="0.25">
      <c r="B253" s="92" t="s">
        <v>695</v>
      </c>
      <c r="C253" s="92" t="s">
        <v>696</v>
      </c>
      <c r="D253" s="93">
        <f t="shared" si="3"/>
        <v>7080.2400000000007</v>
      </c>
      <c r="E253" s="93">
        <v>7010.4600000000009</v>
      </c>
      <c r="F253" s="93">
        <v>69.78</v>
      </c>
      <c r="G253" s="35" t="s">
        <v>695</v>
      </c>
      <c r="H253" s="36"/>
    </row>
    <row r="254" spans="2:8" x14ac:dyDescent="0.25">
      <c r="B254" s="92" t="s">
        <v>697</v>
      </c>
      <c r="C254" s="92" t="s">
        <v>698</v>
      </c>
      <c r="D254" s="93">
        <f t="shared" si="3"/>
        <v>497.80000000000007</v>
      </c>
      <c r="E254" s="93">
        <v>492.13000000000005</v>
      </c>
      <c r="F254" s="93">
        <v>5.67</v>
      </c>
      <c r="G254" s="35" t="s">
        <v>697</v>
      </c>
      <c r="H254" s="36"/>
    </row>
    <row r="255" spans="2:8" x14ac:dyDescent="0.25">
      <c r="B255" s="92" t="s">
        <v>699</v>
      </c>
      <c r="C255" s="92" t="s">
        <v>700</v>
      </c>
      <c r="D255" s="93">
        <f t="shared" si="3"/>
        <v>567.97</v>
      </c>
      <c r="E255" s="93">
        <v>564.97</v>
      </c>
      <c r="F255" s="93">
        <v>3</v>
      </c>
      <c r="G255" s="35" t="s">
        <v>699</v>
      </c>
      <c r="H255" s="36"/>
    </row>
    <row r="256" spans="2:8" x14ac:dyDescent="0.25">
      <c r="B256" s="92" t="s">
        <v>701</v>
      </c>
      <c r="C256" s="92" t="s">
        <v>702</v>
      </c>
      <c r="D256" s="93">
        <f t="shared" si="3"/>
        <v>9110.98</v>
      </c>
      <c r="E256" s="93">
        <v>8974.65</v>
      </c>
      <c r="F256" s="93">
        <v>136.33000000000001</v>
      </c>
      <c r="G256" s="35" t="s">
        <v>701</v>
      </c>
      <c r="H256" s="36"/>
    </row>
    <row r="257" spans="2:10" x14ac:dyDescent="0.25">
      <c r="B257" s="92" t="s">
        <v>703</v>
      </c>
      <c r="C257" s="92" t="s">
        <v>704</v>
      </c>
      <c r="D257" s="93">
        <f t="shared" si="3"/>
        <v>1198.9299999999998</v>
      </c>
      <c r="E257" s="93">
        <v>1187.4899999999998</v>
      </c>
      <c r="F257" s="93">
        <v>11.44</v>
      </c>
      <c r="G257" s="35" t="s">
        <v>703</v>
      </c>
      <c r="H257" s="36"/>
    </row>
    <row r="258" spans="2:10" x14ac:dyDescent="0.25">
      <c r="B258" s="92" t="s">
        <v>705</v>
      </c>
      <c r="C258" s="92" t="s">
        <v>706</v>
      </c>
      <c r="D258" s="93">
        <f t="shared" si="3"/>
        <v>195.6</v>
      </c>
      <c r="E258" s="93">
        <v>195.6</v>
      </c>
      <c r="F258" s="93">
        <v>0</v>
      </c>
      <c r="G258" s="35" t="s">
        <v>705</v>
      </c>
      <c r="H258" s="36"/>
    </row>
    <row r="259" spans="2:10" x14ac:dyDescent="0.25">
      <c r="B259" s="92" t="s">
        <v>707</v>
      </c>
      <c r="C259" s="92" t="s">
        <v>708</v>
      </c>
      <c r="D259" s="93">
        <f t="shared" si="3"/>
        <v>28960.47</v>
      </c>
      <c r="E259" s="93">
        <v>28612.030000000002</v>
      </c>
      <c r="F259" s="93">
        <v>348.44</v>
      </c>
      <c r="G259" s="35" t="s">
        <v>707</v>
      </c>
      <c r="H259" s="36"/>
    </row>
    <row r="260" spans="2:10" x14ac:dyDescent="0.25">
      <c r="B260" s="95" t="s">
        <v>709</v>
      </c>
      <c r="C260" s="92" t="s">
        <v>710</v>
      </c>
      <c r="D260" s="93">
        <f t="shared" si="3"/>
        <v>731.61</v>
      </c>
      <c r="E260" s="93">
        <v>731.61</v>
      </c>
      <c r="F260" s="93">
        <v>0</v>
      </c>
      <c r="G260" s="38" t="s">
        <v>709</v>
      </c>
      <c r="H260" s="36"/>
    </row>
    <row r="261" spans="2:10" x14ac:dyDescent="0.25">
      <c r="B261" s="92" t="s">
        <v>711</v>
      </c>
      <c r="C261" s="92" t="s">
        <v>712</v>
      </c>
      <c r="D261" s="93">
        <f t="shared" si="3"/>
        <v>65.900000000000006</v>
      </c>
      <c r="E261" s="93">
        <v>65.23</v>
      </c>
      <c r="F261" s="93">
        <v>0.67</v>
      </c>
      <c r="G261" s="35" t="s">
        <v>711</v>
      </c>
      <c r="H261" s="36"/>
    </row>
    <row r="262" spans="2:10" x14ac:dyDescent="0.25">
      <c r="B262" s="92" t="s">
        <v>713</v>
      </c>
      <c r="C262" s="92" t="s">
        <v>714</v>
      </c>
      <c r="D262" s="93">
        <f t="shared" si="3"/>
        <v>141.78</v>
      </c>
      <c r="E262" s="93">
        <v>141.78</v>
      </c>
      <c r="F262" s="93">
        <v>0</v>
      </c>
      <c r="G262" s="35" t="s">
        <v>713</v>
      </c>
      <c r="H262" s="36"/>
    </row>
    <row r="263" spans="2:10" x14ac:dyDescent="0.25">
      <c r="B263" s="92" t="s">
        <v>715</v>
      </c>
      <c r="C263" s="92" t="s">
        <v>716</v>
      </c>
      <c r="D263" s="93">
        <f t="shared" si="3"/>
        <v>4786.5</v>
      </c>
      <c r="E263" s="93">
        <v>4704.72</v>
      </c>
      <c r="F263" s="93">
        <v>81.78</v>
      </c>
      <c r="G263" s="35" t="s">
        <v>715</v>
      </c>
      <c r="H263" s="36"/>
    </row>
    <row r="264" spans="2:10" x14ac:dyDescent="0.25">
      <c r="B264" s="92" t="s">
        <v>717</v>
      </c>
      <c r="C264" s="92" t="s">
        <v>718</v>
      </c>
      <c r="D264" s="93">
        <f t="shared" si="3"/>
        <v>10.199999999999999</v>
      </c>
      <c r="E264" s="93">
        <v>10.199999999999999</v>
      </c>
      <c r="F264" s="93">
        <v>0</v>
      </c>
      <c r="G264" s="35" t="s">
        <v>717</v>
      </c>
      <c r="H264" s="36"/>
    </row>
    <row r="265" spans="2:10" x14ac:dyDescent="0.25">
      <c r="B265" s="92" t="s">
        <v>719</v>
      </c>
      <c r="C265" s="92" t="s">
        <v>720</v>
      </c>
      <c r="D265" s="93">
        <f t="shared" ref="D265:D326" si="4">+E265+F265</f>
        <v>439.69999999999993</v>
      </c>
      <c r="E265" s="93">
        <v>439.69999999999993</v>
      </c>
      <c r="F265" s="93">
        <v>0</v>
      </c>
      <c r="G265" s="35" t="s">
        <v>719</v>
      </c>
      <c r="H265" s="36"/>
    </row>
    <row r="266" spans="2:10" x14ac:dyDescent="0.25">
      <c r="B266" s="92" t="s">
        <v>721</v>
      </c>
      <c r="C266" s="92" t="s">
        <v>722</v>
      </c>
      <c r="D266" s="93">
        <f t="shared" si="4"/>
        <v>9.6</v>
      </c>
      <c r="E266" s="93">
        <v>9.6</v>
      </c>
      <c r="F266" s="93">
        <v>0</v>
      </c>
      <c r="G266" s="35" t="s">
        <v>721</v>
      </c>
      <c r="H266" s="36"/>
    </row>
    <row r="267" spans="2:10" x14ac:dyDescent="0.25">
      <c r="B267" s="92" t="s">
        <v>723</v>
      </c>
      <c r="C267" s="92" t="s">
        <v>724</v>
      </c>
      <c r="D267" s="93">
        <f t="shared" si="4"/>
        <v>3104.2000000000003</v>
      </c>
      <c r="E267" s="93">
        <v>3069.6400000000003</v>
      </c>
      <c r="F267" s="93">
        <v>34.56</v>
      </c>
      <c r="G267" s="35" t="s">
        <v>723</v>
      </c>
      <c r="H267" s="36"/>
    </row>
    <row r="268" spans="2:10" x14ac:dyDescent="0.25">
      <c r="B268" s="92" t="s">
        <v>725</v>
      </c>
      <c r="C268" s="92" t="s">
        <v>726</v>
      </c>
      <c r="D268" s="93">
        <f t="shared" si="4"/>
        <v>29.36</v>
      </c>
      <c r="E268" s="93">
        <v>28.8</v>
      </c>
      <c r="F268" s="93">
        <v>0.56000000000000005</v>
      </c>
      <c r="G268" s="35" t="s">
        <v>725</v>
      </c>
      <c r="H268" s="36"/>
      <c r="J268" s="36"/>
    </row>
    <row r="269" spans="2:10" x14ac:dyDescent="0.25">
      <c r="B269" s="92" t="s">
        <v>727</v>
      </c>
      <c r="C269" s="92" t="s">
        <v>728</v>
      </c>
      <c r="D269" s="93">
        <f t="shared" si="4"/>
        <v>817.74</v>
      </c>
      <c r="E269" s="93">
        <v>817.74</v>
      </c>
      <c r="F269" s="93">
        <v>0</v>
      </c>
      <c r="G269" s="35" t="s">
        <v>727</v>
      </c>
      <c r="H269" s="36"/>
      <c r="J269" s="36"/>
    </row>
    <row r="270" spans="2:10" x14ac:dyDescent="0.25">
      <c r="B270" s="92" t="s">
        <v>729</v>
      </c>
      <c r="C270" s="92" t="s">
        <v>730</v>
      </c>
      <c r="D270" s="93">
        <f t="shared" si="4"/>
        <v>2057.09</v>
      </c>
      <c r="E270" s="93">
        <v>2022.8700000000001</v>
      </c>
      <c r="F270" s="93">
        <v>34.22</v>
      </c>
      <c r="G270" s="35" t="s">
        <v>729</v>
      </c>
      <c r="H270" s="36"/>
    </row>
    <row r="271" spans="2:10" x14ac:dyDescent="0.25">
      <c r="B271" s="94" t="s">
        <v>731</v>
      </c>
      <c r="C271" s="92" t="s">
        <v>732</v>
      </c>
      <c r="D271" s="93">
        <f t="shared" si="4"/>
        <v>469.22000000000008</v>
      </c>
      <c r="E271" s="93">
        <v>469.22000000000008</v>
      </c>
      <c r="F271" s="93">
        <v>0</v>
      </c>
      <c r="G271" s="37" t="s">
        <v>731</v>
      </c>
      <c r="H271" s="36"/>
    </row>
    <row r="272" spans="2:10" x14ac:dyDescent="0.25">
      <c r="B272" s="95" t="s">
        <v>733</v>
      </c>
      <c r="C272" s="92" t="s">
        <v>734</v>
      </c>
      <c r="D272" s="93">
        <f t="shared" si="4"/>
        <v>151.4</v>
      </c>
      <c r="E272" s="93">
        <v>151.4</v>
      </c>
      <c r="F272" s="93">
        <v>0</v>
      </c>
      <c r="G272" s="38" t="s">
        <v>733</v>
      </c>
      <c r="H272" s="36"/>
      <c r="J272" s="36"/>
    </row>
    <row r="273" spans="2:10" x14ac:dyDescent="0.25">
      <c r="B273" s="97" t="s">
        <v>735</v>
      </c>
      <c r="C273" s="92" t="s">
        <v>736</v>
      </c>
      <c r="D273" s="93">
        <f t="shared" si="4"/>
        <v>237.43</v>
      </c>
      <c r="E273" s="93">
        <v>237.43</v>
      </c>
      <c r="F273" s="93">
        <v>0</v>
      </c>
      <c r="G273" s="44" t="s">
        <v>735</v>
      </c>
      <c r="H273" s="36"/>
      <c r="J273" s="36"/>
    </row>
    <row r="274" spans="2:10" x14ac:dyDescent="0.25">
      <c r="B274" s="92" t="s">
        <v>737</v>
      </c>
      <c r="C274" s="92" t="s">
        <v>738</v>
      </c>
      <c r="D274" s="93">
        <f t="shared" si="4"/>
        <v>75.8</v>
      </c>
      <c r="E274" s="93">
        <v>75.8</v>
      </c>
      <c r="F274" s="93">
        <v>0</v>
      </c>
      <c r="G274" s="35" t="s">
        <v>737</v>
      </c>
      <c r="H274" s="36"/>
    </row>
    <row r="275" spans="2:10" x14ac:dyDescent="0.25">
      <c r="B275" s="92" t="s">
        <v>739</v>
      </c>
      <c r="C275" s="92" t="s">
        <v>740</v>
      </c>
      <c r="D275" s="93">
        <f t="shared" si="4"/>
        <v>10298.920000000002</v>
      </c>
      <c r="E275" s="93">
        <v>10148.480000000001</v>
      </c>
      <c r="F275" s="93">
        <v>150.44</v>
      </c>
      <c r="G275" s="35" t="s">
        <v>739</v>
      </c>
      <c r="H275" s="36"/>
      <c r="J275" s="36"/>
    </row>
    <row r="276" spans="2:10" x14ac:dyDescent="0.25">
      <c r="B276" s="92" t="s">
        <v>741</v>
      </c>
      <c r="C276" s="92" t="s">
        <v>742</v>
      </c>
      <c r="D276" s="93">
        <f t="shared" si="4"/>
        <v>6321.8099999999995</v>
      </c>
      <c r="E276" s="93">
        <v>6268.37</v>
      </c>
      <c r="F276" s="93">
        <v>53.44</v>
      </c>
      <c r="G276" s="35" t="s">
        <v>741</v>
      </c>
      <c r="H276" s="36"/>
    </row>
    <row r="277" spans="2:10" x14ac:dyDescent="0.25">
      <c r="B277" s="98" t="s">
        <v>743</v>
      </c>
      <c r="C277" s="92" t="s">
        <v>744</v>
      </c>
      <c r="D277" s="93">
        <f t="shared" si="4"/>
        <v>76.27</v>
      </c>
      <c r="E277" s="93">
        <v>76.27</v>
      </c>
      <c r="F277" s="93">
        <v>0</v>
      </c>
      <c r="G277" s="42" t="s">
        <v>743</v>
      </c>
      <c r="H277" s="36"/>
    </row>
    <row r="278" spans="2:10" x14ac:dyDescent="0.25">
      <c r="B278" s="92" t="s">
        <v>745</v>
      </c>
      <c r="C278" s="92" t="s">
        <v>746</v>
      </c>
      <c r="D278" s="93">
        <f t="shared" si="4"/>
        <v>27173.25</v>
      </c>
      <c r="E278" s="93">
        <v>26779.22</v>
      </c>
      <c r="F278" s="93">
        <f>370.67+23.36</f>
        <v>394.03000000000003</v>
      </c>
      <c r="G278" s="35" t="s">
        <v>745</v>
      </c>
      <c r="H278" s="36"/>
    </row>
    <row r="279" spans="2:10" x14ac:dyDescent="0.25">
      <c r="B279" s="92" t="s">
        <v>747</v>
      </c>
      <c r="C279" s="92" t="s">
        <v>748</v>
      </c>
      <c r="D279" s="93">
        <f t="shared" si="4"/>
        <v>172.26999999999998</v>
      </c>
      <c r="E279" s="93">
        <v>172.26999999999998</v>
      </c>
      <c r="F279" s="93">
        <v>0</v>
      </c>
      <c r="G279" s="35" t="s">
        <v>747</v>
      </c>
      <c r="H279" s="36"/>
    </row>
    <row r="280" spans="2:10" x14ac:dyDescent="0.25">
      <c r="B280" s="92" t="s">
        <v>749</v>
      </c>
      <c r="C280" s="92" t="s">
        <v>750</v>
      </c>
      <c r="D280" s="93">
        <f t="shared" si="4"/>
        <v>8935.9700000000012</v>
      </c>
      <c r="E280" s="93">
        <v>8822.5300000000007</v>
      </c>
      <c r="F280" s="93">
        <v>113.44</v>
      </c>
      <c r="G280" s="35" t="s">
        <v>749</v>
      </c>
      <c r="H280" s="36"/>
    </row>
    <row r="281" spans="2:10" x14ac:dyDescent="0.25">
      <c r="B281" s="92" t="s">
        <v>751</v>
      </c>
      <c r="C281" s="92" t="s">
        <v>752</v>
      </c>
      <c r="D281" s="93">
        <f t="shared" si="4"/>
        <v>199.40000000000003</v>
      </c>
      <c r="E281" s="93">
        <v>198.40000000000003</v>
      </c>
      <c r="F281" s="93">
        <v>1</v>
      </c>
      <c r="G281" s="35" t="s">
        <v>751</v>
      </c>
      <c r="H281" s="36"/>
    </row>
    <row r="282" spans="2:10" x14ac:dyDescent="0.25">
      <c r="B282" s="92" t="s">
        <v>753</v>
      </c>
      <c r="C282" s="92" t="s">
        <v>754</v>
      </c>
      <c r="D282" s="93">
        <f t="shared" si="4"/>
        <v>1270.02</v>
      </c>
      <c r="E282" s="93">
        <v>1257.1299999999999</v>
      </c>
      <c r="F282" s="93">
        <v>12.89</v>
      </c>
      <c r="G282" s="35" t="s">
        <v>753</v>
      </c>
      <c r="H282" s="36"/>
    </row>
    <row r="283" spans="2:10" x14ac:dyDescent="0.25">
      <c r="B283" s="92" t="s">
        <v>755</v>
      </c>
      <c r="C283" s="92" t="s">
        <v>756</v>
      </c>
      <c r="D283" s="93">
        <f t="shared" si="4"/>
        <v>254.6</v>
      </c>
      <c r="E283" s="93">
        <v>250.48999999999998</v>
      </c>
      <c r="F283" s="93">
        <v>4.1100000000000003</v>
      </c>
      <c r="G283" s="35" t="s">
        <v>755</v>
      </c>
      <c r="H283" s="36"/>
    </row>
    <row r="284" spans="2:10" x14ac:dyDescent="0.25">
      <c r="B284" s="92" t="s">
        <v>757</v>
      </c>
      <c r="C284" s="92" t="s">
        <v>758</v>
      </c>
      <c r="D284" s="93">
        <f t="shared" si="4"/>
        <v>838.34</v>
      </c>
      <c r="E284" s="93">
        <v>830.23</v>
      </c>
      <c r="F284" s="93">
        <v>8.11</v>
      </c>
      <c r="G284" s="35" t="s">
        <v>757</v>
      </c>
      <c r="H284" s="36"/>
    </row>
    <row r="285" spans="2:10" x14ac:dyDescent="0.25">
      <c r="B285" s="92" t="s">
        <v>759</v>
      </c>
      <c r="C285" s="92" t="s">
        <v>760</v>
      </c>
      <c r="D285" s="93">
        <f t="shared" si="4"/>
        <v>1132</v>
      </c>
      <c r="E285" s="93">
        <v>1124.1099999999999</v>
      </c>
      <c r="F285" s="93">
        <v>7.89</v>
      </c>
      <c r="G285" s="35" t="s">
        <v>759</v>
      </c>
      <c r="H285" s="36"/>
    </row>
    <row r="286" spans="2:10" x14ac:dyDescent="0.25">
      <c r="B286" s="92" t="s">
        <v>761</v>
      </c>
      <c r="C286" s="92" t="s">
        <v>762</v>
      </c>
      <c r="D286" s="93">
        <f t="shared" si="4"/>
        <v>4353.09</v>
      </c>
      <c r="E286" s="93">
        <v>4307.3100000000004</v>
      </c>
      <c r="F286" s="93">
        <v>45.78</v>
      </c>
      <c r="G286" s="35" t="s">
        <v>761</v>
      </c>
      <c r="H286" s="36"/>
    </row>
    <row r="287" spans="2:10" x14ac:dyDescent="0.25">
      <c r="B287" s="92" t="s">
        <v>763</v>
      </c>
      <c r="C287" s="92" t="s">
        <v>764</v>
      </c>
      <c r="D287" s="93">
        <f t="shared" si="4"/>
        <v>216.91999999999996</v>
      </c>
      <c r="E287" s="93">
        <v>213.91999999999996</v>
      </c>
      <c r="F287" s="93">
        <v>3</v>
      </c>
      <c r="G287" s="35" t="s">
        <v>763</v>
      </c>
      <c r="H287" s="36"/>
    </row>
    <row r="288" spans="2:10" x14ac:dyDescent="0.25">
      <c r="B288" s="92" t="s">
        <v>765</v>
      </c>
      <c r="C288" s="92" t="s">
        <v>766</v>
      </c>
      <c r="D288" s="93">
        <f t="shared" si="4"/>
        <v>672.32999999999993</v>
      </c>
      <c r="E288" s="93">
        <v>672.32999999999993</v>
      </c>
      <c r="F288" s="93">
        <v>0</v>
      </c>
      <c r="G288" s="35" t="s">
        <v>765</v>
      </c>
      <c r="H288" s="36"/>
    </row>
    <row r="289" spans="2:8" x14ac:dyDescent="0.25">
      <c r="B289" s="92" t="s">
        <v>767</v>
      </c>
      <c r="C289" s="92" t="s">
        <v>768</v>
      </c>
      <c r="D289" s="93">
        <f t="shared" si="4"/>
        <v>193.36</v>
      </c>
      <c r="E289" s="93">
        <v>193.36</v>
      </c>
      <c r="F289" s="93">
        <v>0</v>
      </c>
      <c r="G289" s="35" t="s">
        <v>767</v>
      </c>
      <c r="H289" s="36"/>
    </row>
    <row r="290" spans="2:8" x14ac:dyDescent="0.25">
      <c r="B290" s="92" t="s">
        <v>769</v>
      </c>
      <c r="C290" s="92" t="s">
        <v>770</v>
      </c>
      <c r="D290" s="93">
        <f t="shared" si="4"/>
        <v>2543.63</v>
      </c>
      <c r="E290" s="93">
        <v>2511.7400000000002</v>
      </c>
      <c r="F290" s="93">
        <v>31.89</v>
      </c>
      <c r="G290" s="35" t="s">
        <v>769</v>
      </c>
      <c r="H290" s="36"/>
    </row>
    <row r="291" spans="2:8" x14ac:dyDescent="0.25">
      <c r="B291" s="92" t="s">
        <v>771</v>
      </c>
      <c r="C291" s="92" t="s">
        <v>772</v>
      </c>
      <c r="D291" s="93">
        <f t="shared" si="4"/>
        <v>6772.6799999999985</v>
      </c>
      <c r="E291" s="93">
        <v>6680.9899999999989</v>
      </c>
      <c r="F291" s="93">
        <f>83.33+8.36</f>
        <v>91.69</v>
      </c>
      <c r="G291" s="35" t="s">
        <v>771</v>
      </c>
      <c r="H291" s="36"/>
    </row>
    <row r="292" spans="2:8" x14ac:dyDescent="0.25">
      <c r="B292" s="92" t="s">
        <v>773</v>
      </c>
      <c r="C292" s="92" t="s">
        <v>774</v>
      </c>
      <c r="D292" s="93">
        <f t="shared" si="4"/>
        <v>568.50000000000011</v>
      </c>
      <c r="E292" s="93">
        <v>559.50000000000011</v>
      </c>
      <c r="F292" s="93">
        <v>9</v>
      </c>
      <c r="G292" s="35" t="s">
        <v>773</v>
      </c>
      <c r="H292" s="36"/>
    </row>
    <row r="293" spans="2:8" x14ac:dyDescent="0.25">
      <c r="B293" s="92" t="s">
        <v>775</v>
      </c>
      <c r="C293" s="92" t="s">
        <v>776</v>
      </c>
      <c r="D293" s="93">
        <f t="shared" si="4"/>
        <v>5565.59</v>
      </c>
      <c r="E293" s="93">
        <v>5510.59</v>
      </c>
      <c r="F293" s="93">
        <v>55</v>
      </c>
      <c r="G293" s="35" t="s">
        <v>775</v>
      </c>
      <c r="H293" s="36"/>
    </row>
    <row r="294" spans="2:8" x14ac:dyDescent="0.25">
      <c r="B294" s="92" t="s">
        <v>777</v>
      </c>
      <c r="C294" s="92" t="s">
        <v>778</v>
      </c>
      <c r="D294" s="93">
        <f t="shared" si="4"/>
        <v>974.80999999999983</v>
      </c>
      <c r="E294" s="93">
        <v>967.91999999999985</v>
      </c>
      <c r="F294" s="93">
        <v>6.89</v>
      </c>
      <c r="G294" s="35" t="s">
        <v>777</v>
      </c>
      <c r="H294" s="36"/>
    </row>
    <row r="295" spans="2:8" x14ac:dyDescent="0.25">
      <c r="B295" s="92" t="s">
        <v>779</v>
      </c>
      <c r="C295" s="92" t="s">
        <v>780</v>
      </c>
      <c r="D295" s="93">
        <f t="shared" si="4"/>
        <v>21864.289999999997</v>
      </c>
      <c r="E295" s="93">
        <v>21606.069999999996</v>
      </c>
      <c r="F295" s="93">
        <v>258.22000000000003</v>
      </c>
      <c r="G295" s="35" t="s">
        <v>779</v>
      </c>
      <c r="H295" s="36"/>
    </row>
    <row r="296" spans="2:8" x14ac:dyDescent="0.25">
      <c r="B296" s="92" t="s">
        <v>781</v>
      </c>
      <c r="C296" s="92" t="s">
        <v>782</v>
      </c>
      <c r="D296" s="93">
        <f t="shared" si="4"/>
        <v>1486.9699999999998</v>
      </c>
      <c r="E296" s="93">
        <v>1473.1899999999998</v>
      </c>
      <c r="F296" s="93">
        <v>13.78</v>
      </c>
      <c r="G296" s="35" t="s">
        <v>781</v>
      </c>
      <c r="H296" s="36"/>
    </row>
    <row r="297" spans="2:8" x14ac:dyDescent="0.25">
      <c r="B297" s="94" t="s">
        <v>783</v>
      </c>
      <c r="C297" s="92" t="s">
        <v>784</v>
      </c>
      <c r="D297" s="93">
        <f t="shared" si="4"/>
        <v>135.4</v>
      </c>
      <c r="E297" s="93">
        <v>135.4</v>
      </c>
      <c r="F297" s="93">
        <v>0</v>
      </c>
      <c r="G297" s="37" t="s">
        <v>783</v>
      </c>
      <c r="H297" s="36"/>
    </row>
    <row r="298" spans="2:8" x14ac:dyDescent="0.25">
      <c r="B298" s="92" t="s">
        <v>785</v>
      </c>
      <c r="C298" s="92" t="s">
        <v>786</v>
      </c>
      <c r="D298" s="93">
        <f t="shared" si="4"/>
        <v>430.5</v>
      </c>
      <c r="E298" s="93">
        <v>430.5</v>
      </c>
      <c r="F298" s="93">
        <v>0</v>
      </c>
      <c r="G298" s="35" t="s">
        <v>785</v>
      </c>
      <c r="H298" s="36"/>
    </row>
    <row r="299" spans="2:8" x14ac:dyDescent="0.25">
      <c r="B299" s="92" t="s">
        <v>787</v>
      </c>
      <c r="C299" s="92" t="s">
        <v>788</v>
      </c>
      <c r="D299" s="93">
        <f t="shared" si="4"/>
        <v>2391.08</v>
      </c>
      <c r="E299" s="93">
        <v>2357.75</v>
      </c>
      <c r="F299" s="93">
        <v>33.33</v>
      </c>
      <c r="G299" s="35" t="s">
        <v>787</v>
      </c>
      <c r="H299" s="36"/>
    </row>
    <row r="300" spans="2:8" x14ac:dyDescent="0.25">
      <c r="B300" s="92" t="s">
        <v>789</v>
      </c>
      <c r="C300" s="92" t="s">
        <v>790</v>
      </c>
      <c r="D300" s="93">
        <f t="shared" si="4"/>
        <v>276.77</v>
      </c>
      <c r="E300" s="93">
        <v>276.77</v>
      </c>
      <c r="F300" s="93">
        <v>0</v>
      </c>
      <c r="G300" s="35" t="s">
        <v>789</v>
      </c>
      <c r="H300" s="36"/>
    </row>
    <row r="301" spans="2:8" x14ac:dyDescent="0.25">
      <c r="B301" s="92" t="s">
        <v>791</v>
      </c>
      <c r="C301" s="92" t="s">
        <v>792</v>
      </c>
      <c r="D301" s="93">
        <f t="shared" si="4"/>
        <v>5499.93</v>
      </c>
      <c r="E301" s="93">
        <v>5442.51</v>
      </c>
      <c r="F301" s="93">
        <f>51.78+5.64</f>
        <v>57.42</v>
      </c>
      <c r="G301" s="35" t="s">
        <v>791</v>
      </c>
      <c r="H301" s="36"/>
    </row>
    <row r="302" spans="2:8" x14ac:dyDescent="0.25">
      <c r="B302" s="99" t="s">
        <v>793</v>
      </c>
      <c r="C302" s="92" t="s">
        <v>794</v>
      </c>
      <c r="D302" s="93">
        <f t="shared" si="4"/>
        <v>3165.0399999999995</v>
      </c>
      <c r="E302" s="93">
        <v>3150.1499999999996</v>
      </c>
      <c r="F302" s="93">
        <v>14.89</v>
      </c>
      <c r="G302" s="43" t="s">
        <v>793</v>
      </c>
      <c r="H302" s="36"/>
    </row>
    <row r="303" spans="2:8" x14ac:dyDescent="0.25">
      <c r="B303" s="92" t="s">
        <v>795</v>
      </c>
      <c r="C303" s="92" t="s">
        <v>796</v>
      </c>
      <c r="D303" s="93">
        <f t="shared" si="4"/>
        <v>872.31999999999994</v>
      </c>
      <c r="E303" s="93">
        <v>860.76</v>
      </c>
      <c r="F303" s="93">
        <v>11.56</v>
      </c>
      <c r="G303" s="35" t="s">
        <v>795</v>
      </c>
      <c r="H303" s="36"/>
    </row>
    <row r="304" spans="2:8" x14ac:dyDescent="0.25">
      <c r="B304" s="92" t="s">
        <v>797</v>
      </c>
      <c r="C304" s="92" t="s">
        <v>798</v>
      </c>
      <c r="D304" s="93">
        <f t="shared" si="4"/>
        <v>2841.71</v>
      </c>
      <c r="E304" s="93">
        <v>2802.38</v>
      </c>
      <c r="F304" s="93">
        <v>39.33</v>
      </c>
      <c r="G304" s="35" t="s">
        <v>797</v>
      </c>
      <c r="H304" s="36"/>
    </row>
    <row r="305" spans="2:8" x14ac:dyDescent="0.25">
      <c r="B305" s="92" t="s">
        <v>799</v>
      </c>
      <c r="C305" s="92" t="s">
        <v>800</v>
      </c>
      <c r="D305" s="93">
        <f t="shared" si="4"/>
        <v>65.749999999999986</v>
      </c>
      <c r="E305" s="93">
        <v>63.859999999999992</v>
      </c>
      <c r="F305" s="93">
        <v>1.89</v>
      </c>
      <c r="G305" s="35" t="s">
        <v>799</v>
      </c>
      <c r="H305" s="36"/>
    </row>
    <row r="306" spans="2:8" x14ac:dyDescent="0.25">
      <c r="B306" s="92" t="s">
        <v>801</v>
      </c>
      <c r="C306" s="92" t="s">
        <v>802</v>
      </c>
      <c r="D306" s="93">
        <f t="shared" si="4"/>
        <v>261.52</v>
      </c>
      <c r="E306" s="93">
        <v>261.52</v>
      </c>
      <c r="F306" s="93">
        <v>0</v>
      </c>
      <c r="G306" s="35" t="s">
        <v>801</v>
      </c>
      <c r="H306" s="36"/>
    </row>
    <row r="307" spans="2:8" x14ac:dyDescent="0.25">
      <c r="B307" s="92" t="s">
        <v>803</v>
      </c>
      <c r="C307" s="92" t="s">
        <v>804</v>
      </c>
      <c r="D307" s="93">
        <f t="shared" si="4"/>
        <v>394.27</v>
      </c>
      <c r="E307" s="93">
        <v>389.59999999999997</v>
      </c>
      <c r="F307" s="93">
        <v>4.67</v>
      </c>
      <c r="G307" s="35" t="s">
        <v>803</v>
      </c>
      <c r="H307" s="36"/>
    </row>
    <row r="308" spans="2:8" x14ac:dyDescent="0.25">
      <c r="B308" s="92" t="s">
        <v>805</v>
      </c>
      <c r="C308" s="92" t="s">
        <v>806</v>
      </c>
      <c r="D308" s="93">
        <f t="shared" si="4"/>
        <v>7319.0199999999995</v>
      </c>
      <c r="E308" s="93">
        <v>7207.99</v>
      </c>
      <c r="F308" s="93">
        <f>104.67+6.36</f>
        <v>111.03</v>
      </c>
      <c r="G308" s="35" t="s">
        <v>805</v>
      </c>
      <c r="H308" s="36"/>
    </row>
    <row r="309" spans="2:8" x14ac:dyDescent="0.25">
      <c r="B309" s="92" t="s">
        <v>807</v>
      </c>
      <c r="C309" s="92" t="s">
        <v>808</v>
      </c>
      <c r="D309" s="93">
        <f t="shared" si="4"/>
        <v>3449.2799999999997</v>
      </c>
      <c r="E309" s="93">
        <v>3401.95</v>
      </c>
      <c r="F309" s="93">
        <v>47.33</v>
      </c>
      <c r="G309" s="35" t="s">
        <v>807</v>
      </c>
      <c r="H309" s="36"/>
    </row>
    <row r="310" spans="2:8" x14ac:dyDescent="0.25">
      <c r="B310" s="99" t="s">
        <v>809</v>
      </c>
      <c r="C310" s="92" t="s">
        <v>810</v>
      </c>
      <c r="D310" s="93">
        <f t="shared" si="4"/>
        <v>5417.5699999999988</v>
      </c>
      <c r="E310" s="93">
        <v>5362.2399999999989</v>
      </c>
      <c r="F310" s="93">
        <v>55.33</v>
      </c>
      <c r="G310" s="43" t="s">
        <v>809</v>
      </c>
      <c r="H310" s="36"/>
    </row>
    <row r="311" spans="2:8" x14ac:dyDescent="0.25">
      <c r="B311" s="94" t="s">
        <v>811</v>
      </c>
      <c r="C311" s="95" t="s">
        <v>812</v>
      </c>
      <c r="D311" s="93">
        <f t="shared" si="4"/>
        <v>73.61</v>
      </c>
      <c r="E311" s="93">
        <v>73.61</v>
      </c>
      <c r="F311" s="93">
        <v>0</v>
      </c>
      <c r="G311" s="37" t="s">
        <v>811</v>
      </c>
      <c r="H311" s="36"/>
    </row>
    <row r="312" spans="2:8" x14ac:dyDescent="0.25">
      <c r="B312" s="92" t="s">
        <v>813</v>
      </c>
      <c r="C312" s="92" t="s">
        <v>814</v>
      </c>
      <c r="D312" s="93">
        <f t="shared" si="4"/>
        <v>356.03000000000003</v>
      </c>
      <c r="E312" s="93">
        <v>354.47</v>
      </c>
      <c r="F312" s="93">
        <v>1.56</v>
      </c>
      <c r="G312" s="35" t="s">
        <v>813</v>
      </c>
      <c r="H312" s="36"/>
    </row>
    <row r="313" spans="2:8" x14ac:dyDescent="0.25">
      <c r="B313" s="92" t="s">
        <v>815</v>
      </c>
      <c r="C313" s="92" t="s">
        <v>816</v>
      </c>
      <c r="D313" s="93">
        <f t="shared" si="4"/>
        <v>4268.4799999999996</v>
      </c>
      <c r="E313" s="93">
        <v>4210.57</v>
      </c>
      <c r="F313" s="93">
        <f>57+0.91</f>
        <v>57.91</v>
      </c>
      <c r="G313" s="35" t="s">
        <v>815</v>
      </c>
      <c r="H313" s="36"/>
    </row>
    <row r="314" spans="2:8" x14ac:dyDescent="0.25">
      <c r="B314" s="92" t="s">
        <v>817</v>
      </c>
      <c r="C314" s="92" t="s">
        <v>818</v>
      </c>
      <c r="D314" s="93">
        <f t="shared" si="4"/>
        <v>1099.99</v>
      </c>
      <c r="E314" s="93">
        <v>1099.99</v>
      </c>
      <c r="F314" s="93">
        <v>0</v>
      </c>
      <c r="G314" s="35" t="s">
        <v>817</v>
      </c>
      <c r="H314" s="36"/>
    </row>
    <row r="315" spans="2:8" x14ac:dyDescent="0.25">
      <c r="B315" s="94" t="s">
        <v>819</v>
      </c>
      <c r="C315" s="95" t="s">
        <v>820</v>
      </c>
      <c r="D315" s="93">
        <f t="shared" si="4"/>
        <v>141.53</v>
      </c>
      <c r="E315" s="93">
        <v>141.53</v>
      </c>
      <c r="F315" s="93">
        <v>0</v>
      </c>
      <c r="G315" s="37" t="s">
        <v>819</v>
      </c>
      <c r="H315" s="36"/>
    </row>
    <row r="316" spans="2:8" x14ac:dyDescent="0.25">
      <c r="B316" s="92" t="s">
        <v>821</v>
      </c>
      <c r="C316" s="92" t="s">
        <v>822</v>
      </c>
      <c r="D316" s="93">
        <f t="shared" si="4"/>
        <v>219.05</v>
      </c>
      <c r="E316" s="93">
        <v>218.83</v>
      </c>
      <c r="F316" s="93">
        <v>0.22</v>
      </c>
      <c r="G316" s="35" t="s">
        <v>821</v>
      </c>
      <c r="H316" s="36"/>
    </row>
    <row r="317" spans="2:8" x14ac:dyDescent="0.25">
      <c r="B317" s="92" t="s">
        <v>823</v>
      </c>
      <c r="C317" s="92" t="s">
        <v>824</v>
      </c>
      <c r="D317" s="93">
        <f t="shared" si="4"/>
        <v>347.13</v>
      </c>
      <c r="E317" s="93">
        <v>343.24</v>
      </c>
      <c r="F317" s="93">
        <v>3.89</v>
      </c>
      <c r="G317" s="35" t="s">
        <v>823</v>
      </c>
      <c r="H317" s="36"/>
    </row>
    <row r="318" spans="2:8" x14ac:dyDescent="0.25">
      <c r="B318" s="92" t="s">
        <v>825</v>
      </c>
      <c r="C318" s="92" t="s">
        <v>826</v>
      </c>
      <c r="D318" s="93">
        <f t="shared" si="4"/>
        <v>113.48000000000002</v>
      </c>
      <c r="E318" s="93">
        <v>112.48000000000002</v>
      </c>
      <c r="F318" s="93">
        <v>1</v>
      </c>
      <c r="G318" s="35" t="s">
        <v>825</v>
      </c>
      <c r="H318" s="36"/>
    </row>
    <row r="319" spans="2:8" x14ac:dyDescent="0.25">
      <c r="B319" s="92" t="s">
        <v>827</v>
      </c>
      <c r="C319" s="92" t="s">
        <v>828</v>
      </c>
      <c r="D319" s="93">
        <f t="shared" si="4"/>
        <v>801.09999999999991</v>
      </c>
      <c r="E319" s="93">
        <v>788.31999999999994</v>
      </c>
      <c r="F319" s="93">
        <v>12.78</v>
      </c>
      <c r="G319" s="35" t="s">
        <v>827</v>
      </c>
      <c r="H319" s="36"/>
    </row>
    <row r="320" spans="2:8" x14ac:dyDescent="0.25">
      <c r="B320" s="92" t="s">
        <v>829</v>
      </c>
      <c r="C320" s="92" t="s">
        <v>830</v>
      </c>
      <c r="D320" s="93">
        <f t="shared" si="4"/>
        <v>156.48000000000002</v>
      </c>
      <c r="E320" s="93">
        <v>155.37</v>
      </c>
      <c r="F320" s="93">
        <v>1.1100000000000001</v>
      </c>
      <c r="G320" s="35" t="s">
        <v>829</v>
      </c>
      <c r="H320" s="36"/>
    </row>
    <row r="321" spans="2:8" x14ac:dyDescent="0.25">
      <c r="B321" s="92" t="s">
        <v>831</v>
      </c>
      <c r="C321" s="92" t="s">
        <v>832</v>
      </c>
      <c r="D321" s="93">
        <f t="shared" si="4"/>
        <v>69.16</v>
      </c>
      <c r="E321" s="93">
        <v>69.16</v>
      </c>
      <c r="F321" s="93">
        <v>0</v>
      </c>
      <c r="G321" s="35" t="s">
        <v>831</v>
      </c>
      <c r="H321" s="36"/>
    </row>
    <row r="322" spans="2:8" x14ac:dyDescent="0.25">
      <c r="B322" s="92" t="s">
        <v>833</v>
      </c>
      <c r="C322" s="92" t="s">
        <v>834</v>
      </c>
      <c r="D322" s="93">
        <f t="shared" si="4"/>
        <v>2411.3200000000002</v>
      </c>
      <c r="E322" s="93">
        <v>2380.3200000000002</v>
      </c>
      <c r="F322" s="93">
        <v>31</v>
      </c>
      <c r="G322" s="35" t="s">
        <v>833</v>
      </c>
      <c r="H322" s="36"/>
    </row>
    <row r="323" spans="2:8" x14ac:dyDescent="0.25">
      <c r="B323" s="94" t="s">
        <v>835</v>
      </c>
      <c r="C323" s="92" t="s">
        <v>836</v>
      </c>
      <c r="D323" s="93">
        <f t="shared" si="4"/>
        <v>141.4</v>
      </c>
      <c r="E323" s="93">
        <v>141.4</v>
      </c>
      <c r="F323" s="93">
        <v>0</v>
      </c>
      <c r="G323" s="37" t="s">
        <v>835</v>
      </c>
      <c r="H323" s="36"/>
    </row>
    <row r="324" spans="2:8" x14ac:dyDescent="0.25">
      <c r="B324" s="92" t="s">
        <v>837</v>
      </c>
      <c r="C324" s="92" t="s">
        <v>838</v>
      </c>
      <c r="D324" s="93">
        <f t="shared" si="4"/>
        <v>15589.21</v>
      </c>
      <c r="E324" s="93">
        <v>15316.41</v>
      </c>
      <c r="F324" s="93">
        <f>253.44+19.36</f>
        <v>272.8</v>
      </c>
      <c r="G324" s="35" t="s">
        <v>837</v>
      </c>
      <c r="H324" s="36"/>
    </row>
    <row r="325" spans="2:8" x14ac:dyDescent="0.25">
      <c r="B325" s="92" t="s">
        <v>839</v>
      </c>
      <c r="C325" s="92" t="s">
        <v>840</v>
      </c>
      <c r="D325" s="93">
        <f t="shared" si="4"/>
        <v>5630.4600000000009</v>
      </c>
      <c r="E325" s="93">
        <v>5564.9000000000005</v>
      </c>
      <c r="F325" s="93">
        <v>65.56</v>
      </c>
      <c r="G325" s="35" t="s">
        <v>839</v>
      </c>
      <c r="H325" s="36"/>
    </row>
    <row r="326" spans="2:8" x14ac:dyDescent="0.25">
      <c r="B326" s="99" t="s">
        <v>841</v>
      </c>
      <c r="C326" s="92" t="s">
        <v>842</v>
      </c>
      <c r="D326" s="93">
        <f t="shared" si="4"/>
        <v>1300.3899999999999</v>
      </c>
      <c r="E326" s="93">
        <v>1293.28</v>
      </c>
      <c r="F326" s="93">
        <v>7.11</v>
      </c>
      <c r="G326" s="43" t="s">
        <v>841</v>
      </c>
      <c r="H326" s="36"/>
    </row>
    <row r="327" spans="2:8" x14ac:dyDescent="0.25">
      <c r="H327" s="36"/>
    </row>
    <row r="330" spans="2:8" x14ac:dyDescent="0.25">
      <c r="B330" s="37"/>
      <c r="C330" s="38"/>
      <c r="G330" s="37"/>
    </row>
  </sheetData>
  <mergeCells count="2">
    <mergeCell ref="B2:F2"/>
    <mergeCell ref="B3:F3"/>
  </mergeCells>
  <conditionalFormatting sqref="B315">
    <cfRule type="duplicateValues" dxfId="5" priority="1"/>
  </conditionalFormatting>
  <conditionalFormatting sqref="B316:B326 B9:B314">
    <cfRule type="duplicateValues" dxfId="4" priority="4"/>
  </conditionalFormatting>
  <conditionalFormatting sqref="C315">
    <cfRule type="duplicateValues" dxfId="3" priority="2"/>
  </conditionalFormatting>
  <conditionalFormatting sqref="C316:C318 C9:C314">
    <cfRule type="duplicateValues" dxfId="2" priority="3"/>
  </conditionalFormatting>
  <conditionalFormatting sqref="G311">
    <cfRule type="duplicateValues" dxfId="1" priority="5"/>
  </conditionalFormatting>
  <conditionalFormatting sqref="G312:G322 G9:G310"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63EC1-C4DB-410E-81C6-0518392C3DAA}">
  <dimension ref="B1:CU323"/>
  <sheetViews>
    <sheetView topLeftCell="A2" workbookViewId="0">
      <selection activeCell="A3" sqref="A3:XFD3"/>
    </sheetView>
  </sheetViews>
  <sheetFormatPr defaultRowHeight="15" x14ac:dyDescent="0.25"/>
  <cols>
    <col min="2" max="2" width="17.28515625" bestFit="1" customWidth="1"/>
    <col min="3" max="3" width="26.7109375" bestFit="1" customWidth="1"/>
    <col min="4" max="4" width="15.85546875" bestFit="1" customWidth="1"/>
    <col min="5" max="5" width="16.7109375" bestFit="1" customWidth="1"/>
    <col min="6" max="6" width="32.140625" bestFit="1" customWidth="1"/>
    <col min="7" max="7" width="32.85546875" bestFit="1" customWidth="1"/>
    <col min="8" max="8" width="14.5703125" bestFit="1" customWidth="1"/>
    <col min="9" max="9" width="20.28515625" bestFit="1" customWidth="1"/>
    <col min="10" max="10" width="13.42578125" bestFit="1" customWidth="1"/>
    <col min="11" max="11" width="29.42578125" bestFit="1" customWidth="1"/>
    <col min="12" max="12" width="16.7109375" bestFit="1" customWidth="1"/>
    <col min="13" max="13" width="32.140625" bestFit="1" customWidth="1"/>
    <col min="14" max="14" width="32.85546875" bestFit="1" customWidth="1"/>
    <col min="15" max="15" width="14.5703125" bestFit="1" customWidth="1"/>
    <col min="16" max="16" width="20.28515625" bestFit="1" customWidth="1"/>
    <col min="17" max="17" width="12.28515625" bestFit="1" customWidth="1"/>
    <col min="18" max="18" width="24.85546875" bestFit="1" customWidth="1"/>
    <col min="19" max="19" width="24" bestFit="1" customWidth="1"/>
    <col min="20" max="20" width="35.7109375" bestFit="1" customWidth="1"/>
    <col min="21" max="21" width="34.85546875" bestFit="1" customWidth="1"/>
    <col min="22" max="22" width="30.7109375" bestFit="1" customWidth="1"/>
    <col min="23" max="23" width="29.85546875" bestFit="1" customWidth="1"/>
    <col min="24" max="24" width="28" bestFit="1" customWidth="1"/>
    <col min="25" max="25" width="27.140625" bestFit="1" customWidth="1"/>
    <col min="26" max="26" width="30.5703125" bestFit="1" customWidth="1"/>
    <col min="27" max="27" width="29.7109375" bestFit="1" customWidth="1"/>
    <col min="28" max="28" width="36.28515625" bestFit="1" customWidth="1"/>
    <col min="29" max="29" width="35.42578125" bestFit="1" customWidth="1"/>
    <col min="30" max="30" width="31" bestFit="1" customWidth="1"/>
    <col min="31" max="31" width="30.140625" bestFit="1" customWidth="1"/>
    <col min="32" max="32" width="23.7109375" bestFit="1" customWidth="1"/>
    <col min="33" max="34" width="22.85546875" bestFit="1" customWidth="1"/>
    <col min="35" max="35" width="22" bestFit="1" customWidth="1"/>
    <col min="36" max="36" width="53" bestFit="1" customWidth="1"/>
    <col min="37" max="37" width="16.42578125" bestFit="1" customWidth="1"/>
    <col min="38" max="38" width="26.85546875" bestFit="1" customWidth="1"/>
    <col min="39" max="39" width="19" bestFit="1" customWidth="1"/>
    <col min="40" max="40" width="25.5703125" bestFit="1" customWidth="1"/>
    <col min="41" max="41" width="28" bestFit="1" customWidth="1"/>
    <col min="42" max="42" width="11.7109375" bestFit="1" customWidth="1"/>
    <col min="43" max="43" width="28.42578125" bestFit="1" customWidth="1"/>
    <col min="44" max="44" width="17.7109375" bestFit="1" customWidth="1"/>
    <col min="45" max="45" width="33" bestFit="1" customWidth="1"/>
    <col min="46" max="46" width="30.7109375" bestFit="1" customWidth="1"/>
    <col min="47" max="47" width="23.28515625" bestFit="1" customWidth="1"/>
    <col min="48" max="48" width="28" bestFit="1" customWidth="1"/>
    <col min="49" max="49" width="12" bestFit="1" customWidth="1"/>
    <col min="50" max="50" width="14.7109375" bestFit="1" customWidth="1"/>
    <col min="51" max="51" width="15.85546875" bestFit="1" customWidth="1"/>
    <col min="52" max="52" width="31.5703125" bestFit="1" customWidth="1"/>
    <col min="53" max="53" width="20.7109375" bestFit="1" customWidth="1"/>
    <col min="54" max="54" width="12.28515625" bestFit="1" customWidth="1"/>
    <col min="55" max="55" width="15.42578125" bestFit="1" customWidth="1"/>
    <col min="56" max="56" width="40.5703125" bestFit="1" customWidth="1"/>
    <col min="57" max="57" width="38.140625" bestFit="1" customWidth="1"/>
    <col min="58" max="58" width="25.140625" bestFit="1" customWidth="1"/>
    <col min="59" max="59" width="28.140625" bestFit="1" customWidth="1"/>
    <col min="60" max="60" width="38.28515625" bestFit="1" customWidth="1"/>
    <col min="61" max="61" width="16.42578125" bestFit="1" customWidth="1"/>
    <col min="62" max="62" width="28.85546875" bestFit="1" customWidth="1"/>
    <col min="63" max="63" width="45.28515625" bestFit="1" customWidth="1"/>
    <col min="64" max="64" width="45.42578125" bestFit="1" customWidth="1"/>
    <col min="65" max="65" width="17.85546875" bestFit="1" customWidth="1"/>
    <col min="66" max="66" width="14.7109375" bestFit="1" customWidth="1"/>
    <col min="67" max="67" width="11.28515625" bestFit="1" customWidth="1"/>
    <col min="68" max="68" width="17" bestFit="1" customWidth="1"/>
    <col min="69" max="69" width="38.42578125" bestFit="1" customWidth="1"/>
    <col min="70" max="70" width="18.7109375" bestFit="1" customWidth="1"/>
    <col min="71" max="71" width="22.28515625" bestFit="1" customWidth="1"/>
    <col min="72" max="72" width="26.42578125" bestFit="1" customWidth="1"/>
    <col min="73" max="73" width="22" bestFit="1" customWidth="1"/>
    <col min="74" max="74" width="31.28515625" bestFit="1" customWidth="1"/>
    <col min="75" max="75" width="47.42578125" bestFit="1" customWidth="1"/>
    <col min="76" max="76" width="17.5703125" bestFit="1" customWidth="1"/>
    <col min="77" max="77" width="15.28515625" bestFit="1" customWidth="1"/>
    <col min="78" max="78" width="17.28515625" bestFit="1" customWidth="1"/>
    <col min="79" max="80" width="11.28515625" bestFit="1" customWidth="1"/>
    <col min="81" max="81" width="13.28515625" bestFit="1" customWidth="1"/>
    <col min="82" max="82" width="40.140625" bestFit="1" customWidth="1"/>
    <col min="83" max="83" width="25.5703125" bestFit="1" customWidth="1"/>
    <col min="84" max="84" width="28.140625" bestFit="1" customWidth="1"/>
    <col min="85" max="85" width="43.28515625" bestFit="1" customWidth="1"/>
    <col min="86" max="86" width="28.28515625" bestFit="1" customWidth="1"/>
    <col min="87" max="87" width="11.7109375" bestFit="1" customWidth="1"/>
    <col min="88" max="88" width="16.140625" bestFit="1" customWidth="1"/>
    <col min="89" max="89" width="26.42578125" bestFit="1" customWidth="1"/>
    <col min="90" max="90" width="22" bestFit="1" customWidth="1"/>
    <col min="91" max="91" width="20.42578125" bestFit="1" customWidth="1"/>
    <col min="92" max="92" width="12.28515625" bestFit="1" customWidth="1"/>
    <col min="93" max="93" width="11.28515625" bestFit="1" customWidth="1"/>
    <col min="94" max="94" width="12.28515625" bestFit="1" customWidth="1"/>
    <col min="95" max="95" width="18.28515625" bestFit="1" customWidth="1"/>
    <col min="96" max="96" width="26.28515625" bestFit="1" customWidth="1"/>
    <col min="97" max="97" width="17.5703125" bestFit="1" customWidth="1"/>
    <col min="98" max="98" width="14.42578125" bestFit="1" customWidth="1"/>
    <col min="99" max="99" width="16.140625" bestFit="1" customWidth="1"/>
  </cols>
  <sheetData>
    <row r="1" spans="2:99" hidden="1" x14ac:dyDescent="0.25">
      <c r="D1" s="89" t="s">
        <v>1013</v>
      </c>
    </row>
    <row r="2" spans="2:99" x14ac:dyDescent="0.25">
      <c r="D2" s="89"/>
    </row>
    <row r="3" spans="2:99" x14ac:dyDescent="0.25">
      <c r="D3" s="88" t="s">
        <v>858</v>
      </c>
      <c r="E3" s="88" t="s">
        <v>1012</v>
      </c>
      <c r="L3" s="88" t="s">
        <v>1011</v>
      </c>
      <c r="R3" s="88" t="s">
        <v>1010</v>
      </c>
      <c r="AJ3" s="88" t="s">
        <v>1009</v>
      </c>
      <c r="AO3" s="88" t="s">
        <v>1008</v>
      </c>
      <c r="CK3" s="88" t="s">
        <v>1007</v>
      </c>
      <c r="CM3" s="88" t="s">
        <v>1006</v>
      </c>
    </row>
    <row r="4" spans="2:99" x14ac:dyDescent="0.25">
      <c r="E4" s="86" t="s">
        <v>1004</v>
      </c>
      <c r="F4" s="86" t="s">
        <v>1003</v>
      </c>
      <c r="G4" s="86" t="s">
        <v>1002</v>
      </c>
      <c r="H4" s="86" t="s">
        <v>1001</v>
      </c>
      <c r="I4" s="86" t="s">
        <v>1000</v>
      </c>
      <c r="J4" s="86" t="s">
        <v>999</v>
      </c>
      <c r="K4" s="86" t="s">
        <v>1005</v>
      </c>
      <c r="L4" s="86" t="s">
        <v>1004</v>
      </c>
      <c r="M4" s="86" t="s">
        <v>1003</v>
      </c>
      <c r="N4" s="86" t="s">
        <v>1002</v>
      </c>
      <c r="O4" s="86" t="s">
        <v>1001</v>
      </c>
      <c r="P4" s="86" t="s">
        <v>1000</v>
      </c>
      <c r="Q4" s="86" t="s">
        <v>999</v>
      </c>
      <c r="R4" s="86" t="s">
        <v>998</v>
      </c>
      <c r="S4" s="86" t="s">
        <v>997</v>
      </c>
      <c r="T4" s="86" t="s">
        <v>996</v>
      </c>
      <c r="U4" s="86" t="s">
        <v>995</v>
      </c>
      <c r="V4" s="86" t="s">
        <v>994</v>
      </c>
      <c r="W4" s="86" t="s">
        <v>993</v>
      </c>
      <c r="X4" s="86" t="s">
        <v>992</v>
      </c>
      <c r="Y4" s="86" t="s">
        <v>991</v>
      </c>
      <c r="Z4" s="86" t="s">
        <v>990</v>
      </c>
      <c r="AA4" s="86" t="s">
        <v>989</v>
      </c>
      <c r="AB4" s="86" t="s">
        <v>988</v>
      </c>
      <c r="AC4" s="86" t="s">
        <v>987</v>
      </c>
      <c r="AD4" s="86" t="s">
        <v>986</v>
      </c>
      <c r="AE4" s="86" t="s">
        <v>985</v>
      </c>
      <c r="AF4" s="86" t="s">
        <v>984</v>
      </c>
      <c r="AG4" s="86" t="s">
        <v>983</v>
      </c>
      <c r="AH4" s="86" t="s">
        <v>982</v>
      </c>
      <c r="AI4" s="86" t="s">
        <v>981</v>
      </c>
      <c r="AJ4" s="86" t="s">
        <v>980</v>
      </c>
      <c r="AK4" s="86" t="s">
        <v>979</v>
      </c>
      <c r="AL4" s="86" t="s">
        <v>978</v>
      </c>
      <c r="AM4" s="86" t="s">
        <v>977</v>
      </c>
      <c r="AN4" s="86" t="s">
        <v>976</v>
      </c>
      <c r="AO4" s="86" t="s">
        <v>975</v>
      </c>
      <c r="AP4" s="86" t="s">
        <v>974</v>
      </c>
      <c r="AQ4" s="86" t="s">
        <v>973</v>
      </c>
      <c r="AR4" s="86" t="s">
        <v>972</v>
      </c>
      <c r="AS4" s="86" t="s">
        <v>971</v>
      </c>
      <c r="AT4" s="86" t="s">
        <v>970</v>
      </c>
      <c r="AU4" s="86" t="s">
        <v>969</v>
      </c>
      <c r="AV4" s="86" t="s">
        <v>968</v>
      </c>
      <c r="AW4" s="86" t="s">
        <v>967</v>
      </c>
      <c r="AX4" s="86" t="s">
        <v>966</v>
      </c>
      <c r="AY4" s="86" t="s">
        <v>965</v>
      </c>
      <c r="AZ4" s="86" t="s">
        <v>964</v>
      </c>
      <c r="BA4" s="86" t="s">
        <v>963</v>
      </c>
      <c r="BB4" s="86" t="s">
        <v>962</v>
      </c>
      <c r="BC4" s="86" t="s">
        <v>961</v>
      </c>
      <c r="BD4" s="86" t="s">
        <v>960</v>
      </c>
      <c r="BE4" s="86" t="s">
        <v>959</v>
      </c>
      <c r="BF4" s="86" t="s">
        <v>958</v>
      </c>
      <c r="BG4" s="86" t="s">
        <v>957</v>
      </c>
      <c r="BH4" s="86" t="s">
        <v>956</v>
      </c>
      <c r="BI4" s="86" t="s">
        <v>955</v>
      </c>
      <c r="BJ4" s="86" t="s">
        <v>954</v>
      </c>
      <c r="BK4" s="86" t="s">
        <v>953</v>
      </c>
      <c r="BL4" s="86" t="s">
        <v>952</v>
      </c>
      <c r="BM4" s="86" t="s">
        <v>951</v>
      </c>
      <c r="BN4" s="86" t="s">
        <v>950</v>
      </c>
      <c r="BO4" s="86" t="s">
        <v>949</v>
      </c>
      <c r="BP4" s="86" t="s">
        <v>948</v>
      </c>
      <c r="BQ4" s="86" t="s">
        <v>947</v>
      </c>
      <c r="BR4" s="86" t="s">
        <v>946</v>
      </c>
      <c r="BS4" s="86" t="s">
        <v>945</v>
      </c>
      <c r="BT4" s="88" t="s">
        <v>930</v>
      </c>
      <c r="BV4" s="86" t="s">
        <v>944</v>
      </c>
      <c r="BW4" s="86" t="s">
        <v>943</v>
      </c>
      <c r="BX4" s="86" t="s">
        <v>942</v>
      </c>
      <c r="BY4" s="86" t="s">
        <v>941</v>
      </c>
      <c r="BZ4" s="86" t="s">
        <v>940</v>
      </c>
      <c r="CA4" s="86" t="s">
        <v>939</v>
      </c>
      <c r="CB4" s="86" t="s">
        <v>938</v>
      </c>
      <c r="CC4" s="86" t="s">
        <v>937</v>
      </c>
      <c r="CD4" s="86" t="s">
        <v>936</v>
      </c>
      <c r="CE4" s="86" t="s">
        <v>935</v>
      </c>
      <c r="CF4" s="86" t="s">
        <v>934</v>
      </c>
      <c r="CG4" s="86" t="s">
        <v>933</v>
      </c>
      <c r="CH4" s="86" t="s">
        <v>932</v>
      </c>
      <c r="CI4" s="86" t="s">
        <v>931</v>
      </c>
      <c r="CJ4" s="86" t="s">
        <v>921</v>
      </c>
      <c r="CK4" s="88" t="s">
        <v>930</v>
      </c>
      <c r="CM4" s="86" t="s">
        <v>929</v>
      </c>
      <c r="CN4" s="86" t="s">
        <v>928</v>
      </c>
      <c r="CO4" s="86" t="s">
        <v>927</v>
      </c>
      <c r="CP4" s="86" t="s">
        <v>926</v>
      </c>
      <c r="CQ4" s="86" t="s">
        <v>925</v>
      </c>
      <c r="CR4" s="86" t="s">
        <v>924</v>
      </c>
      <c r="CS4" s="86" t="s">
        <v>923</v>
      </c>
      <c r="CT4" s="86" t="s">
        <v>922</v>
      </c>
      <c r="CU4" s="86" t="s">
        <v>921</v>
      </c>
    </row>
    <row r="5" spans="2:99" x14ac:dyDescent="0.25">
      <c r="B5" s="87" t="s">
        <v>920</v>
      </c>
      <c r="C5" s="87" t="s">
        <v>919</v>
      </c>
      <c r="E5" s="86" t="s">
        <v>917</v>
      </c>
      <c r="F5" s="86" t="s">
        <v>916</v>
      </c>
      <c r="G5" s="86" t="s">
        <v>915</v>
      </c>
      <c r="H5" s="86" t="s">
        <v>175</v>
      </c>
      <c r="I5" s="86" t="s">
        <v>173</v>
      </c>
      <c r="J5" s="86" t="s">
        <v>914</v>
      </c>
      <c r="K5" s="86" t="s">
        <v>918</v>
      </c>
      <c r="L5" s="86" t="s">
        <v>917</v>
      </c>
      <c r="M5" s="86" t="s">
        <v>916</v>
      </c>
      <c r="N5" s="86" t="s">
        <v>915</v>
      </c>
      <c r="O5" s="86" t="s">
        <v>175</v>
      </c>
      <c r="P5" s="86" t="s">
        <v>173</v>
      </c>
      <c r="Q5" s="86" t="s">
        <v>914</v>
      </c>
      <c r="R5" s="86" t="s">
        <v>913</v>
      </c>
      <c r="S5" s="86" t="s">
        <v>912</v>
      </c>
      <c r="T5" s="86" t="s">
        <v>911</v>
      </c>
      <c r="U5" s="86" t="s">
        <v>910</v>
      </c>
      <c r="V5" s="86" t="s">
        <v>909</v>
      </c>
      <c r="W5" s="86" t="s">
        <v>908</v>
      </c>
      <c r="X5" s="86" t="s">
        <v>907</v>
      </c>
      <c r="Y5" s="86" t="s">
        <v>906</v>
      </c>
      <c r="Z5" s="86" t="s">
        <v>905</v>
      </c>
      <c r="AA5" s="86" t="s">
        <v>904</v>
      </c>
      <c r="AB5" s="86" t="s">
        <v>903</v>
      </c>
      <c r="AC5" s="86" t="s">
        <v>902</v>
      </c>
      <c r="AD5" s="86" t="s">
        <v>901</v>
      </c>
      <c r="AE5" s="86" t="s">
        <v>900</v>
      </c>
      <c r="AF5" s="86" t="s">
        <v>899</v>
      </c>
      <c r="AG5" s="86" t="s">
        <v>898</v>
      </c>
      <c r="AH5" s="86" t="s">
        <v>897</v>
      </c>
      <c r="AI5" s="86" t="s">
        <v>896</v>
      </c>
      <c r="AJ5" s="86" t="s">
        <v>895</v>
      </c>
      <c r="AK5" s="86" t="s">
        <v>894</v>
      </c>
      <c r="AL5" s="86" t="s">
        <v>893</v>
      </c>
      <c r="AM5" s="86" t="s">
        <v>125</v>
      </c>
      <c r="AN5" s="86" t="s">
        <v>892</v>
      </c>
      <c r="AO5" s="86" t="s">
        <v>120</v>
      </c>
      <c r="AP5" s="86" t="s">
        <v>118</v>
      </c>
      <c r="AQ5" s="86" t="s">
        <v>891</v>
      </c>
      <c r="AR5" s="86" t="s">
        <v>114</v>
      </c>
      <c r="AS5" s="86" t="s">
        <v>112</v>
      </c>
      <c r="AT5" s="86" t="s">
        <v>890</v>
      </c>
      <c r="AU5" s="86" t="s">
        <v>889</v>
      </c>
      <c r="AV5" s="86" t="s">
        <v>888</v>
      </c>
      <c r="AW5" s="86" t="s">
        <v>104</v>
      </c>
      <c r="AX5" s="86" t="s">
        <v>887</v>
      </c>
      <c r="AY5" s="86" t="s">
        <v>100</v>
      </c>
      <c r="AZ5" s="86" t="s">
        <v>98</v>
      </c>
      <c r="BA5" s="86" t="s">
        <v>96</v>
      </c>
      <c r="BB5" s="86" t="s">
        <v>94</v>
      </c>
      <c r="BC5" s="86" t="s">
        <v>886</v>
      </c>
      <c r="BD5" s="86" t="s">
        <v>885</v>
      </c>
      <c r="BE5" s="86" t="s">
        <v>884</v>
      </c>
      <c r="BF5" s="86" t="s">
        <v>883</v>
      </c>
      <c r="BG5" s="86" t="s">
        <v>882</v>
      </c>
      <c r="BH5" s="86" t="s">
        <v>82</v>
      </c>
      <c r="BI5" s="86" t="s">
        <v>881</v>
      </c>
      <c r="BJ5" s="86" t="s">
        <v>880</v>
      </c>
      <c r="BK5" s="86" t="s">
        <v>879</v>
      </c>
      <c r="BL5" s="86" t="s">
        <v>878</v>
      </c>
      <c r="BM5" s="86" t="s">
        <v>877</v>
      </c>
      <c r="BN5" s="86" t="s">
        <v>68</v>
      </c>
      <c r="BO5" s="86" t="s">
        <v>66</v>
      </c>
      <c r="BP5" s="86" t="s">
        <v>64</v>
      </c>
      <c r="BQ5" s="86" t="s">
        <v>876</v>
      </c>
      <c r="BR5" s="86" t="s">
        <v>875</v>
      </c>
      <c r="BS5" s="86" t="s">
        <v>874</v>
      </c>
      <c r="BT5" s="86" t="s">
        <v>862</v>
      </c>
      <c r="BU5" s="86" t="s">
        <v>861</v>
      </c>
      <c r="BV5" s="86" t="s">
        <v>873</v>
      </c>
      <c r="BW5" s="86" t="s">
        <v>872</v>
      </c>
      <c r="BX5" s="86" t="s">
        <v>871</v>
      </c>
      <c r="BY5" s="86" t="s">
        <v>870</v>
      </c>
      <c r="BZ5" s="86" t="s">
        <v>869</v>
      </c>
      <c r="CA5" s="86" t="s">
        <v>868</v>
      </c>
      <c r="CB5" s="86" t="s">
        <v>40</v>
      </c>
      <c r="CC5" s="86" t="s">
        <v>38</v>
      </c>
      <c r="CD5" s="86" t="s">
        <v>867</v>
      </c>
      <c r="CE5" s="86" t="s">
        <v>866</v>
      </c>
      <c r="CF5" s="86" t="s">
        <v>865</v>
      </c>
      <c r="CG5" s="86" t="s">
        <v>864</v>
      </c>
      <c r="CH5" s="86" t="s">
        <v>863</v>
      </c>
      <c r="CI5" s="86" t="s">
        <v>26</v>
      </c>
      <c r="CJ5" s="86" t="s">
        <v>24</v>
      </c>
      <c r="CK5" s="86" t="s">
        <v>862</v>
      </c>
      <c r="CL5" s="86" t="s">
        <v>861</v>
      </c>
      <c r="CM5" s="86" t="s">
        <v>19</v>
      </c>
      <c r="CN5" s="86" t="s">
        <v>17</v>
      </c>
      <c r="CO5" s="86" t="s">
        <v>15</v>
      </c>
      <c r="CP5" s="86" t="s">
        <v>13</v>
      </c>
      <c r="CQ5" s="86" t="s">
        <v>11</v>
      </c>
      <c r="CR5" s="86" t="s">
        <v>860</v>
      </c>
      <c r="CS5" s="86" t="s">
        <v>859</v>
      </c>
      <c r="CT5" s="86" t="s">
        <v>5</v>
      </c>
      <c r="CU5" s="86" t="s">
        <v>24</v>
      </c>
    </row>
    <row r="6" spans="2:99" x14ac:dyDescent="0.25">
      <c r="B6" s="85" t="s">
        <v>1015</v>
      </c>
      <c r="D6" s="83">
        <v>19784149242.429996</v>
      </c>
      <c r="E6" s="83">
        <v>7331938926.4999981</v>
      </c>
      <c r="F6" s="83">
        <v>242228443.16999999</v>
      </c>
      <c r="G6" s="83">
        <v>213190916.67999995</v>
      </c>
      <c r="H6" s="83">
        <v>685642.7</v>
      </c>
      <c r="I6" s="83">
        <v>693470484.11999977</v>
      </c>
      <c r="J6" s="83">
        <v>102934533.91999997</v>
      </c>
      <c r="K6" s="83">
        <v>39449230.940000005</v>
      </c>
      <c r="L6" s="83">
        <v>2846641912.4400005</v>
      </c>
      <c r="M6" s="83">
        <v>123173823.73000003</v>
      </c>
      <c r="N6" s="83">
        <v>131354343.38</v>
      </c>
      <c r="O6" s="83">
        <v>70431.039999999994</v>
      </c>
      <c r="P6" s="83">
        <v>105472688.93999998</v>
      </c>
      <c r="Q6" s="83">
        <v>55621237.400000006</v>
      </c>
      <c r="R6" s="83">
        <v>12859657.049999999</v>
      </c>
      <c r="S6" s="83">
        <v>9928595.160000002</v>
      </c>
      <c r="T6" s="83">
        <v>645326105.27999985</v>
      </c>
      <c r="U6" s="83">
        <v>240874867.83000004</v>
      </c>
      <c r="V6" s="83">
        <v>1214890942.8000004</v>
      </c>
      <c r="W6" s="83">
        <v>354912736.40000004</v>
      </c>
      <c r="X6" s="83">
        <v>153356.46</v>
      </c>
      <c r="Y6" s="83">
        <v>161954.22999999998</v>
      </c>
      <c r="Z6" s="83">
        <v>211711.76</v>
      </c>
      <c r="AA6" s="83">
        <v>55263.14</v>
      </c>
      <c r="AB6" s="83">
        <v>21613520.339999981</v>
      </c>
      <c r="AC6" s="83">
        <v>9686454.1499999966</v>
      </c>
      <c r="AD6" s="83">
        <v>41122041.889999956</v>
      </c>
      <c r="AE6" s="83">
        <v>60201484.750000067</v>
      </c>
      <c r="AF6" s="83">
        <v>1003431343.5099999</v>
      </c>
      <c r="AG6" s="83">
        <v>806454383.09999943</v>
      </c>
      <c r="AH6" s="83">
        <v>20837509.529999983</v>
      </c>
      <c r="AI6" s="83">
        <v>8238872.2100000083</v>
      </c>
      <c r="AJ6" s="83">
        <v>472956090.74000019</v>
      </c>
      <c r="AK6" s="83">
        <v>65187889.920000002</v>
      </c>
      <c r="AL6" s="83">
        <v>193654233.66000003</v>
      </c>
      <c r="AM6" s="83">
        <v>88534304.300000027</v>
      </c>
      <c r="AN6" s="83">
        <v>157256880.55000001</v>
      </c>
      <c r="AO6" s="83">
        <v>20592334.500000004</v>
      </c>
      <c r="AP6" s="83">
        <v>4907441.0600000005</v>
      </c>
      <c r="AQ6" s="83">
        <v>189375321.34</v>
      </c>
      <c r="AR6" s="83">
        <v>20046497.010000002</v>
      </c>
      <c r="AS6" s="83">
        <v>71210045.400000006</v>
      </c>
      <c r="AT6" s="83">
        <v>47113506.400000006</v>
      </c>
      <c r="AU6" s="83">
        <v>412297918.84000009</v>
      </c>
      <c r="AV6" s="83">
        <v>14148459.77</v>
      </c>
      <c r="AW6" s="83">
        <v>8805538.7700000014</v>
      </c>
      <c r="AX6" s="83">
        <v>8195594.5499999989</v>
      </c>
      <c r="AY6" s="83">
        <v>39312829.109999992</v>
      </c>
      <c r="AZ6" s="83">
        <v>12986087.260000002</v>
      </c>
      <c r="BA6" s="83">
        <v>7906033.8499999996</v>
      </c>
      <c r="BB6" s="83">
        <v>63587825.449999996</v>
      </c>
      <c r="BC6" s="83">
        <v>43871235.689999998</v>
      </c>
      <c r="BD6" s="83">
        <v>76596270.420000017</v>
      </c>
      <c r="BE6" s="83">
        <v>22700334.140000001</v>
      </c>
      <c r="BF6" s="83">
        <v>9493199.9900000002</v>
      </c>
      <c r="BG6" s="83">
        <v>10609379.099999998</v>
      </c>
      <c r="BH6" s="83">
        <v>1992982.7299999997</v>
      </c>
      <c r="BI6" s="83">
        <v>30992244.769999996</v>
      </c>
      <c r="BJ6" s="83">
        <v>1425750.87</v>
      </c>
      <c r="BK6" s="83">
        <v>12927857.52</v>
      </c>
      <c r="BL6" s="83">
        <v>159285100.03999999</v>
      </c>
      <c r="BM6" s="83">
        <v>190711905.18000001</v>
      </c>
      <c r="BN6" s="83">
        <v>121135387.67</v>
      </c>
      <c r="BO6" s="83">
        <v>1473044.0100000002</v>
      </c>
      <c r="BP6" s="83">
        <v>6283239.25</v>
      </c>
      <c r="BQ6" s="83">
        <v>151021636.16</v>
      </c>
      <c r="BR6" s="83">
        <v>76848483.170000002</v>
      </c>
      <c r="BS6" s="83">
        <v>51433835.770000003</v>
      </c>
      <c r="BT6" s="83">
        <v>24119238.079999998</v>
      </c>
      <c r="BU6" s="83">
        <v>24119238.079999998</v>
      </c>
      <c r="BV6" s="83">
        <v>64501902.489999995</v>
      </c>
      <c r="BW6" s="83">
        <v>2188120.25</v>
      </c>
      <c r="BX6" s="83">
        <v>51448549.729999997</v>
      </c>
      <c r="BY6" s="83">
        <v>160038486.15000001</v>
      </c>
      <c r="BZ6" s="83">
        <v>1902714.8199999998</v>
      </c>
      <c r="CA6" s="83">
        <v>1726309.69</v>
      </c>
      <c r="CB6" s="83">
        <v>1554124.96</v>
      </c>
      <c r="CC6" s="83">
        <v>37025239.220000006</v>
      </c>
      <c r="CD6" s="83">
        <v>3890405.77</v>
      </c>
      <c r="CE6" s="83">
        <v>33333094.120000001</v>
      </c>
      <c r="CF6" s="83">
        <v>1837979.91</v>
      </c>
      <c r="CG6" s="83">
        <v>261925.42999999996</v>
      </c>
      <c r="CH6" s="83">
        <v>1455063.92</v>
      </c>
      <c r="CI6" s="83">
        <v>239031.9</v>
      </c>
      <c r="CJ6" s="83">
        <v>697.86</v>
      </c>
      <c r="CK6" s="83">
        <v>39579342.149999999</v>
      </c>
      <c r="CL6" s="83">
        <v>39579342.149999999</v>
      </c>
      <c r="CM6" s="83">
        <v>2812580.8099999996</v>
      </c>
      <c r="CN6" s="83">
        <v>25030601.379999999</v>
      </c>
      <c r="CO6" s="83">
        <v>8753917.459999999</v>
      </c>
      <c r="CP6" s="83">
        <v>10906550.48</v>
      </c>
      <c r="CQ6" s="83">
        <v>7622935.1300000008</v>
      </c>
      <c r="CR6" s="83">
        <v>33511973.549999993</v>
      </c>
      <c r="CS6" s="83">
        <v>26914940.600000001</v>
      </c>
      <c r="CT6" s="83">
        <v>39402749.890000001</v>
      </c>
      <c r="CU6" s="83">
        <v>20633.169999999998</v>
      </c>
    </row>
    <row r="7" spans="2:99" x14ac:dyDescent="0.25">
      <c r="B7" s="84" t="s">
        <v>799</v>
      </c>
      <c r="C7" s="84" t="s">
        <v>800</v>
      </c>
      <c r="D7" s="83">
        <v>2822145.79</v>
      </c>
      <c r="E7" s="83">
        <v>1000998.5900000001</v>
      </c>
      <c r="F7" s="83">
        <v>22290</v>
      </c>
      <c r="G7" s="83">
        <v>2156</v>
      </c>
      <c r="I7" s="83">
        <v>39692.9</v>
      </c>
      <c r="J7" s="83">
        <v>1510.7</v>
      </c>
      <c r="K7" s="83">
        <v>3911.4</v>
      </c>
      <c r="L7" s="83">
        <v>320833.94999999995</v>
      </c>
      <c r="M7" s="83">
        <v>25277.660000000003</v>
      </c>
      <c r="N7" s="83">
        <v>4779.68</v>
      </c>
      <c r="T7" s="83">
        <v>80021.279999999999</v>
      </c>
      <c r="U7" s="83">
        <v>25366.720000000001</v>
      </c>
      <c r="V7" s="83">
        <v>152291.92000000001</v>
      </c>
      <c r="W7" s="83">
        <v>37545.83</v>
      </c>
      <c r="AB7" s="83">
        <v>4950.04</v>
      </c>
      <c r="AC7" s="83">
        <v>1969.35</v>
      </c>
      <c r="AD7" s="83">
        <v>4857.05</v>
      </c>
      <c r="AE7" s="83">
        <v>8585.99</v>
      </c>
      <c r="AF7" s="83">
        <v>159030</v>
      </c>
      <c r="AG7" s="83">
        <v>123120</v>
      </c>
      <c r="AJ7" s="83">
        <v>110744.05</v>
      </c>
      <c r="AK7" s="83">
        <v>30903.52</v>
      </c>
      <c r="AL7" s="83">
        <v>42089.16</v>
      </c>
      <c r="AM7" s="83">
        <v>29864.1</v>
      </c>
      <c r="AN7" s="83">
        <v>17820.14</v>
      </c>
      <c r="AO7" s="83">
        <v>705</v>
      </c>
      <c r="AQ7" s="83">
        <v>33732.25</v>
      </c>
      <c r="AT7" s="83">
        <v>10223.16</v>
      </c>
      <c r="AU7" s="83">
        <v>52355.02</v>
      </c>
      <c r="AV7" s="83">
        <v>220</v>
      </c>
      <c r="AW7" s="83">
        <v>1803.45</v>
      </c>
      <c r="AY7" s="83">
        <v>76549.760000000009</v>
      </c>
      <c r="AZ7" s="83">
        <v>1790</v>
      </c>
      <c r="BA7" s="83">
        <v>417.51</v>
      </c>
      <c r="BB7" s="83">
        <v>5467.1</v>
      </c>
      <c r="BC7" s="83">
        <v>5032.08</v>
      </c>
      <c r="BD7" s="83">
        <v>37458.43</v>
      </c>
      <c r="BH7" s="83">
        <v>2085.36</v>
      </c>
      <c r="BI7" s="83">
        <v>2739.96</v>
      </c>
      <c r="BM7" s="83">
        <v>118443.93000000001</v>
      </c>
      <c r="BN7" s="83">
        <v>10703.560000000001</v>
      </c>
      <c r="BO7" s="83">
        <v>568.9</v>
      </c>
      <c r="BP7" s="83">
        <v>138.88999999999999</v>
      </c>
      <c r="BQ7" s="83">
        <v>5171.0200000000004</v>
      </c>
      <c r="BR7" s="83">
        <v>34777.99</v>
      </c>
      <c r="BT7" s="83">
        <v>6422.33</v>
      </c>
      <c r="BU7" s="83">
        <v>6422.33</v>
      </c>
      <c r="BV7" s="83">
        <v>61411.710000000006</v>
      </c>
      <c r="BY7" s="83">
        <v>84342.77</v>
      </c>
      <c r="CC7" s="83">
        <v>5103.58</v>
      </c>
      <c r="CK7" s="83">
        <v>2859.81</v>
      </c>
      <c r="CL7" s="83">
        <v>2859.81</v>
      </c>
      <c r="CT7" s="83">
        <v>11012.189999999999</v>
      </c>
    </row>
    <row r="8" spans="2:99" x14ac:dyDescent="0.25">
      <c r="B8" s="84" t="s">
        <v>229</v>
      </c>
      <c r="C8" s="84" t="s">
        <v>230</v>
      </c>
      <c r="D8" s="83">
        <v>476876.79000000004</v>
      </c>
      <c r="E8" s="83">
        <v>132479.22</v>
      </c>
      <c r="F8" s="83">
        <v>4212.5</v>
      </c>
      <c r="G8" s="83">
        <v>20079.930000000004</v>
      </c>
      <c r="I8" s="83">
        <v>5000</v>
      </c>
      <c r="L8" s="83">
        <v>41627.689999999995</v>
      </c>
      <c r="M8" s="83">
        <v>21298.240000000002</v>
      </c>
      <c r="N8" s="83">
        <v>14567.49</v>
      </c>
      <c r="P8" s="83">
        <v>500</v>
      </c>
      <c r="T8" s="83">
        <v>12065.910000000002</v>
      </c>
      <c r="U8" s="83">
        <v>5871.3099999999995</v>
      </c>
      <c r="V8" s="83">
        <v>21313.090000000004</v>
      </c>
      <c r="W8" s="83">
        <v>6978.7</v>
      </c>
      <c r="AD8" s="83">
        <v>1285.3400000000001</v>
      </c>
      <c r="AE8" s="83">
        <v>2951.72</v>
      </c>
      <c r="AF8" s="83">
        <v>24624</v>
      </c>
      <c r="AG8" s="83">
        <v>12312</v>
      </c>
      <c r="AJ8" s="83">
        <v>10750.630000000003</v>
      </c>
      <c r="AK8" s="83">
        <v>12613.929999999998</v>
      </c>
      <c r="AL8" s="83">
        <v>5526.14</v>
      </c>
      <c r="AM8" s="83">
        <v>608.99</v>
      </c>
      <c r="AN8" s="83">
        <v>1690.88</v>
      </c>
      <c r="AT8" s="83">
        <v>175</v>
      </c>
      <c r="AU8" s="83">
        <v>7372.34</v>
      </c>
      <c r="AW8" s="83">
        <v>1242.57</v>
      </c>
      <c r="AY8" s="83">
        <v>1259.76</v>
      </c>
      <c r="BB8" s="83">
        <v>3963.27</v>
      </c>
      <c r="BC8" s="83">
        <v>667.16</v>
      </c>
      <c r="BD8" s="83">
        <v>1744.42</v>
      </c>
      <c r="BE8" s="83">
        <v>777.96</v>
      </c>
      <c r="BM8" s="83">
        <v>30227.120000000003</v>
      </c>
      <c r="BN8" s="83">
        <v>2827.88</v>
      </c>
      <c r="BS8" s="83">
        <v>298</v>
      </c>
      <c r="BT8" s="83">
        <v>64.900000000000006</v>
      </c>
      <c r="BU8" s="83">
        <v>64.900000000000006</v>
      </c>
      <c r="BV8" s="83">
        <v>64387.93</v>
      </c>
      <c r="CC8" s="83">
        <v>3084.7000000000003</v>
      </c>
      <c r="CK8" s="83">
        <v>426.07</v>
      </c>
      <c r="CL8" s="83">
        <v>426.07</v>
      </c>
    </row>
    <row r="9" spans="2:99" x14ac:dyDescent="0.25">
      <c r="B9" s="84" t="s">
        <v>589</v>
      </c>
      <c r="C9" s="84" t="s">
        <v>590</v>
      </c>
      <c r="D9" s="83">
        <v>77914542.210000023</v>
      </c>
      <c r="E9" s="83">
        <v>26724675.54000001</v>
      </c>
      <c r="F9" s="83">
        <v>914324.0399999998</v>
      </c>
      <c r="G9" s="83">
        <v>1087494.9000000001</v>
      </c>
      <c r="I9" s="83">
        <v>2928212.5700000003</v>
      </c>
      <c r="J9" s="83">
        <v>379261.34000000008</v>
      </c>
      <c r="K9" s="83">
        <v>308532</v>
      </c>
      <c r="L9" s="83">
        <v>9064861.5600000005</v>
      </c>
      <c r="M9" s="83">
        <v>949868.9700000002</v>
      </c>
      <c r="N9" s="83">
        <v>404679.76999999984</v>
      </c>
      <c r="P9" s="83">
        <v>2421292.4799999991</v>
      </c>
      <c r="Q9" s="83">
        <v>283956.60000000009</v>
      </c>
      <c r="T9" s="83">
        <v>2424339.9400000004</v>
      </c>
      <c r="U9" s="83">
        <v>976493.80000000016</v>
      </c>
      <c r="V9" s="83">
        <v>4596984.1100000013</v>
      </c>
      <c r="W9" s="83">
        <v>1444003.9900000002</v>
      </c>
      <c r="AB9" s="83">
        <v>107555.37</v>
      </c>
      <c r="AC9" s="83">
        <v>49529.250000000007</v>
      </c>
      <c r="AD9" s="83">
        <v>147351.68000000002</v>
      </c>
      <c r="AE9" s="83">
        <v>334573.14999999991</v>
      </c>
      <c r="AF9" s="83">
        <v>4055278.189999999</v>
      </c>
      <c r="AG9" s="83">
        <v>3800756.8100000015</v>
      </c>
      <c r="AH9" s="83">
        <v>413700</v>
      </c>
      <c r="AJ9" s="83">
        <v>2247422.5700000003</v>
      </c>
      <c r="AK9" s="83">
        <v>301501</v>
      </c>
      <c r="AL9" s="83">
        <v>1725394.29</v>
      </c>
      <c r="AM9" s="83">
        <v>189043.26</v>
      </c>
      <c r="AN9" s="83">
        <v>911631.58000000007</v>
      </c>
      <c r="AO9" s="83">
        <v>86148.89</v>
      </c>
      <c r="AP9" s="83">
        <v>24627.96</v>
      </c>
      <c r="AQ9" s="83">
        <v>20400</v>
      </c>
      <c r="AS9" s="83">
        <v>14162</v>
      </c>
      <c r="AT9" s="83">
        <v>424113.40000000008</v>
      </c>
      <c r="AU9" s="83">
        <v>770972.8899999999</v>
      </c>
      <c r="AV9" s="83">
        <v>58076</v>
      </c>
      <c r="AW9" s="83">
        <v>36549.449999999997</v>
      </c>
      <c r="AY9" s="83">
        <v>38612.720000000001</v>
      </c>
      <c r="BA9" s="83">
        <v>20083.61</v>
      </c>
      <c r="BB9" s="83">
        <v>310714.45</v>
      </c>
      <c r="BC9" s="83">
        <v>143213.65</v>
      </c>
      <c r="BD9" s="83">
        <v>362664.57</v>
      </c>
      <c r="BE9" s="83">
        <v>-4605.33</v>
      </c>
      <c r="BF9" s="83">
        <v>2694.84</v>
      </c>
      <c r="BG9" s="83">
        <v>92976.72</v>
      </c>
      <c r="BM9" s="83">
        <v>633325.56000000006</v>
      </c>
      <c r="BN9" s="83">
        <v>2966481.1399999997</v>
      </c>
      <c r="BO9" s="83">
        <v>7310.87</v>
      </c>
      <c r="BQ9" s="83">
        <v>677338.58000000007</v>
      </c>
      <c r="BR9" s="83">
        <v>287082.71999999997</v>
      </c>
      <c r="BT9" s="83">
        <v>11441.89</v>
      </c>
      <c r="BU9" s="83">
        <v>11441.89</v>
      </c>
      <c r="BV9" s="83">
        <v>211595.09999999998</v>
      </c>
      <c r="BX9" s="83">
        <v>197146.05</v>
      </c>
      <c r="BY9" s="83">
        <v>435896.31999999995</v>
      </c>
      <c r="CC9" s="83">
        <v>76736.98</v>
      </c>
      <c r="CK9" s="83">
        <v>274985.21000000002</v>
      </c>
      <c r="CL9" s="83">
        <v>274985.21000000002</v>
      </c>
      <c r="CN9" s="83">
        <v>11988.849999999999</v>
      </c>
      <c r="CO9" s="83">
        <v>31295.769999999997</v>
      </c>
      <c r="CP9" s="83">
        <v>107231.35999999999</v>
      </c>
      <c r="CQ9" s="83">
        <v>35830.14</v>
      </c>
      <c r="CT9" s="83">
        <v>347658.51</v>
      </c>
      <c r="CU9" s="83">
        <v>7072.58</v>
      </c>
    </row>
    <row r="10" spans="2:99" x14ac:dyDescent="0.25">
      <c r="B10" s="84" t="s">
        <v>461</v>
      </c>
      <c r="C10" s="84" t="s">
        <v>462</v>
      </c>
      <c r="D10" s="83">
        <v>6317410.3900000006</v>
      </c>
      <c r="E10" s="83">
        <v>1787113.47</v>
      </c>
      <c r="F10" s="83">
        <v>31590.75</v>
      </c>
      <c r="G10" s="83">
        <v>37139.870000000003</v>
      </c>
      <c r="I10" s="83">
        <v>49017</v>
      </c>
      <c r="J10" s="83">
        <v>41664.14</v>
      </c>
      <c r="K10" s="83">
        <v>22038</v>
      </c>
      <c r="L10" s="83">
        <v>1153580.2400000002</v>
      </c>
      <c r="M10" s="83">
        <v>48506.029999999992</v>
      </c>
      <c r="N10" s="83">
        <v>70803.5</v>
      </c>
      <c r="P10" s="83">
        <v>6751.73</v>
      </c>
      <c r="Q10" s="83">
        <v>4784.9900000000007</v>
      </c>
      <c r="T10" s="83">
        <v>145650.26</v>
      </c>
      <c r="U10" s="83">
        <v>94532.97</v>
      </c>
      <c r="V10" s="83">
        <v>278433.05000000005</v>
      </c>
      <c r="W10" s="83">
        <v>144927</v>
      </c>
      <c r="AB10" s="83">
        <v>798.23000000000013</v>
      </c>
      <c r="AC10" s="83">
        <v>595</v>
      </c>
      <c r="AD10" s="83">
        <v>10117.130000000001</v>
      </c>
      <c r="AE10" s="83">
        <v>31763.57</v>
      </c>
      <c r="AF10" s="83">
        <v>270897.42000000004</v>
      </c>
      <c r="AG10" s="83">
        <v>461666.58000000007</v>
      </c>
      <c r="AH10" s="83">
        <v>13466.339999999997</v>
      </c>
      <c r="AI10" s="83">
        <v>2570.2299999999987</v>
      </c>
      <c r="AJ10" s="83">
        <v>227832.51</v>
      </c>
      <c r="AK10" s="83">
        <v>221014.67</v>
      </c>
      <c r="AL10" s="83">
        <v>105165.17</v>
      </c>
      <c r="AM10" s="83">
        <v>65472.880000000005</v>
      </c>
      <c r="AN10" s="83">
        <v>38351.240000000005</v>
      </c>
      <c r="AO10" s="83">
        <v>175</v>
      </c>
      <c r="AT10" s="83">
        <v>17644.849999999999</v>
      </c>
      <c r="AU10" s="83">
        <v>104764.15000000001</v>
      </c>
      <c r="AV10" s="83">
        <v>8108</v>
      </c>
      <c r="AW10" s="83">
        <v>17959.62</v>
      </c>
      <c r="AY10" s="83">
        <v>184544.12</v>
      </c>
      <c r="AZ10" s="83">
        <v>500</v>
      </c>
      <c r="BB10" s="83">
        <v>32338.41</v>
      </c>
      <c r="BC10" s="83">
        <v>157.01999999999998</v>
      </c>
      <c r="BD10" s="83">
        <v>123153.70000000001</v>
      </c>
      <c r="BE10" s="83">
        <v>2330.64</v>
      </c>
      <c r="BG10" s="83">
        <v>13372.57</v>
      </c>
      <c r="BM10" s="83">
        <v>105669.08</v>
      </c>
      <c r="BN10" s="83">
        <v>21661.95</v>
      </c>
      <c r="BO10" s="83">
        <v>1232.92</v>
      </c>
      <c r="BQ10" s="83">
        <v>9347.2000000000007</v>
      </c>
      <c r="BT10" s="83">
        <v>8468.7000000000007</v>
      </c>
      <c r="BU10" s="83">
        <v>8468.7000000000007</v>
      </c>
      <c r="BV10" s="83">
        <v>7987.99</v>
      </c>
      <c r="BX10" s="83">
        <v>33748.770000000004</v>
      </c>
      <c r="BY10" s="83">
        <v>59062.77</v>
      </c>
      <c r="CC10" s="83">
        <v>10991.73</v>
      </c>
      <c r="CK10" s="83">
        <v>12109.269999999997</v>
      </c>
      <c r="CL10" s="83">
        <v>12109.269999999997</v>
      </c>
      <c r="CP10" s="83">
        <v>14670.03</v>
      </c>
      <c r="CR10" s="83">
        <v>126188.89</v>
      </c>
      <c r="CT10" s="83">
        <v>34979.040000000001</v>
      </c>
    </row>
    <row r="11" spans="2:99" x14ac:dyDescent="0.25">
      <c r="B11" s="84" t="s">
        <v>655</v>
      </c>
      <c r="C11" s="84" t="s">
        <v>656</v>
      </c>
      <c r="D11" s="83">
        <v>6774299.3900000015</v>
      </c>
      <c r="E11" s="83">
        <v>2345010.54</v>
      </c>
      <c r="F11" s="83">
        <v>68822.58</v>
      </c>
      <c r="G11" s="83">
        <v>16546.02</v>
      </c>
      <c r="I11" s="83">
        <v>158256.01999999999</v>
      </c>
      <c r="J11" s="83">
        <v>32335.69</v>
      </c>
      <c r="K11" s="83">
        <v>12038</v>
      </c>
      <c r="L11" s="83">
        <v>869653.3600000001</v>
      </c>
      <c r="M11" s="83">
        <v>40883.31</v>
      </c>
      <c r="N11" s="83">
        <v>6200.26</v>
      </c>
      <c r="P11" s="83">
        <v>112947.83000000002</v>
      </c>
      <c r="Q11" s="83">
        <v>4644.03</v>
      </c>
      <c r="T11" s="83">
        <v>196324.90000000002</v>
      </c>
      <c r="U11" s="83">
        <v>77006.009999999995</v>
      </c>
      <c r="V11" s="83">
        <v>369831.70999999996</v>
      </c>
      <c r="W11" s="83">
        <v>162428.51</v>
      </c>
      <c r="AB11" s="83">
        <v>6672.57</v>
      </c>
      <c r="AC11" s="83">
        <v>3288.4099999999994</v>
      </c>
      <c r="AD11" s="83">
        <v>16177.71</v>
      </c>
      <c r="AE11" s="83">
        <v>19122.16</v>
      </c>
      <c r="AF11" s="83">
        <v>366911.63</v>
      </c>
      <c r="AG11" s="83">
        <v>267156.37</v>
      </c>
      <c r="AH11" s="83">
        <v>16340.890000000001</v>
      </c>
      <c r="AI11" s="83">
        <v>2215.6699999999996</v>
      </c>
      <c r="AJ11" s="83">
        <v>203020.62</v>
      </c>
      <c r="AK11" s="83">
        <v>2767.17</v>
      </c>
      <c r="AL11" s="83">
        <v>87766.37</v>
      </c>
      <c r="AM11" s="83">
        <v>86945.830000000016</v>
      </c>
      <c r="AN11" s="83">
        <v>69444.459999999992</v>
      </c>
      <c r="AO11" s="83">
        <v>1002</v>
      </c>
      <c r="AT11" s="83">
        <v>28390.25</v>
      </c>
      <c r="AU11" s="83">
        <v>143393.18</v>
      </c>
      <c r="AV11" s="83">
        <v>404.4</v>
      </c>
      <c r="AW11" s="83">
        <v>2612.25</v>
      </c>
      <c r="AX11" s="83">
        <v>285</v>
      </c>
      <c r="AY11" s="83">
        <v>3806.39</v>
      </c>
      <c r="AZ11" s="83">
        <v>1167.19</v>
      </c>
      <c r="BA11" s="83">
        <v>34434.15</v>
      </c>
      <c r="BB11" s="83">
        <v>53061.01</v>
      </c>
      <c r="BC11" s="83">
        <v>1503.6799999999998</v>
      </c>
      <c r="BD11" s="83">
        <v>60064.17</v>
      </c>
      <c r="BE11" s="83">
        <v>23653.38</v>
      </c>
      <c r="BG11" s="83">
        <v>10502.84</v>
      </c>
      <c r="BI11" s="83">
        <v>4424.3</v>
      </c>
      <c r="BK11" s="83">
        <v>177347.45</v>
      </c>
      <c r="BM11" s="83">
        <v>85057.5</v>
      </c>
      <c r="BN11" s="83">
        <v>18949.230000000003</v>
      </c>
      <c r="BO11" s="83">
        <v>604.38</v>
      </c>
      <c r="BP11" s="83">
        <v>1317.01</v>
      </c>
      <c r="BQ11" s="83">
        <v>57399.119999999995</v>
      </c>
      <c r="BR11" s="83">
        <v>601.4</v>
      </c>
      <c r="BT11" s="83">
        <v>9314.6400000000012</v>
      </c>
      <c r="BU11" s="83">
        <v>9314.6400000000012</v>
      </c>
      <c r="BV11" s="83">
        <v>100921.44</v>
      </c>
      <c r="BX11" s="83">
        <v>55131.29</v>
      </c>
      <c r="BY11" s="83">
        <v>88778.33</v>
      </c>
      <c r="CC11" s="83">
        <v>3714.85</v>
      </c>
      <c r="CK11" s="83">
        <v>21294.719999999998</v>
      </c>
      <c r="CL11" s="83">
        <v>21294.719999999998</v>
      </c>
      <c r="CO11" s="83">
        <v>5846.59</v>
      </c>
      <c r="CR11" s="83">
        <v>95016.320000000007</v>
      </c>
      <c r="CS11" s="83">
        <v>2080.77</v>
      </c>
      <c r="CT11" s="83">
        <v>61461.53</v>
      </c>
    </row>
    <row r="12" spans="2:99" x14ac:dyDescent="0.25">
      <c r="B12" s="84" t="s">
        <v>281</v>
      </c>
      <c r="C12" s="84" t="s">
        <v>282</v>
      </c>
      <c r="D12" s="83">
        <v>41795126.369999997</v>
      </c>
      <c r="E12" s="83">
        <v>15091565.6</v>
      </c>
      <c r="F12" s="83">
        <v>406628.99</v>
      </c>
      <c r="I12" s="83">
        <v>1627355.1400000001</v>
      </c>
      <c r="J12" s="83">
        <v>132762.69</v>
      </c>
      <c r="L12" s="83">
        <v>6532744.450000003</v>
      </c>
      <c r="M12" s="83">
        <v>225141.15000000005</v>
      </c>
      <c r="N12" s="83">
        <v>16988.559999999998</v>
      </c>
      <c r="P12" s="83">
        <v>863616.42999999993</v>
      </c>
      <c r="Q12" s="83">
        <v>62704.73</v>
      </c>
      <c r="T12" s="83">
        <v>1288546.9300000002</v>
      </c>
      <c r="U12" s="83">
        <v>566479.46000000008</v>
      </c>
      <c r="V12" s="83">
        <v>2458890.1300000004</v>
      </c>
      <c r="W12" s="83">
        <v>831353.54</v>
      </c>
      <c r="AB12" s="83">
        <v>34162.990000000005</v>
      </c>
      <c r="AC12" s="83">
        <v>15274.73</v>
      </c>
      <c r="AD12" s="83">
        <v>89922.77</v>
      </c>
      <c r="AE12" s="83">
        <v>218728.97999999998</v>
      </c>
      <c r="AF12" s="83">
        <v>2129454.8000000003</v>
      </c>
      <c r="AG12" s="83">
        <v>2280124.5300000003</v>
      </c>
      <c r="AH12" s="83">
        <v>138432.78999999998</v>
      </c>
      <c r="AI12" s="83">
        <v>91059.7</v>
      </c>
      <c r="AJ12" s="83">
        <v>925232.66</v>
      </c>
      <c r="AK12" s="83">
        <v>153192.47</v>
      </c>
      <c r="AL12" s="83">
        <v>729594.39</v>
      </c>
      <c r="AM12" s="83">
        <v>229540.28999999998</v>
      </c>
      <c r="AN12" s="83">
        <v>868398.53</v>
      </c>
      <c r="AO12" s="83">
        <v>1078.4100000000001</v>
      </c>
      <c r="AQ12" s="83">
        <v>5000</v>
      </c>
      <c r="AR12" s="83">
        <v>1000</v>
      </c>
      <c r="AT12" s="83">
        <v>56514.5</v>
      </c>
      <c r="AU12" s="83">
        <v>311498.52</v>
      </c>
      <c r="AV12" s="83">
        <v>95701.25</v>
      </c>
      <c r="AW12" s="83">
        <v>46502.97</v>
      </c>
      <c r="AX12" s="83">
        <v>1500</v>
      </c>
      <c r="AY12" s="83">
        <v>227225.61</v>
      </c>
      <c r="BA12" s="83">
        <v>39644.910000000003</v>
      </c>
      <c r="BB12" s="83">
        <v>150790.90000000002</v>
      </c>
      <c r="BC12" s="83">
        <v>15293.800000000001</v>
      </c>
      <c r="BD12" s="83">
        <v>110168</v>
      </c>
      <c r="BE12" s="83">
        <v>4346.9399999999996</v>
      </c>
      <c r="BF12" s="83">
        <v>5134.0599999999995</v>
      </c>
      <c r="BG12" s="83">
        <v>82801.17</v>
      </c>
      <c r="BI12" s="83">
        <v>14226.48</v>
      </c>
      <c r="BK12" s="83">
        <v>1939.86</v>
      </c>
      <c r="BL12" s="83">
        <v>20290</v>
      </c>
      <c r="BM12" s="83">
        <v>463389.07999999996</v>
      </c>
      <c r="BN12" s="83">
        <v>128575.67999999999</v>
      </c>
      <c r="BO12" s="83">
        <v>5191</v>
      </c>
      <c r="BP12" s="83">
        <v>21047.46</v>
      </c>
      <c r="BQ12" s="83">
        <v>198250.65</v>
      </c>
      <c r="BR12" s="83">
        <v>115645.5</v>
      </c>
      <c r="BT12" s="83">
        <v>51362.770000000011</v>
      </c>
      <c r="BU12" s="83">
        <v>51362.770000000011</v>
      </c>
      <c r="BV12" s="83">
        <v>215570.89</v>
      </c>
      <c r="BX12" s="83">
        <v>216362.03</v>
      </c>
      <c r="BY12" s="83">
        <v>518963.47000000003</v>
      </c>
      <c r="CC12" s="83">
        <v>53315.05</v>
      </c>
      <c r="CE12" s="83">
        <v>165011.37</v>
      </c>
      <c r="CF12" s="83">
        <v>2991.95</v>
      </c>
      <c r="CK12" s="83">
        <v>102842.06999999999</v>
      </c>
      <c r="CL12" s="83">
        <v>102842.06999999999</v>
      </c>
      <c r="CO12" s="83">
        <v>14693.890000000001</v>
      </c>
      <c r="CP12" s="83">
        <v>16608.7</v>
      </c>
      <c r="CR12" s="83">
        <v>306750</v>
      </c>
    </row>
    <row r="13" spans="2:99" x14ac:dyDescent="0.25">
      <c r="B13" s="84" t="s">
        <v>217</v>
      </c>
      <c r="C13" s="84" t="s">
        <v>218</v>
      </c>
      <c r="D13" s="83">
        <v>10161316.509999998</v>
      </c>
      <c r="E13" s="83">
        <v>3692736.96</v>
      </c>
      <c r="F13" s="83">
        <v>72526.39</v>
      </c>
      <c r="G13" s="83">
        <v>186607.46</v>
      </c>
      <c r="I13" s="83">
        <v>29776.34</v>
      </c>
      <c r="J13" s="83">
        <v>94092.42</v>
      </c>
      <c r="L13" s="83">
        <v>1458116.7899999996</v>
      </c>
      <c r="M13" s="83">
        <v>41192.540000000008</v>
      </c>
      <c r="N13" s="83">
        <v>63032.53</v>
      </c>
      <c r="P13" s="83">
        <v>187388.69</v>
      </c>
      <c r="Q13" s="83">
        <v>51597.619999999995</v>
      </c>
      <c r="T13" s="83">
        <v>303517.07999999996</v>
      </c>
      <c r="U13" s="83">
        <v>134040.37999999998</v>
      </c>
      <c r="V13" s="83">
        <v>576750.23</v>
      </c>
      <c r="W13" s="83">
        <v>183175.94999999998</v>
      </c>
      <c r="X13" s="83">
        <v>2607.91</v>
      </c>
      <c r="AB13" s="83">
        <v>10967.11</v>
      </c>
      <c r="AC13" s="83">
        <v>11771.100000000004</v>
      </c>
      <c r="AD13" s="83">
        <v>25370.560000000001</v>
      </c>
      <c r="AE13" s="83">
        <v>50306.009999999995</v>
      </c>
      <c r="AF13" s="83">
        <v>576698.14</v>
      </c>
      <c r="AG13" s="83">
        <v>486237.86000000004</v>
      </c>
      <c r="AJ13" s="83">
        <v>395892.69000000006</v>
      </c>
      <c r="AK13" s="83">
        <v>56674.009999999995</v>
      </c>
      <c r="AL13" s="83">
        <v>96841.39</v>
      </c>
      <c r="AM13" s="83">
        <v>28805.03</v>
      </c>
      <c r="AN13" s="83">
        <v>39475.589999999997</v>
      </c>
      <c r="AS13" s="83">
        <v>10163.719999999999</v>
      </c>
      <c r="AT13" s="83">
        <v>8857.6</v>
      </c>
      <c r="AU13" s="83">
        <v>177434.87</v>
      </c>
      <c r="AV13" s="83">
        <v>6136.7</v>
      </c>
      <c r="AW13" s="83">
        <v>38365.949999999997</v>
      </c>
      <c r="AY13" s="83">
        <v>2492.08</v>
      </c>
      <c r="AZ13" s="83">
        <v>37301.410000000003</v>
      </c>
      <c r="BA13" s="83">
        <v>6564.34</v>
      </c>
      <c r="BB13" s="83">
        <v>28931.95</v>
      </c>
      <c r="BC13" s="83">
        <v>10308.370000000001</v>
      </c>
      <c r="BD13" s="83">
        <v>168966.01</v>
      </c>
      <c r="BE13" s="83">
        <v>3408.29</v>
      </c>
      <c r="BF13" s="83">
        <v>4730</v>
      </c>
      <c r="BG13" s="83">
        <v>1011.67</v>
      </c>
      <c r="BH13" s="83">
        <v>13292.77</v>
      </c>
      <c r="BM13" s="83">
        <v>128779.82999999999</v>
      </c>
      <c r="BN13" s="83">
        <v>61124.5</v>
      </c>
      <c r="BO13" s="83">
        <v>2521.17</v>
      </c>
      <c r="BP13" s="83">
        <v>4737.2700000000004</v>
      </c>
      <c r="BQ13" s="83">
        <v>116497.07</v>
      </c>
      <c r="BR13" s="83">
        <v>50950.34</v>
      </c>
      <c r="BT13" s="83">
        <v>37126.879999999997</v>
      </c>
      <c r="BU13" s="83">
        <v>37126.879999999997</v>
      </c>
      <c r="BX13" s="83">
        <v>41190.92</v>
      </c>
      <c r="BY13" s="83">
        <v>129020.22</v>
      </c>
      <c r="BZ13" s="83">
        <v>421.41</v>
      </c>
      <c r="CC13" s="83">
        <v>15815.95</v>
      </c>
      <c r="CK13" s="83">
        <v>56388.39</v>
      </c>
      <c r="CL13" s="83">
        <v>56388.39</v>
      </c>
      <c r="CQ13" s="83">
        <v>25632.41</v>
      </c>
      <c r="CT13" s="83">
        <v>116945.64</v>
      </c>
    </row>
    <row r="14" spans="2:99" x14ac:dyDescent="0.25">
      <c r="B14" s="84" t="s">
        <v>431</v>
      </c>
      <c r="C14" s="84" t="s">
        <v>432</v>
      </c>
      <c r="D14" s="83">
        <v>296404604.79999989</v>
      </c>
      <c r="E14" s="83">
        <v>123543945.68000001</v>
      </c>
      <c r="F14" s="83">
        <v>2004449.4900000002</v>
      </c>
      <c r="G14" s="83">
        <v>3665495.8700000006</v>
      </c>
      <c r="I14" s="83">
        <v>5728231.5199999986</v>
      </c>
      <c r="J14" s="83">
        <v>1487929.7399999993</v>
      </c>
      <c r="L14" s="83">
        <v>41100286.139999978</v>
      </c>
      <c r="M14" s="83">
        <v>1319381.3499999999</v>
      </c>
      <c r="N14" s="83">
        <v>308098.83</v>
      </c>
      <c r="P14" s="83">
        <v>901614.07</v>
      </c>
      <c r="Q14" s="83">
        <v>1408075.7100000002</v>
      </c>
      <c r="T14" s="83">
        <v>10077837.380000005</v>
      </c>
      <c r="U14" s="83">
        <v>3292932.6199999992</v>
      </c>
      <c r="V14" s="83">
        <v>19247869.22000001</v>
      </c>
      <c r="W14" s="83">
        <v>4789030.4399999995</v>
      </c>
      <c r="Z14" s="83">
        <v>48098.2</v>
      </c>
      <c r="AB14" s="83">
        <v>263323.27000000008</v>
      </c>
      <c r="AC14" s="83">
        <v>86510.930000000008</v>
      </c>
      <c r="AD14" s="83">
        <v>341519.73</v>
      </c>
      <c r="AE14" s="83">
        <v>803069.07999999973</v>
      </c>
      <c r="AF14" s="83">
        <v>16897740.73</v>
      </c>
      <c r="AG14" s="83">
        <v>14309545.849999992</v>
      </c>
      <c r="AJ14" s="83">
        <v>6510504.0199999996</v>
      </c>
      <c r="AK14" s="83">
        <v>1094344.6200000001</v>
      </c>
      <c r="AL14" s="83">
        <v>1389623.37</v>
      </c>
      <c r="AM14" s="83">
        <v>1900152.2300000002</v>
      </c>
      <c r="AN14" s="83">
        <v>4787552</v>
      </c>
      <c r="AO14" s="83">
        <v>650733.89</v>
      </c>
      <c r="AP14" s="83">
        <v>178370.56</v>
      </c>
      <c r="AQ14" s="83">
        <v>7647464.3499999996</v>
      </c>
      <c r="AT14" s="83">
        <v>524277.71</v>
      </c>
      <c r="AU14" s="83">
        <v>3563182.5</v>
      </c>
      <c r="AV14" s="83">
        <v>88000</v>
      </c>
      <c r="AW14" s="83">
        <v>45706.5</v>
      </c>
      <c r="AX14" s="83">
        <v>6405.41</v>
      </c>
      <c r="AY14" s="83">
        <v>493453.08000000007</v>
      </c>
      <c r="BB14" s="83">
        <v>296664.8</v>
      </c>
      <c r="BC14" s="83">
        <v>549927.96</v>
      </c>
      <c r="BD14" s="83">
        <v>623042.61999999988</v>
      </c>
      <c r="BE14" s="83">
        <v>266282.18</v>
      </c>
      <c r="BF14" s="83">
        <v>30687.309999999998</v>
      </c>
      <c r="BG14" s="83">
        <v>37759.89</v>
      </c>
      <c r="BM14" s="83">
        <v>2906385.89</v>
      </c>
      <c r="BN14" s="83">
        <v>137482.07999999999</v>
      </c>
      <c r="BO14" s="83">
        <v>7166.49</v>
      </c>
      <c r="BP14" s="83">
        <v>54876.529999999984</v>
      </c>
      <c r="BS14" s="83">
        <v>3728336.34</v>
      </c>
      <c r="BT14" s="83">
        <v>404271.73000000004</v>
      </c>
      <c r="BU14" s="83">
        <v>404271.73000000004</v>
      </c>
      <c r="BV14" s="83">
        <v>1612475.79</v>
      </c>
      <c r="BX14" s="83">
        <v>1094091.69</v>
      </c>
      <c r="BY14" s="83">
        <v>2179924.34</v>
      </c>
      <c r="BZ14" s="83">
        <v>202.14999999999998</v>
      </c>
      <c r="CC14" s="83">
        <v>185834.96000000002</v>
      </c>
      <c r="CD14" s="83">
        <v>600</v>
      </c>
      <c r="CK14" s="83">
        <v>808461.6100000001</v>
      </c>
      <c r="CL14" s="83">
        <v>808461.6100000001</v>
      </c>
      <c r="CN14" s="83">
        <v>175617.33000000002</v>
      </c>
      <c r="CO14" s="83">
        <v>32794.589999999997</v>
      </c>
      <c r="CP14" s="83">
        <v>174904.38</v>
      </c>
      <c r="CQ14" s="83">
        <v>137897.33000000002</v>
      </c>
      <c r="CR14" s="83">
        <v>273519.27</v>
      </c>
      <c r="CT14" s="83">
        <v>180641.45</v>
      </c>
    </row>
    <row r="15" spans="2:99" x14ac:dyDescent="0.25">
      <c r="B15" s="84" t="s">
        <v>599</v>
      </c>
      <c r="C15" s="84" t="s">
        <v>600</v>
      </c>
      <c r="D15" s="83">
        <v>3058532.4599999995</v>
      </c>
      <c r="E15" s="83">
        <v>949934.98</v>
      </c>
      <c r="F15" s="83">
        <v>43857.86</v>
      </c>
      <c r="G15" s="83">
        <v>94314.28</v>
      </c>
      <c r="L15" s="83">
        <v>390975.89</v>
      </c>
      <c r="M15" s="83">
        <v>11249.84</v>
      </c>
      <c r="N15" s="83">
        <v>63225.61</v>
      </c>
      <c r="P15" s="83">
        <v>2400</v>
      </c>
      <c r="T15" s="83">
        <v>81952.81</v>
      </c>
      <c r="U15" s="83">
        <v>34462.199999999997</v>
      </c>
      <c r="V15" s="83">
        <v>152682.73000000001</v>
      </c>
      <c r="W15" s="83">
        <v>63738.55</v>
      </c>
      <c r="AD15" s="83">
        <v>3708.8500000000004</v>
      </c>
      <c r="AE15" s="83">
        <v>6428.27</v>
      </c>
      <c r="AF15" s="83">
        <v>157281</v>
      </c>
      <c r="AG15" s="83">
        <v>139536</v>
      </c>
      <c r="AJ15" s="83">
        <v>228901.93</v>
      </c>
      <c r="AL15" s="83">
        <v>71529.83</v>
      </c>
      <c r="AN15" s="83">
        <v>2661.86</v>
      </c>
      <c r="AQ15" s="83">
        <v>28778</v>
      </c>
      <c r="AT15" s="83">
        <v>12613</v>
      </c>
      <c r="AU15" s="83">
        <v>226491.25</v>
      </c>
      <c r="BB15" s="83">
        <v>35565.14</v>
      </c>
      <c r="BM15" s="83">
        <v>102865.31</v>
      </c>
      <c r="BV15" s="83">
        <v>24610.99</v>
      </c>
      <c r="CC15" s="83">
        <v>23734.75</v>
      </c>
      <c r="CK15" s="83">
        <v>22823.61</v>
      </c>
      <c r="CL15" s="83">
        <v>22823.61</v>
      </c>
      <c r="CN15" s="83">
        <v>61941.3</v>
      </c>
      <c r="CT15" s="83">
        <v>20266.62</v>
      </c>
    </row>
    <row r="16" spans="2:99" x14ac:dyDescent="0.25">
      <c r="B16" s="84" t="s">
        <v>437</v>
      </c>
      <c r="C16" s="84" t="s">
        <v>438</v>
      </c>
      <c r="D16" s="83">
        <v>24622111.709999993</v>
      </c>
      <c r="E16" s="83">
        <v>8758004.1700000018</v>
      </c>
      <c r="F16" s="83">
        <v>270184.52999999997</v>
      </c>
      <c r="G16" s="83">
        <v>346256.83</v>
      </c>
      <c r="I16" s="83">
        <v>759786.28999999992</v>
      </c>
      <c r="J16" s="83">
        <v>193985.81</v>
      </c>
      <c r="K16" s="83">
        <v>66114</v>
      </c>
      <c r="L16" s="83">
        <v>3504161.2</v>
      </c>
      <c r="M16" s="83">
        <v>132601.76999999999</v>
      </c>
      <c r="N16" s="83">
        <v>131866.43000000002</v>
      </c>
      <c r="P16" s="83">
        <v>197711.31</v>
      </c>
      <c r="Q16" s="83">
        <v>84067.17</v>
      </c>
      <c r="T16" s="83">
        <v>770183.49</v>
      </c>
      <c r="U16" s="83">
        <v>297366.29000000004</v>
      </c>
      <c r="V16" s="83">
        <v>1455672.1799999997</v>
      </c>
      <c r="W16" s="83">
        <v>429159.07</v>
      </c>
      <c r="AB16" s="83">
        <v>18699.609999999997</v>
      </c>
      <c r="AC16" s="83">
        <v>7283.57</v>
      </c>
      <c r="AD16" s="83">
        <v>55675.39</v>
      </c>
      <c r="AE16" s="83">
        <v>99990.019999999975</v>
      </c>
      <c r="AF16" s="83">
        <v>1286558.96</v>
      </c>
      <c r="AG16" s="83">
        <v>1200465.04</v>
      </c>
      <c r="AH16" s="83">
        <v>72449.799999999988</v>
      </c>
      <c r="AI16" s="83">
        <v>12913</v>
      </c>
      <c r="AJ16" s="83">
        <v>453041.16</v>
      </c>
      <c r="AK16" s="83">
        <v>104576.06999999999</v>
      </c>
      <c r="AL16" s="83">
        <v>498942.63</v>
      </c>
      <c r="AM16" s="83">
        <v>334097.28999999998</v>
      </c>
      <c r="AN16" s="83">
        <v>360760.75</v>
      </c>
      <c r="AO16" s="83">
        <v>-928.91999999999962</v>
      </c>
      <c r="AP16" s="83">
        <v>18369.38</v>
      </c>
      <c r="AQ16" s="83">
        <v>6197.23</v>
      </c>
      <c r="AT16" s="83">
        <v>69629.84</v>
      </c>
      <c r="AU16" s="83">
        <v>598325.9</v>
      </c>
      <c r="AV16" s="83">
        <v>116207.5</v>
      </c>
      <c r="AW16" s="83">
        <v>55361.01</v>
      </c>
      <c r="AY16" s="83">
        <v>23817.269999999997</v>
      </c>
      <c r="AZ16" s="83">
        <v>34669.56</v>
      </c>
      <c r="BA16" s="83">
        <v>1929.38</v>
      </c>
      <c r="BB16" s="83">
        <v>29304.15</v>
      </c>
      <c r="BC16" s="83">
        <v>43246.29</v>
      </c>
      <c r="BD16" s="83">
        <v>4908.3100000000004</v>
      </c>
      <c r="BF16" s="83">
        <v>12542.68</v>
      </c>
      <c r="BG16" s="83">
        <v>83781.16</v>
      </c>
      <c r="BL16" s="83">
        <v>173</v>
      </c>
      <c r="BM16" s="83">
        <v>287119.92</v>
      </c>
      <c r="BN16" s="83">
        <v>84522.640000000014</v>
      </c>
      <c r="BO16" s="83">
        <v>-144.72999999999999</v>
      </c>
      <c r="BP16" s="83">
        <v>4995.0600000000004</v>
      </c>
      <c r="BQ16" s="83">
        <v>169656.81</v>
      </c>
      <c r="BT16" s="83">
        <v>21461.439999999999</v>
      </c>
      <c r="BU16" s="83">
        <v>21461.439999999999</v>
      </c>
      <c r="BV16" s="83">
        <v>502919.72</v>
      </c>
      <c r="BY16" s="83">
        <v>228703.57</v>
      </c>
      <c r="CA16" s="83">
        <v>81889.95</v>
      </c>
      <c r="CC16" s="83">
        <v>26001.370000000003</v>
      </c>
      <c r="CF16" s="83">
        <v>2269.63</v>
      </c>
      <c r="CK16" s="83">
        <v>42454.330000000009</v>
      </c>
      <c r="CL16" s="83">
        <v>42454.330000000009</v>
      </c>
      <c r="CM16" s="83">
        <v>22827</v>
      </c>
      <c r="CN16" s="83">
        <v>25483.03</v>
      </c>
      <c r="CO16" s="83">
        <v>67403.38</v>
      </c>
      <c r="CT16" s="83">
        <v>54441.020000000004</v>
      </c>
    </row>
    <row r="17" spans="2:98" x14ac:dyDescent="0.25">
      <c r="B17" s="84" t="s">
        <v>369</v>
      </c>
      <c r="C17" s="84" t="s">
        <v>370</v>
      </c>
      <c r="D17" s="83">
        <v>14342767.770000003</v>
      </c>
      <c r="E17" s="83">
        <v>5376133.1700000009</v>
      </c>
      <c r="F17" s="83">
        <v>98173.35</v>
      </c>
      <c r="G17" s="83">
        <v>153408.80000000002</v>
      </c>
      <c r="I17" s="83">
        <v>142705.88999999998</v>
      </c>
      <c r="J17" s="83">
        <v>410</v>
      </c>
      <c r="K17" s="83">
        <v>44076</v>
      </c>
      <c r="L17" s="83">
        <v>1998803.7499999995</v>
      </c>
      <c r="M17" s="83">
        <v>30850.490000000005</v>
      </c>
      <c r="N17" s="83">
        <v>68269</v>
      </c>
      <c r="P17" s="83">
        <v>104448.25</v>
      </c>
      <c r="T17" s="83">
        <v>426033.33999999997</v>
      </c>
      <c r="U17" s="83">
        <v>167467.19999999998</v>
      </c>
      <c r="V17" s="83">
        <v>841571.80000000016</v>
      </c>
      <c r="W17" s="83">
        <v>205465.66999999998</v>
      </c>
      <c r="AB17" s="83">
        <v>0.04</v>
      </c>
      <c r="AC17" s="83">
        <v>2.61</v>
      </c>
      <c r="AD17" s="83">
        <v>33060.21</v>
      </c>
      <c r="AE17" s="83">
        <v>67518.95</v>
      </c>
      <c r="AF17" s="83">
        <v>770525.99999999988</v>
      </c>
      <c r="AG17" s="83">
        <v>766740.99999999988</v>
      </c>
      <c r="AH17" s="83">
        <v>11512.399999999998</v>
      </c>
      <c r="AI17" s="83">
        <v>4371.3899999999994</v>
      </c>
      <c r="AJ17" s="83">
        <v>269450.27</v>
      </c>
      <c r="AK17" s="83">
        <v>89224.49</v>
      </c>
      <c r="AL17" s="83">
        <v>422685.07000000007</v>
      </c>
      <c r="AM17" s="83">
        <v>107154.9</v>
      </c>
      <c r="AN17" s="83">
        <v>299413.41000000003</v>
      </c>
      <c r="AO17" s="83">
        <v>7668.45</v>
      </c>
      <c r="AP17" s="83">
        <v>630.70000000000005</v>
      </c>
      <c r="AQ17" s="83">
        <v>146116.63</v>
      </c>
      <c r="AT17" s="83">
        <v>17165.32</v>
      </c>
      <c r="AU17" s="83">
        <v>396510.14</v>
      </c>
      <c r="AX17" s="83">
        <v>12448</v>
      </c>
      <c r="AY17" s="83">
        <v>31807.68</v>
      </c>
      <c r="AZ17" s="83">
        <v>73391.98</v>
      </c>
      <c r="BA17" s="83">
        <v>2000</v>
      </c>
      <c r="BC17" s="83">
        <v>27021.54</v>
      </c>
      <c r="BD17" s="83">
        <v>192924.62000000002</v>
      </c>
      <c r="BE17" s="83">
        <v>467.23</v>
      </c>
      <c r="BG17" s="83">
        <v>22689.719999999998</v>
      </c>
      <c r="BL17" s="83">
        <v>2275.9</v>
      </c>
      <c r="BM17" s="83">
        <v>217354.99</v>
      </c>
      <c r="BN17" s="83">
        <v>108048.69</v>
      </c>
      <c r="BO17" s="83">
        <v>860.22</v>
      </c>
      <c r="BP17" s="83">
        <v>4579.1099999999997</v>
      </c>
      <c r="BQ17" s="83">
        <v>165698.92000000001</v>
      </c>
      <c r="BT17" s="83">
        <v>38029.620000000003</v>
      </c>
      <c r="BU17" s="83">
        <v>38029.620000000003</v>
      </c>
      <c r="BV17" s="83">
        <v>23334.440000000002</v>
      </c>
      <c r="BX17" s="83">
        <v>45797.200000000004</v>
      </c>
      <c r="BY17" s="83">
        <v>226918.45</v>
      </c>
      <c r="CC17" s="83">
        <v>17393.64</v>
      </c>
      <c r="CD17" s="83">
        <v>30528.6</v>
      </c>
      <c r="CK17" s="83">
        <v>31628.53</v>
      </c>
      <c r="CL17" s="83">
        <v>31628.53</v>
      </c>
    </row>
    <row r="18" spans="2:98" x14ac:dyDescent="0.25">
      <c r="B18" s="84" t="s">
        <v>619</v>
      </c>
      <c r="C18" s="84" t="s">
        <v>620</v>
      </c>
      <c r="D18" s="83">
        <v>44384016.080000006</v>
      </c>
      <c r="E18" s="83">
        <v>15666690.670000004</v>
      </c>
      <c r="F18" s="83">
        <v>516765.82999999996</v>
      </c>
      <c r="G18" s="83">
        <v>84838.489999999991</v>
      </c>
      <c r="I18" s="83">
        <v>355153.48</v>
      </c>
      <c r="J18" s="83">
        <v>122801.67000000001</v>
      </c>
      <c r="K18" s="83">
        <v>75028</v>
      </c>
      <c r="L18" s="83">
        <v>5530400.3900000006</v>
      </c>
      <c r="M18" s="83">
        <v>533883.88</v>
      </c>
      <c r="N18" s="83">
        <v>492522.14000000007</v>
      </c>
      <c r="Q18" s="83">
        <v>589862.99</v>
      </c>
      <c r="T18" s="83">
        <v>1257396.6599999999</v>
      </c>
      <c r="U18" s="83">
        <v>531306.75</v>
      </c>
      <c r="V18" s="83">
        <v>2375873</v>
      </c>
      <c r="W18" s="83">
        <v>720194.92</v>
      </c>
      <c r="Z18" s="83">
        <v>982.42999999999984</v>
      </c>
      <c r="AB18" s="83">
        <v>77332.289999999994</v>
      </c>
      <c r="AC18" s="83">
        <v>41222.6</v>
      </c>
      <c r="AD18" s="83">
        <v>99169.680000000008</v>
      </c>
      <c r="AE18" s="83">
        <v>219861.49000000002</v>
      </c>
      <c r="AF18" s="83">
        <v>2279629.66</v>
      </c>
      <c r="AG18" s="83">
        <v>2131405.1099999994</v>
      </c>
      <c r="AH18" s="83">
        <v>643334.74999999988</v>
      </c>
      <c r="AI18" s="83">
        <v>113736.91</v>
      </c>
      <c r="AJ18" s="83">
        <v>2870080.04</v>
      </c>
      <c r="AK18" s="83">
        <v>246949.55</v>
      </c>
      <c r="AL18" s="83">
        <v>790694.44000000006</v>
      </c>
      <c r="AM18" s="83">
        <v>4573.8500000000004</v>
      </c>
      <c r="AN18" s="83">
        <v>824406.52</v>
      </c>
      <c r="AO18" s="83">
        <v>121961.99</v>
      </c>
      <c r="AP18" s="83">
        <v>6809.17</v>
      </c>
      <c r="AT18" s="83">
        <v>27930.760000000002</v>
      </c>
      <c r="AU18" s="83">
        <v>2674228.79</v>
      </c>
      <c r="AV18" s="83">
        <v>45956.3</v>
      </c>
      <c r="AW18" s="83">
        <v>42059.78</v>
      </c>
      <c r="AX18" s="83">
        <v>162266.17000000001</v>
      </c>
      <c r="AY18" s="83">
        <v>115800.09999999999</v>
      </c>
      <c r="BA18" s="83">
        <v>69451.19</v>
      </c>
      <c r="BB18" s="83">
        <v>260623.34000000003</v>
      </c>
      <c r="BC18" s="83">
        <v>402.25</v>
      </c>
      <c r="BE18" s="83">
        <v>-430</v>
      </c>
      <c r="BF18" s="83">
        <v>13592.93</v>
      </c>
      <c r="BI18" s="83">
        <v>87236.18</v>
      </c>
      <c r="BM18" s="83">
        <v>445756.80999999994</v>
      </c>
      <c r="BN18" s="83">
        <v>2206.8599999999997</v>
      </c>
      <c r="BO18" s="83">
        <v>8817.2999999999993</v>
      </c>
      <c r="BP18" s="83">
        <v>378</v>
      </c>
      <c r="BS18" s="83">
        <v>52019.96</v>
      </c>
      <c r="BT18" s="83">
        <v>101723.91</v>
      </c>
      <c r="BU18" s="83">
        <v>101723.91</v>
      </c>
      <c r="BX18" s="83">
        <v>225170.55</v>
      </c>
      <c r="BY18" s="83">
        <v>401880.60000000003</v>
      </c>
      <c r="CB18" s="83">
        <v>38667.630000000005</v>
      </c>
      <c r="CC18" s="83">
        <v>50342.070000000007</v>
      </c>
      <c r="CK18" s="83">
        <v>113194.81</v>
      </c>
      <c r="CL18" s="83">
        <v>113194.81</v>
      </c>
      <c r="CT18" s="83">
        <v>119870.44</v>
      </c>
    </row>
    <row r="19" spans="2:98" x14ac:dyDescent="0.25">
      <c r="B19" s="84" t="s">
        <v>651</v>
      </c>
      <c r="C19" s="84" t="s">
        <v>652</v>
      </c>
      <c r="D19" s="83">
        <v>224090098.4600001</v>
      </c>
      <c r="E19" s="83">
        <v>87728471.919999987</v>
      </c>
      <c r="F19" s="83">
        <v>4568836.07</v>
      </c>
      <c r="G19" s="83">
        <v>3728400.3699999996</v>
      </c>
      <c r="I19" s="83">
        <v>8336392.0499999989</v>
      </c>
      <c r="J19" s="83">
        <v>1527478.61</v>
      </c>
      <c r="L19" s="83">
        <v>28064086.610000003</v>
      </c>
      <c r="M19" s="83">
        <v>2946743.9400000004</v>
      </c>
      <c r="N19" s="83">
        <v>1666142.1900000002</v>
      </c>
      <c r="P19" s="83">
        <v>68725.009999999995</v>
      </c>
      <c r="Q19" s="83">
        <v>182301.27999999997</v>
      </c>
      <c r="T19" s="83">
        <v>8094732.6999999983</v>
      </c>
      <c r="U19" s="83">
        <v>2500380.9000000013</v>
      </c>
      <c r="V19" s="83">
        <v>14947038.579999993</v>
      </c>
      <c r="W19" s="83">
        <v>3462474.7699999996</v>
      </c>
      <c r="AD19" s="83">
        <v>510789.44000000012</v>
      </c>
      <c r="AE19" s="83">
        <v>562962.54999999993</v>
      </c>
      <c r="AF19" s="83">
        <v>11522723.779999999</v>
      </c>
      <c r="AG19" s="83">
        <v>9490395.0099999998</v>
      </c>
      <c r="AH19" s="83">
        <v>1835.75</v>
      </c>
      <c r="AJ19" s="83">
        <v>8483683.3900000006</v>
      </c>
      <c r="AK19" s="83">
        <v>698994.26</v>
      </c>
      <c r="AL19" s="83">
        <v>421585.36</v>
      </c>
      <c r="AN19" s="83">
        <v>58781.49</v>
      </c>
      <c r="AO19" s="83">
        <v>191431.81</v>
      </c>
      <c r="AT19" s="83">
        <v>628386.96</v>
      </c>
      <c r="AU19" s="83">
        <v>10921603.790000001</v>
      </c>
      <c r="AW19" s="83">
        <v>66631.22</v>
      </c>
      <c r="AX19" s="83">
        <v>122685.56</v>
      </c>
      <c r="BB19" s="83">
        <v>777494.64999999991</v>
      </c>
      <c r="BF19" s="83">
        <v>131424.5</v>
      </c>
      <c r="BM19" s="83">
        <v>2887808.11</v>
      </c>
      <c r="BQ19" s="83">
        <v>1761159.5799999998</v>
      </c>
      <c r="BS19" s="83">
        <v>2669830.64</v>
      </c>
      <c r="BX19" s="83">
        <v>745016.7</v>
      </c>
      <c r="BY19" s="83">
        <v>1864329.6900000002</v>
      </c>
      <c r="CH19" s="83">
        <v>113106.5</v>
      </c>
      <c r="CK19" s="83">
        <v>732865.26</v>
      </c>
      <c r="CL19" s="83">
        <v>732865.26</v>
      </c>
      <c r="CT19" s="83">
        <v>902367.46</v>
      </c>
    </row>
    <row r="20" spans="2:98" x14ac:dyDescent="0.25">
      <c r="B20" s="84" t="s">
        <v>481</v>
      </c>
      <c r="C20" s="84" t="s">
        <v>482</v>
      </c>
      <c r="D20" s="83">
        <v>12968220.910000006</v>
      </c>
      <c r="E20" s="83">
        <v>4162592.6100000003</v>
      </c>
      <c r="F20" s="83">
        <v>80260.98</v>
      </c>
      <c r="G20" s="83">
        <v>57025.48000000001</v>
      </c>
      <c r="I20" s="83">
        <v>216119.58999999997</v>
      </c>
      <c r="J20" s="83">
        <v>55442.92</v>
      </c>
      <c r="K20" s="83">
        <v>111406.39999999999</v>
      </c>
      <c r="L20" s="83">
        <v>2078140.6400000001</v>
      </c>
      <c r="M20" s="83">
        <v>132887.79</v>
      </c>
      <c r="N20" s="83">
        <v>103687.23999999999</v>
      </c>
      <c r="P20" s="83">
        <v>37705.68</v>
      </c>
      <c r="Q20" s="83">
        <v>10421.310000000001</v>
      </c>
      <c r="T20" s="83">
        <v>348881.82999999996</v>
      </c>
      <c r="U20" s="83">
        <v>175080.35000000003</v>
      </c>
      <c r="V20" s="83">
        <v>659561.88</v>
      </c>
      <c r="W20" s="83">
        <v>268698.76</v>
      </c>
      <c r="AB20" s="83">
        <v>2801.93</v>
      </c>
      <c r="AC20" s="83">
        <v>1766.13</v>
      </c>
      <c r="AD20" s="83">
        <v>22230.689999999995</v>
      </c>
      <c r="AE20" s="83">
        <v>46444.639999999999</v>
      </c>
      <c r="AF20" s="83">
        <v>638216.31999999995</v>
      </c>
      <c r="AG20" s="83">
        <v>678909.59</v>
      </c>
      <c r="AH20" s="83">
        <v>9299.76</v>
      </c>
      <c r="AI20" s="83">
        <v>4715.380000000001</v>
      </c>
      <c r="AJ20" s="83">
        <v>489097.88000000006</v>
      </c>
      <c r="AK20" s="83">
        <v>52891.630000000005</v>
      </c>
      <c r="AL20" s="83">
        <v>295704.76</v>
      </c>
      <c r="AM20" s="83">
        <v>23877.279999999999</v>
      </c>
      <c r="AN20" s="83">
        <v>11917.26</v>
      </c>
      <c r="AO20" s="83">
        <v>76575.61</v>
      </c>
      <c r="AQ20" s="83">
        <v>213428.02</v>
      </c>
      <c r="AT20" s="83">
        <v>103956.70999999999</v>
      </c>
      <c r="AU20" s="83">
        <v>257125.18</v>
      </c>
      <c r="AV20" s="83">
        <v>2461</v>
      </c>
      <c r="AW20" s="83">
        <v>19778.64</v>
      </c>
      <c r="BB20" s="83">
        <v>74501.72</v>
      </c>
      <c r="BC20" s="83">
        <v>11690.99</v>
      </c>
      <c r="BD20" s="83">
        <v>516943.6</v>
      </c>
      <c r="BE20" s="83">
        <v>14821.33</v>
      </c>
      <c r="BG20" s="83">
        <v>65877.509999999995</v>
      </c>
      <c r="BJ20" s="83">
        <v>41830.97</v>
      </c>
      <c r="BM20" s="83">
        <v>200875.97</v>
      </c>
      <c r="BN20" s="83">
        <v>74812.039999999994</v>
      </c>
      <c r="BQ20" s="83">
        <v>110194.58</v>
      </c>
      <c r="BS20" s="83">
        <v>1210</v>
      </c>
      <c r="BT20" s="83">
        <v>33839.14</v>
      </c>
      <c r="BU20" s="83">
        <v>33839.14</v>
      </c>
      <c r="BV20" s="83">
        <v>42713.520000000004</v>
      </c>
      <c r="BY20" s="83">
        <v>65231.99</v>
      </c>
      <c r="CC20" s="83">
        <v>9508.0499999999993</v>
      </c>
      <c r="CK20" s="83">
        <v>87323.079999999987</v>
      </c>
      <c r="CL20" s="83">
        <v>87323.079999999987</v>
      </c>
      <c r="CQ20" s="83">
        <v>2435.8599999999997</v>
      </c>
      <c r="CR20" s="83">
        <v>10016.799999999999</v>
      </c>
      <c r="CS20" s="83">
        <v>16149.04</v>
      </c>
      <c r="CT20" s="83">
        <v>139132.84999999998</v>
      </c>
    </row>
    <row r="21" spans="2:98" x14ac:dyDescent="0.25">
      <c r="B21" s="84" t="s">
        <v>721</v>
      </c>
      <c r="C21" s="84" t="s">
        <v>722</v>
      </c>
      <c r="D21" s="83">
        <v>216531.77000000002</v>
      </c>
      <c r="E21" s="83">
        <v>49923</v>
      </c>
      <c r="F21" s="83">
        <v>246.06</v>
      </c>
      <c r="I21" s="83">
        <v>17174</v>
      </c>
      <c r="J21" s="83">
        <v>1468.03</v>
      </c>
      <c r="L21" s="83">
        <v>32369.37</v>
      </c>
      <c r="M21" s="83">
        <v>165.11</v>
      </c>
      <c r="N21" s="83">
        <v>863.33999999999992</v>
      </c>
      <c r="T21" s="83">
        <v>5204.05</v>
      </c>
      <c r="U21" s="83">
        <v>2554.9</v>
      </c>
      <c r="V21" s="83">
        <v>10072.210000000001</v>
      </c>
      <c r="AB21" s="83">
        <v>891.13</v>
      </c>
      <c r="AC21" s="83">
        <v>432.8</v>
      </c>
      <c r="AD21" s="83">
        <v>431.31</v>
      </c>
      <c r="AE21" s="83">
        <v>418.95</v>
      </c>
      <c r="AF21" s="83">
        <v>12312</v>
      </c>
      <c r="AG21" s="83">
        <v>5130</v>
      </c>
      <c r="AJ21" s="83">
        <v>3564.26</v>
      </c>
      <c r="AK21" s="83">
        <v>89.64</v>
      </c>
      <c r="AM21" s="83">
        <v>956.53000000000009</v>
      </c>
      <c r="AO21" s="83">
        <v>48</v>
      </c>
      <c r="AQ21" s="83">
        <v>318</v>
      </c>
      <c r="AU21" s="83">
        <v>5081.2999999999993</v>
      </c>
      <c r="AW21" s="83">
        <v>2275.4699999999998</v>
      </c>
      <c r="AY21" s="83">
        <v>504.4</v>
      </c>
      <c r="BC21" s="83">
        <v>726.97</v>
      </c>
      <c r="BF21" s="83">
        <v>6900</v>
      </c>
      <c r="BM21" s="83">
        <v>11420.48</v>
      </c>
      <c r="BV21" s="83">
        <v>37785.599999999999</v>
      </c>
      <c r="BY21" s="83">
        <v>4182.58</v>
      </c>
      <c r="CC21" s="83">
        <v>1172.5</v>
      </c>
      <c r="CK21" s="83">
        <v>1849.78</v>
      </c>
      <c r="CL21" s="83">
        <v>1849.78</v>
      </c>
    </row>
    <row r="22" spans="2:98" x14ac:dyDescent="0.25">
      <c r="B22" s="84" t="s">
        <v>349</v>
      </c>
      <c r="C22" s="84" t="s">
        <v>350</v>
      </c>
      <c r="D22" s="83">
        <v>6675831.8300000001</v>
      </c>
      <c r="E22" s="83">
        <v>2424564.09</v>
      </c>
      <c r="F22" s="83">
        <v>52803.54</v>
      </c>
      <c r="G22" s="83">
        <v>3322.1099999999997</v>
      </c>
      <c r="I22" s="83">
        <v>193218.37</v>
      </c>
      <c r="J22" s="83">
        <v>6665.01</v>
      </c>
      <c r="K22" s="83">
        <v>6019</v>
      </c>
      <c r="L22" s="83">
        <v>859092.3</v>
      </c>
      <c r="M22" s="83">
        <v>109779.56</v>
      </c>
      <c r="N22" s="83">
        <v>69502.47</v>
      </c>
      <c r="P22" s="83">
        <v>82584.86</v>
      </c>
      <c r="Q22" s="83">
        <v>256.23</v>
      </c>
      <c r="T22" s="83">
        <v>200279.90999999997</v>
      </c>
      <c r="U22" s="83">
        <v>83356.450000000012</v>
      </c>
      <c r="V22" s="83">
        <v>372051.94</v>
      </c>
      <c r="W22" s="83">
        <v>119421.68</v>
      </c>
      <c r="AB22" s="83">
        <v>22746.36</v>
      </c>
      <c r="AC22" s="83">
        <v>9840.18</v>
      </c>
      <c r="AD22" s="83">
        <v>13617.49</v>
      </c>
      <c r="AE22" s="83">
        <v>29089.960000000003</v>
      </c>
      <c r="AF22" s="83">
        <v>354380.4</v>
      </c>
      <c r="AG22" s="83">
        <v>308415.59999999998</v>
      </c>
      <c r="AJ22" s="83">
        <v>156185.13</v>
      </c>
      <c r="AK22" s="83">
        <v>40847.199999999997</v>
      </c>
      <c r="AL22" s="83">
        <v>114601.62</v>
      </c>
      <c r="AM22" s="83">
        <v>49324.43</v>
      </c>
      <c r="AN22" s="83">
        <v>93601.669999999984</v>
      </c>
      <c r="AO22" s="83">
        <v>626</v>
      </c>
      <c r="AQ22" s="83">
        <v>4843</v>
      </c>
      <c r="AT22" s="83">
        <v>27907.16</v>
      </c>
      <c r="AU22" s="83">
        <v>20872.8</v>
      </c>
      <c r="AV22" s="83">
        <v>378</v>
      </c>
      <c r="AW22" s="83">
        <v>36865.22</v>
      </c>
      <c r="AY22" s="83">
        <v>26157.58</v>
      </c>
      <c r="BA22" s="83">
        <v>1243.69</v>
      </c>
      <c r="BB22" s="83">
        <v>9497.3700000000008</v>
      </c>
      <c r="BC22" s="83">
        <v>11081.859999999999</v>
      </c>
      <c r="BD22" s="83">
        <v>54928.020000000004</v>
      </c>
      <c r="BE22" s="83">
        <v>938</v>
      </c>
      <c r="BG22" s="83">
        <v>19309.64</v>
      </c>
      <c r="BI22" s="83">
        <v>3086.55</v>
      </c>
      <c r="BM22" s="83">
        <v>83671.27</v>
      </c>
      <c r="BN22" s="83">
        <v>18249.629999999997</v>
      </c>
      <c r="BO22" s="83">
        <v>996.21</v>
      </c>
      <c r="BQ22" s="83">
        <v>73004.75</v>
      </c>
      <c r="BT22" s="83">
        <v>4176.95</v>
      </c>
      <c r="BU22" s="83">
        <v>4176.95</v>
      </c>
      <c r="BV22" s="83">
        <v>385284.15</v>
      </c>
      <c r="BY22" s="83">
        <v>48690.57</v>
      </c>
      <c r="CC22" s="83">
        <v>7258.73</v>
      </c>
      <c r="CE22" s="83">
        <v>6919.93</v>
      </c>
      <c r="CF22" s="83">
        <v>328.19</v>
      </c>
      <c r="CK22" s="83">
        <v>15310.53</v>
      </c>
      <c r="CL22" s="83">
        <v>15310.53</v>
      </c>
      <c r="CR22" s="83">
        <v>10360.4</v>
      </c>
      <c r="CT22" s="83">
        <v>28278.07</v>
      </c>
    </row>
    <row r="23" spans="2:98" x14ac:dyDescent="0.25">
      <c r="B23" s="84" t="s">
        <v>449</v>
      </c>
      <c r="C23" s="84" t="s">
        <v>450</v>
      </c>
      <c r="D23" s="83">
        <v>25283214.27</v>
      </c>
      <c r="E23" s="83">
        <v>8253665.0800000001</v>
      </c>
      <c r="F23" s="83">
        <v>217558.74</v>
      </c>
      <c r="G23" s="83">
        <v>119038.54000000001</v>
      </c>
      <c r="I23" s="83">
        <v>941753.24999999988</v>
      </c>
      <c r="J23" s="83">
        <v>71330.509999999995</v>
      </c>
      <c r="L23" s="83">
        <v>3933654.05</v>
      </c>
      <c r="M23" s="83">
        <v>210343.02</v>
      </c>
      <c r="N23" s="83">
        <v>170331.5</v>
      </c>
      <c r="P23" s="83">
        <v>389098.74</v>
      </c>
      <c r="Q23" s="83">
        <v>22345.27</v>
      </c>
      <c r="T23" s="83">
        <v>713439.85</v>
      </c>
      <c r="U23" s="83">
        <v>352585.49999999994</v>
      </c>
      <c r="V23" s="83">
        <v>1352070.4300000002</v>
      </c>
      <c r="W23" s="83">
        <v>488282.29999999993</v>
      </c>
      <c r="Z23" s="83">
        <v>1000</v>
      </c>
      <c r="AB23" s="83">
        <v>31732.699999999997</v>
      </c>
      <c r="AC23" s="83">
        <v>17274.190000000006</v>
      </c>
      <c r="AD23" s="83">
        <v>39555.270000000004</v>
      </c>
      <c r="AE23" s="83">
        <v>89015.84</v>
      </c>
      <c r="AF23" s="83">
        <v>1257801.26</v>
      </c>
      <c r="AG23" s="83">
        <v>1147808.8</v>
      </c>
      <c r="AH23" s="83">
        <v>1660.8200000000002</v>
      </c>
      <c r="AJ23" s="83">
        <v>953003.55999999994</v>
      </c>
      <c r="AK23" s="83">
        <v>125172.86000000002</v>
      </c>
      <c r="AL23" s="83">
        <v>514800.72</v>
      </c>
      <c r="AM23" s="83">
        <v>249007.09999999998</v>
      </c>
      <c r="AN23" s="83">
        <v>490447.99</v>
      </c>
      <c r="AO23" s="83">
        <v>130891.09999999999</v>
      </c>
      <c r="AP23" s="83">
        <v>18236.759999999998</v>
      </c>
      <c r="AQ23" s="83">
        <v>221637.60000000003</v>
      </c>
      <c r="AT23" s="83">
        <v>83418.819999999992</v>
      </c>
      <c r="AU23" s="83">
        <v>174596.44</v>
      </c>
      <c r="AW23" s="83">
        <v>26644.799999999999</v>
      </c>
      <c r="BA23" s="83">
        <v>17607.759999999998</v>
      </c>
      <c r="BB23" s="83">
        <v>209375.76</v>
      </c>
      <c r="BC23" s="83">
        <v>29523.48</v>
      </c>
      <c r="BD23" s="83">
        <v>619020.65</v>
      </c>
      <c r="BE23" s="83">
        <v>731.92</v>
      </c>
      <c r="BF23" s="83">
        <v>42292</v>
      </c>
      <c r="BG23" s="83">
        <v>54000.57</v>
      </c>
      <c r="BM23" s="83">
        <v>246851.81999999998</v>
      </c>
      <c r="BN23" s="83">
        <v>94186.41</v>
      </c>
      <c r="BO23" s="83">
        <v>1504.3799999999999</v>
      </c>
      <c r="BP23" s="83">
        <v>5232.92</v>
      </c>
      <c r="BQ23" s="83">
        <v>65220</v>
      </c>
      <c r="BR23" s="83">
        <v>250085.27</v>
      </c>
      <c r="BS23" s="83">
        <v>2148.39</v>
      </c>
      <c r="BT23" s="83">
        <v>70420.92</v>
      </c>
      <c r="BU23" s="83">
        <v>70420.92</v>
      </c>
      <c r="BV23" s="83">
        <v>221110.45</v>
      </c>
      <c r="BW23" s="83">
        <v>41830.699999999997</v>
      </c>
      <c r="BX23" s="83">
        <v>2162.8200000000002</v>
      </c>
      <c r="BY23" s="83">
        <v>169963.21</v>
      </c>
      <c r="BZ23" s="83">
        <v>4598.4399999999996</v>
      </c>
      <c r="CC23" s="83">
        <v>27479.79</v>
      </c>
      <c r="CE23" s="83">
        <v>52902.44</v>
      </c>
      <c r="CF23" s="83">
        <v>2347.84</v>
      </c>
      <c r="CK23" s="83">
        <v>114834.61</v>
      </c>
      <c r="CL23" s="83">
        <v>114834.61</v>
      </c>
      <c r="CO23" s="83">
        <v>18500</v>
      </c>
      <c r="CP23" s="83">
        <v>389.9</v>
      </c>
      <c r="CQ23" s="83">
        <v>10194.720000000001</v>
      </c>
      <c r="CR23" s="83">
        <v>6811.51</v>
      </c>
      <c r="CS23" s="83">
        <v>67442.829999999987</v>
      </c>
      <c r="CT23" s="83">
        <v>25239.35</v>
      </c>
    </row>
    <row r="24" spans="2:98" x14ac:dyDescent="0.25">
      <c r="B24" s="84" t="s">
        <v>257</v>
      </c>
      <c r="C24" s="84" t="s">
        <v>258</v>
      </c>
      <c r="D24" s="83">
        <v>25719454.600000009</v>
      </c>
      <c r="E24" s="83">
        <v>9951980.4100000001</v>
      </c>
      <c r="F24" s="83">
        <v>232762.63999999998</v>
      </c>
      <c r="G24" s="83">
        <v>330199.19999999995</v>
      </c>
      <c r="I24" s="83">
        <v>512824.52</v>
      </c>
      <c r="J24" s="83">
        <v>146727.46</v>
      </c>
      <c r="K24" s="83">
        <v>123991.4</v>
      </c>
      <c r="L24" s="83">
        <v>3195871.6799999997</v>
      </c>
      <c r="M24" s="83">
        <v>259621.34</v>
      </c>
      <c r="N24" s="83">
        <v>178369.08000000002</v>
      </c>
      <c r="P24" s="83">
        <v>457448.75</v>
      </c>
      <c r="Q24" s="83">
        <v>10906.18</v>
      </c>
      <c r="T24" s="83">
        <v>832130.63000000012</v>
      </c>
      <c r="U24" s="83">
        <v>303515.4800000001</v>
      </c>
      <c r="V24" s="83">
        <v>1593363.05</v>
      </c>
      <c r="W24" s="83">
        <v>444381.55000000005</v>
      </c>
      <c r="AB24" s="83">
        <v>6488.7800000000007</v>
      </c>
      <c r="AC24" s="83">
        <v>2961.6700000000005</v>
      </c>
      <c r="AD24" s="83">
        <v>47943.4</v>
      </c>
      <c r="AE24" s="83">
        <v>81119.17</v>
      </c>
      <c r="AF24" s="83">
        <v>1512804.27</v>
      </c>
      <c r="AG24" s="83">
        <v>1102444.73</v>
      </c>
      <c r="AH24" s="83">
        <v>20967.650000000001</v>
      </c>
      <c r="AI24" s="83">
        <v>8115.24</v>
      </c>
      <c r="AJ24" s="83">
        <v>807921.06999999983</v>
      </c>
      <c r="AK24" s="83">
        <v>109469.95</v>
      </c>
      <c r="AL24" s="83">
        <v>234879.43</v>
      </c>
      <c r="AM24" s="83">
        <v>25634.41</v>
      </c>
      <c r="AN24" s="83">
        <v>391945.49999999994</v>
      </c>
      <c r="AO24" s="83">
        <v>7527.5399999999991</v>
      </c>
      <c r="AQ24" s="83">
        <v>87104.11</v>
      </c>
      <c r="AT24" s="83">
        <v>4342.75</v>
      </c>
      <c r="AU24" s="83">
        <v>363405.64000000007</v>
      </c>
      <c r="AV24" s="83">
        <v>86362.75</v>
      </c>
      <c r="AW24" s="83">
        <v>21851.599999999999</v>
      </c>
      <c r="AZ24" s="83">
        <v>3000</v>
      </c>
      <c r="BA24" s="83">
        <v>3205.7</v>
      </c>
      <c r="BB24" s="83">
        <v>34747.47</v>
      </c>
      <c r="BC24" s="83">
        <v>84533.280000000013</v>
      </c>
      <c r="BD24" s="83">
        <v>226748.33000000002</v>
      </c>
      <c r="BE24" s="83">
        <v>2844.15</v>
      </c>
      <c r="BH24" s="83">
        <v>2844.89</v>
      </c>
      <c r="BM24" s="83">
        <v>274606.92</v>
      </c>
      <c r="BN24" s="83">
        <v>212632.92000000004</v>
      </c>
      <c r="BO24" s="83">
        <v>3626.62</v>
      </c>
      <c r="BP24" s="83">
        <v>1571.37</v>
      </c>
      <c r="BQ24" s="83">
        <v>326946.67</v>
      </c>
      <c r="BR24" s="83">
        <v>2675</v>
      </c>
      <c r="BS24" s="83">
        <v>150</v>
      </c>
      <c r="BT24" s="83">
        <v>69181.06</v>
      </c>
      <c r="BU24" s="83">
        <v>69181.06</v>
      </c>
      <c r="BV24" s="83">
        <v>423920.67</v>
      </c>
      <c r="BW24" s="83">
        <v>2155.4499999999998</v>
      </c>
      <c r="BY24" s="83">
        <v>182390.28</v>
      </c>
      <c r="BZ24" s="83">
        <v>5173.3500000000004</v>
      </c>
      <c r="CC24" s="83">
        <v>38248.93</v>
      </c>
      <c r="CE24" s="83">
        <v>23844.84</v>
      </c>
      <c r="CG24" s="83">
        <v>112656.83</v>
      </c>
      <c r="CH24" s="83">
        <v>2173.36</v>
      </c>
      <c r="CK24" s="83">
        <v>113525.09</v>
      </c>
      <c r="CL24" s="83">
        <v>113525.09</v>
      </c>
      <c r="CO24" s="83">
        <v>34860.69</v>
      </c>
      <c r="CP24" s="83">
        <v>26535.35</v>
      </c>
      <c r="CT24" s="83">
        <v>7272.35</v>
      </c>
    </row>
    <row r="25" spans="2:98" x14ac:dyDescent="0.25">
      <c r="B25" s="84" t="s">
        <v>255</v>
      </c>
      <c r="C25" s="84" t="s">
        <v>256</v>
      </c>
      <c r="D25" s="83">
        <v>22537349.509999987</v>
      </c>
      <c r="E25" s="83">
        <v>8636980.2699999996</v>
      </c>
      <c r="F25" s="83">
        <v>266803.92</v>
      </c>
      <c r="G25" s="83">
        <v>459084.19000000012</v>
      </c>
      <c r="I25" s="83">
        <v>297675.03000000003</v>
      </c>
      <c r="J25" s="83">
        <v>40312.080000000002</v>
      </c>
      <c r="L25" s="83">
        <v>3286280.0199999986</v>
      </c>
      <c r="M25" s="83">
        <v>149242.43</v>
      </c>
      <c r="N25" s="83">
        <v>224092</v>
      </c>
      <c r="P25" s="83">
        <v>385776.47</v>
      </c>
      <c r="Q25" s="83">
        <v>17080.099999999999</v>
      </c>
      <c r="T25" s="83">
        <v>726742.5299999998</v>
      </c>
      <c r="U25" s="83">
        <v>299154.94000000006</v>
      </c>
      <c r="V25" s="83">
        <v>1384157.3800000001</v>
      </c>
      <c r="W25" s="83">
        <v>440325.96999999991</v>
      </c>
      <c r="AB25" s="83">
        <v>12937.95</v>
      </c>
      <c r="AC25" s="83">
        <v>6583.6399999999994</v>
      </c>
      <c r="AD25" s="83">
        <v>109467.1</v>
      </c>
      <c r="AE25" s="83">
        <v>93433.39</v>
      </c>
      <c r="AF25" s="83">
        <v>1307716.8999999999</v>
      </c>
      <c r="AG25" s="83">
        <v>1166753.1000000003</v>
      </c>
      <c r="AJ25" s="83">
        <v>654064.70999999985</v>
      </c>
      <c r="AK25" s="83">
        <v>140182.37</v>
      </c>
      <c r="AL25" s="83">
        <v>169348.90000000002</v>
      </c>
      <c r="AM25" s="83">
        <v>69624.92</v>
      </c>
      <c r="AN25" s="83">
        <v>114166.87</v>
      </c>
      <c r="AO25" s="83">
        <v>65079.040000000001</v>
      </c>
      <c r="AQ25" s="83">
        <v>136565.67000000001</v>
      </c>
      <c r="AT25" s="83">
        <v>89463.32</v>
      </c>
      <c r="AU25" s="83">
        <v>34929.82</v>
      </c>
      <c r="AW25" s="83">
        <v>18659.72</v>
      </c>
      <c r="AX25" s="83">
        <v>12375.55</v>
      </c>
      <c r="AY25" s="83">
        <v>32604.339999999997</v>
      </c>
      <c r="BB25" s="83">
        <v>115262.68999999999</v>
      </c>
      <c r="BC25" s="83">
        <v>69571.37999999999</v>
      </c>
      <c r="BD25" s="83">
        <v>110414.09</v>
      </c>
      <c r="BE25" s="83">
        <v>1487.67</v>
      </c>
      <c r="BM25" s="83">
        <v>244591.86</v>
      </c>
      <c r="BN25" s="83">
        <v>50955.59</v>
      </c>
      <c r="BO25" s="83">
        <v>3755.2299999999996</v>
      </c>
      <c r="BP25" s="83">
        <v>20096.330000000002</v>
      </c>
      <c r="BQ25" s="83">
        <v>352953.63</v>
      </c>
      <c r="BT25" s="83">
        <v>27467.59</v>
      </c>
      <c r="BU25" s="83">
        <v>27467.59</v>
      </c>
      <c r="BV25" s="83">
        <v>308630.40000000002</v>
      </c>
      <c r="BY25" s="83">
        <v>175603.99000000002</v>
      </c>
      <c r="CC25" s="83">
        <v>72329.45</v>
      </c>
      <c r="CE25" s="83">
        <v>64994.18</v>
      </c>
      <c r="CF25" s="83">
        <v>5531.02</v>
      </c>
      <c r="CK25" s="83">
        <v>66039.77</v>
      </c>
      <c r="CL25" s="83">
        <v>66039.77</v>
      </c>
    </row>
    <row r="26" spans="2:98" x14ac:dyDescent="0.25">
      <c r="B26" s="84" t="s">
        <v>805</v>
      </c>
      <c r="C26" s="84" t="s">
        <v>806</v>
      </c>
      <c r="D26" s="83">
        <v>124809487.64999995</v>
      </c>
      <c r="E26" s="83">
        <v>49682328.579999983</v>
      </c>
      <c r="F26" s="83">
        <v>1254221.76</v>
      </c>
      <c r="G26" s="83">
        <v>625788.08000000019</v>
      </c>
      <c r="I26" s="83">
        <v>2140042.6800000006</v>
      </c>
      <c r="J26" s="83">
        <v>587157.27999999991</v>
      </c>
      <c r="K26" s="83">
        <v>883413.8</v>
      </c>
      <c r="L26" s="83">
        <v>17451479.419999991</v>
      </c>
      <c r="M26" s="83">
        <v>874377.55999999994</v>
      </c>
      <c r="N26" s="83">
        <v>901775.96</v>
      </c>
      <c r="P26" s="83">
        <v>1257956.7100000002</v>
      </c>
      <c r="Q26" s="83">
        <v>159192.51</v>
      </c>
      <c r="T26" s="83">
        <v>4109342.09</v>
      </c>
      <c r="U26" s="83">
        <v>1527899.7399999998</v>
      </c>
      <c r="V26" s="83">
        <v>7801745.7300000004</v>
      </c>
      <c r="W26" s="83">
        <v>2253594.8300000005</v>
      </c>
      <c r="AB26" s="83">
        <v>82685.98000000001</v>
      </c>
      <c r="AC26" s="83">
        <v>39966.080000000009</v>
      </c>
      <c r="AD26" s="83">
        <v>330288.35000000003</v>
      </c>
      <c r="AE26" s="83">
        <v>559132.1</v>
      </c>
      <c r="AF26" s="83">
        <v>7330233.2999999989</v>
      </c>
      <c r="AG26" s="83">
        <v>5928768.200000002</v>
      </c>
      <c r="AH26" s="83">
        <v>234465.08</v>
      </c>
      <c r="AI26" s="83">
        <v>105900.38000000002</v>
      </c>
      <c r="AJ26" s="83">
        <v>3520837.7799999993</v>
      </c>
      <c r="AK26" s="83">
        <v>372589.92000000004</v>
      </c>
      <c r="AL26" s="83">
        <v>1517764.82</v>
      </c>
      <c r="AM26" s="83">
        <v>431982.94</v>
      </c>
      <c r="AN26" s="83">
        <v>1625141.9999999998</v>
      </c>
      <c r="AO26" s="83">
        <v>66768.06</v>
      </c>
      <c r="AQ26" s="83">
        <v>237403.45</v>
      </c>
      <c r="AT26" s="83">
        <v>1122893.8699999999</v>
      </c>
      <c r="AU26" s="83">
        <v>1940864.88</v>
      </c>
      <c r="AV26" s="83">
        <v>64446.97</v>
      </c>
      <c r="AW26" s="83">
        <v>41147.83</v>
      </c>
      <c r="AY26" s="83">
        <v>24303.480000000003</v>
      </c>
      <c r="AZ26" s="83">
        <v>582</v>
      </c>
      <c r="BA26" s="83">
        <v>246618.56</v>
      </c>
      <c r="BB26" s="83">
        <v>392100.92000000004</v>
      </c>
      <c r="BC26" s="83">
        <v>181945.16</v>
      </c>
      <c r="BD26" s="83">
        <v>156658.13</v>
      </c>
      <c r="BE26" s="83">
        <v>5115.8599999999997</v>
      </c>
      <c r="BF26" s="83">
        <v>25102.620000000003</v>
      </c>
      <c r="BG26" s="83">
        <v>32120.379999999997</v>
      </c>
      <c r="BH26" s="83">
        <v>11954.22</v>
      </c>
      <c r="BI26" s="83">
        <v>22817.21</v>
      </c>
      <c r="BM26" s="83">
        <v>1057293.42</v>
      </c>
      <c r="BN26" s="83">
        <v>423069.12</v>
      </c>
      <c r="BO26" s="83">
        <v>1505.55</v>
      </c>
      <c r="BP26" s="83">
        <v>27377.8</v>
      </c>
      <c r="BQ26" s="83">
        <v>2429060.79</v>
      </c>
      <c r="BT26" s="83">
        <v>289124.32</v>
      </c>
      <c r="BU26" s="83">
        <v>289124.32</v>
      </c>
      <c r="BV26" s="83">
        <v>537174.04</v>
      </c>
      <c r="BX26" s="83">
        <v>236886.84</v>
      </c>
      <c r="BY26" s="83">
        <v>706399.79</v>
      </c>
      <c r="BZ26" s="83">
        <v>12019.09</v>
      </c>
      <c r="CC26" s="83">
        <v>90032.99</v>
      </c>
      <c r="CE26" s="83">
        <v>169531.2</v>
      </c>
      <c r="CH26" s="83">
        <v>4762.63</v>
      </c>
      <c r="CK26" s="83">
        <v>245393.53999999998</v>
      </c>
      <c r="CL26" s="83">
        <v>245393.53999999998</v>
      </c>
      <c r="CO26" s="83">
        <v>96921.03</v>
      </c>
      <c r="CP26" s="83">
        <v>50811.86</v>
      </c>
      <c r="CQ26" s="83">
        <v>69294.05</v>
      </c>
      <c r="CS26" s="83">
        <v>76433.100000000006</v>
      </c>
      <c r="CT26" s="83">
        <v>123479.23</v>
      </c>
    </row>
    <row r="27" spans="2:98" x14ac:dyDescent="0.25">
      <c r="B27" s="84" t="s">
        <v>605</v>
      </c>
      <c r="C27" s="84" t="s">
        <v>606</v>
      </c>
      <c r="D27" s="83">
        <v>3273142.03</v>
      </c>
      <c r="E27" s="83">
        <v>919602.99</v>
      </c>
      <c r="L27" s="83">
        <v>492025.47</v>
      </c>
      <c r="P27" s="83">
        <v>12400</v>
      </c>
      <c r="T27" s="83">
        <v>65253.64</v>
      </c>
      <c r="U27" s="83">
        <v>9840.5</v>
      </c>
      <c r="V27" s="83">
        <v>1952.5</v>
      </c>
      <c r="AD27" s="83">
        <v>6108.34</v>
      </c>
      <c r="AE27" s="83">
        <v>3224.7300000000005</v>
      </c>
      <c r="AF27" s="83">
        <v>294607.88</v>
      </c>
      <c r="AG27" s="83">
        <v>177220.97999999998</v>
      </c>
      <c r="AH27" s="83">
        <v>5622</v>
      </c>
      <c r="AI27" s="83">
        <v>2967.98</v>
      </c>
      <c r="AJ27" s="83">
        <v>201350.15</v>
      </c>
      <c r="AK27" s="83">
        <v>8892</v>
      </c>
      <c r="AL27" s="83">
        <v>81795.75</v>
      </c>
      <c r="AM27" s="83">
        <v>25636.560000000001</v>
      </c>
      <c r="AN27" s="83">
        <v>114319.37</v>
      </c>
      <c r="AO27" s="83">
        <v>104974.44</v>
      </c>
      <c r="AQ27" s="83">
        <v>211559.47</v>
      </c>
      <c r="AT27" s="83">
        <v>29125.03</v>
      </c>
      <c r="AU27" s="83">
        <v>48053</v>
      </c>
      <c r="AV27" s="83">
        <v>12673</v>
      </c>
      <c r="AY27" s="83">
        <v>6027.5</v>
      </c>
      <c r="BC27" s="83">
        <v>20361.079999999998</v>
      </c>
      <c r="BD27" s="83">
        <v>34410.76</v>
      </c>
      <c r="BF27" s="83">
        <v>67849.149999999994</v>
      </c>
      <c r="BJ27" s="83">
        <v>7520.64</v>
      </c>
      <c r="BM27" s="83">
        <v>23234.05</v>
      </c>
      <c r="BN27" s="83">
        <v>12419.15</v>
      </c>
      <c r="BO27" s="83">
        <v>22272.06</v>
      </c>
      <c r="BP27" s="83">
        <v>13941.71</v>
      </c>
      <c r="BV27" s="83">
        <v>64731.41</v>
      </c>
      <c r="BY27" s="83">
        <v>33374.589999999997</v>
      </c>
      <c r="CC27" s="83">
        <v>2048.79</v>
      </c>
      <c r="CE27" s="83">
        <v>123141.82</v>
      </c>
      <c r="CF27" s="83">
        <v>12603.54</v>
      </c>
    </row>
    <row r="28" spans="2:98" x14ac:dyDescent="0.25">
      <c r="B28" s="84" t="s">
        <v>611</v>
      </c>
      <c r="C28" s="84" t="s">
        <v>612</v>
      </c>
      <c r="D28" s="83">
        <v>62539245.590000004</v>
      </c>
      <c r="E28" s="83">
        <v>24127978.710000001</v>
      </c>
      <c r="F28" s="83">
        <v>1039363.4400000002</v>
      </c>
      <c r="G28" s="83">
        <v>389134.45999999996</v>
      </c>
      <c r="I28" s="83">
        <v>1045397.2099999998</v>
      </c>
      <c r="J28" s="83">
        <v>242268.74</v>
      </c>
      <c r="K28" s="83">
        <v>107323</v>
      </c>
      <c r="L28" s="83">
        <v>9297265.7300000004</v>
      </c>
      <c r="M28" s="83">
        <v>375479.4</v>
      </c>
      <c r="N28" s="83">
        <v>375476.56000000006</v>
      </c>
      <c r="P28" s="83">
        <v>452472.14</v>
      </c>
      <c r="Q28" s="83">
        <v>255570.44999999998</v>
      </c>
      <c r="S28" s="83">
        <v>4165.5</v>
      </c>
      <c r="T28" s="83">
        <v>2023803.1399999997</v>
      </c>
      <c r="U28" s="83">
        <v>800989.1100000001</v>
      </c>
      <c r="V28" s="83">
        <v>45605.149999999994</v>
      </c>
      <c r="W28" s="83">
        <v>11.79</v>
      </c>
      <c r="AB28" s="83">
        <v>29052.120000000006</v>
      </c>
      <c r="AC28" s="83">
        <v>1238399.5300000003</v>
      </c>
      <c r="AD28" s="83">
        <v>121213.51</v>
      </c>
      <c r="AE28" s="83">
        <v>3973360.1</v>
      </c>
      <c r="AF28" s="83">
        <v>3566477.53</v>
      </c>
      <c r="AG28" s="83">
        <v>3067369.47</v>
      </c>
      <c r="AH28" s="83">
        <v>53461.24</v>
      </c>
      <c r="AI28" s="83">
        <v>21218.800000000003</v>
      </c>
      <c r="AJ28" s="83">
        <v>1492191.8199999998</v>
      </c>
      <c r="AK28" s="83">
        <v>259504.21</v>
      </c>
      <c r="AM28" s="83">
        <v>210004.41999999998</v>
      </c>
      <c r="AN28" s="83">
        <v>242028.30000000002</v>
      </c>
      <c r="AQ28" s="83">
        <v>36000</v>
      </c>
      <c r="AT28" s="83">
        <v>47085.71</v>
      </c>
      <c r="AU28" s="83">
        <v>2284806.44</v>
      </c>
      <c r="AV28" s="83">
        <v>97425.5</v>
      </c>
      <c r="AW28" s="83">
        <v>9959.7800000000007</v>
      </c>
      <c r="AY28" s="83">
        <v>22529.7</v>
      </c>
      <c r="BA28" s="83">
        <v>18519.439999999999</v>
      </c>
      <c r="BB28" s="83">
        <v>143190.43</v>
      </c>
      <c r="BC28" s="83">
        <v>97252.98</v>
      </c>
      <c r="BD28" s="83">
        <v>343163.64</v>
      </c>
      <c r="BE28" s="83">
        <v>56041.040000000008</v>
      </c>
      <c r="BF28" s="83">
        <v>14362.18</v>
      </c>
      <c r="BG28" s="83">
        <v>8358.5300000000007</v>
      </c>
      <c r="BK28" s="83">
        <v>283.17</v>
      </c>
      <c r="BL28" s="83">
        <v>36</v>
      </c>
      <c r="BM28" s="83">
        <v>1480</v>
      </c>
      <c r="BN28" s="83">
        <v>561262.51</v>
      </c>
      <c r="BO28" s="83">
        <v>48998.119999999995</v>
      </c>
      <c r="BP28" s="83">
        <v>4185.38</v>
      </c>
      <c r="BQ28" s="83">
        <v>600663.4</v>
      </c>
      <c r="BR28" s="83">
        <v>53621.18</v>
      </c>
      <c r="BS28" s="83">
        <v>769904.08</v>
      </c>
      <c r="BT28" s="83">
        <v>56697.99</v>
      </c>
      <c r="BU28" s="83">
        <v>56697.99</v>
      </c>
      <c r="BV28" s="83">
        <v>889684.46000000008</v>
      </c>
      <c r="BY28" s="83">
        <v>637130.19999999995</v>
      </c>
      <c r="BZ28" s="83">
        <v>47799</v>
      </c>
      <c r="CC28" s="83">
        <v>329604.75</v>
      </c>
      <c r="CD28" s="83">
        <v>134402.58000000002</v>
      </c>
      <c r="CK28" s="83">
        <v>112140.85999999999</v>
      </c>
      <c r="CL28" s="83">
        <v>112140.85999999999</v>
      </c>
      <c r="CR28" s="83">
        <v>168811.1</v>
      </c>
      <c r="CS28" s="83">
        <v>11593.73</v>
      </c>
      <c r="CT28" s="83">
        <v>75666.12999999999</v>
      </c>
    </row>
    <row r="29" spans="2:98" x14ac:dyDescent="0.25">
      <c r="B29" s="84" t="s">
        <v>309</v>
      </c>
      <c r="C29" s="84" t="s">
        <v>310</v>
      </c>
      <c r="D29" s="83">
        <v>6285547.9999999981</v>
      </c>
      <c r="E29" s="83">
        <v>2125736.77</v>
      </c>
      <c r="F29" s="83">
        <v>60995.18</v>
      </c>
      <c r="G29" s="83">
        <v>81062.23</v>
      </c>
      <c r="I29" s="83">
        <v>80040.709999999992</v>
      </c>
      <c r="J29" s="83">
        <v>3641.0199999999995</v>
      </c>
      <c r="K29" s="83">
        <v>22038</v>
      </c>
      <c r="L29" s="83">
        <v>1038472.11</v>
      </c>
      <c r="M29" s="83">
        <v>25814.829999999998</v>
      </c>
      <c r="N29" s="83">
        <v>51461.54</v>
      </c>
      <c r="P29" s="83">
        <v>40684.950000000004</v>
      </c>
      <c r="Q29" s="83">
        <v>12610.55</v>
      </c>
      <c r="T29" s="83">
        <v>178499.37</v>
      </c>
      <c r="U29" s="83">
        <v>87678.74</v>
      </c>
      <c r="V29" s="83">
        <v>334682.93</v>
      </c>
      <c r="W29" s="83">
        <v>110831.30999999998</v>
      </c>
      <c r="AB29" s="83">
        <v>889.13</v>
      </c>
      <c r="AC29" s="83">
        <v>556.20000000000005</v>
      </c>
      <c r="AD29" s="83">
        <v>11441.02</v>
      </c>
      <c r="AE29" s="83">
        <v>21953.190000000002</v>
      </c>
      <c r="AF29" s="83">
        <v>320337.14</v>
      </c>
      <c r="AG29" s="83">
        <v>266476.86</v>
      </c>
      <c r="AH29" s="83">
        <v>4277.5599999999995</v>
      </c>
      <c r="AI29" s="83">
        <v>2756.13</v>
      </c>
      <c r="AJ29" s="83">
        <v>153217.60000000001</v>
      </c>
      <c r="AK29" s="83">
        <v>28731.97</v>
      </c>
      <c r="AL29" s="83">
        <v>66201.53</v>
      </c>
      <c r="AM29" s="83">
        <v>64086.36</v>
      </c>
      <c r="AN29" s="83">
        <v>102368.20000000001</v>
      </c>
      <c r="AO29" s="83">
        <v>708.61</v>
      </c>
      <c r="AQ29" s="83">
        <v>160</v>
      </c>
      <c r="AT29" s="83">
        <v>21271.19</v>
      </c>
      <c r="AU29" s="83">
        <v>26222.67</v>
      </c>
      <c r="AV29" s="83">
        <v>13839.5</v>
      </c>
      <c r="AW29" s="83">
        <v>21384.75</v>
      </c>
      <c r="AY29" s="83">
        <v>2179.8900000000003</v>
      </c>
      <c r="BA29" s="83">
        <v>2250</v>
      </c>
      <c r="BB29" s="83">
        <v>13011.61</v>
      </c>
      <c r="BC29" s="83">
        <v>24931.46</v>
      </c>
      <c r="BD29" s="83">
        <v>23705.69</v>
      </c>
      <c r="BE29" s="83">
        <v>2964.77</v>
      </c>
      <c r="BF29" s="83">
        <v>25896.629999999997</v>
      </c>
      <c r="BI29" s="83">
        <v>5973.78</v>
      </c>
      <c r="BM29" s="83">
        <v>67048</v>
      </c>
      <c r="BN29" s="83">
        <v>27518.42</v>
      </c>
      <c r="BO29" s="83">
        <v>691.97</v>
      </c>
      <c r="BP29" s="83">
        <v>3311.63</v>
      </c>
      <c r="BQ29" s="83">
        <v>12070.9</v>
      </c>
      <c r="BR29" s="83">
        <v>43089.06</v>
      </c>
      <c r="BT29" s="83">
        <v>34450.04</v>
      </c>
      <c r="BU29" s="83">
        <v>34450.04</v>
      </c>
      <c r="BV29" s="83">
        <v>325319.02</v>
      </c>
      <c r="BY29" s="83">
        <v>93375.66</v>
      </c>
      <c r="CC29" s="83">
        <v>15999.23</v>
      </c>
      <c r="CK29" s="83">
        <v>59138.899999999994</v>
      </c>
      <c r="CL29" s="83">
        <v>59138.899999999994</v>
      </c>
      <c r="CN29" s="83">
        <v>98822.420000000013</v>
      </c>
      <c r="CR29" s="83">
        <v>119.02999999999997</v>
      </c>
      <c r="CS29" s="83">
        <v>6516</v>
      </c>
      <c r="CT29" s="83">
        <v>16034.04</v>
      </c>
    </row>
    <row r="30" spans="2:98" x14ac:dyDescent="0.25">
      <c r="B30" s="84" t="s">
        <v>681</v>
      </c>
      <c r="C30" s="84" t="s">
        <v>682</v>
      </c>
      <c r="D30" s="83">
        <v>45392473.859999992</v>
      </c>
      <c r="E30" s="83">
        <v>17779296.77</v>
      </c>
      <c r="F30" s="83">
        <v>618261.68000000005</v>
      </c>
      <c r="G30" s="83">
        <v>236458.48999999996</v>
      </c>
      <c r="I30" s="83">
        <v>423665.81999999995</v>
      </c>
      <c r="J30" s="83">
        <v>243640.07</v>
      </c>
      <c r="K30" s="83">
        <v>161494</v>
      </c>
      <c r="L30" s="83">
        <v>7167116.3199999994</v>
      </c>
      <c r="M30" s="83">
        <v>318597.39000000007</v>
      </c>
      <c r="N30" s="83">
        <v>348880.59</v>
      </c>
      <c r="P30" s="83">
        <v>284782.07999999996</v>
      </c>
      <c r="Q30" s="83">
        <v>145920.65</v>
      </c>
      <c r="T30" s="83">
        <v>237680.98</v>
      </c>
      <c r="U30" s="83">
        <v>228053.75999999995</v>
      </c>
      <c r="V30" s="83">
        <v>2737296.1</v>
      </c>
      <c r="W30" s="83">
        <v>895865.84</v>
      </c>
      <c r="AB30" s="83">
        <v>50313.69</v>
      </c>
      <c r="AC30" s="83">
        <v>23089.52</v>
      </c>
      <c r="AD30" s="83">
        <v>73108.22</v>
      </c>
      <c r="AE30" s="83">
        <v>135223.76</v>
      </c>
      <c r="AF30" s="83">
        <v>2329038.8199999998</v>
      </c>
      <c r="AG30" s="83">
        <v>2081693.18</v>
      </c>
      <c r="AH30" s="83">
        <v>1603867.6800000002</v>
      </c>
      <c r="AI30" s="83">
        <v>95148.56</v>
      </c>
      <c r="AJ30" s="83">
        <v>1128651.0899999999</v>
      </c>
      <c r="AK30" s="83">
        <v>177959.7</v>
      </c>
      <c r="AL30" s="83">
        <v>273896.48</v>
      </c>
      <c r="AM30" s="83">
        <v>307016.18</v>
      </c>
      <c r="AN30" s="83">
        <v>342291.4</v>
      </c>
      <c r="AO30" s="83">
        <v>55107.040000000008</v>
      </c>
      <c r="AP30" s="83">
        <v>119749.93</v>
      </c>
      <c r="AQ30" s="83">
        <v>1087.4000000000001</v>
      </c>
      <c r="AT30" s="83">
        <v>52659</v>
      </c>
      <c r="AU30" s="83">
        <v>1020533.3399999999</v>
      </c>
      <c r="AV30" s="83">
        <v>81854.320000000007</v>
      </c>
      <c r="AW30" s="83">
        <v>43198.05</v>
      </c>
      <c r="BB30" s="83">
        <v>103061.25</v>
      </c>
      <c r="BC30" s="83">
        <v>69572.34</v>
      </c>
      <c r="BD30" s="83">
        <v>21832.3</v>
      </c>
      <c r="BG30" s="83">
        <v>514.91</v>
      </c>
      <c r="BI30" s="83">
        <v>67637.06</v>
      </c>
      <c r="BM30" s="83">
        <v>484320</v>
      </c>
      <c r="BN30" s="83">
        <v>359204.74999999994</v>
      </c>
      <c r="BO30" s="83">
        <v>334.89</v>
      </c>
      <c r="BQ30" s="83">
        <v>541781.18999999994</v>
      </c>
      <c r="BS30" s="83">
        <v>629838.04</v>
      </c>
      <c r="BT30" s="83">
        <v>48247.54</v>
      </c>
      <c r="BU30" s="83">
        <v>48247.54</v>
      </c>
      <c r="BV30" s="83">
        <v>413863.9</v>
      </c>
      <c r="BY30" s="83">
        <v>554576.23</v>
      </c>
      <c r="CC30" s="83">
        <v>28328.559999999998</v>
      </c>
      <c r="CK30" s="83">
        <v>76070.5</v>
      </c>
      <c r="CL30" s="83">
        <v>76070.5</v>
      </c>
      <c r="CT30" s="83">
        <v>170792.5</v>
      </c>
    </row>
    <row r="31" spans="2:98" x14ac:dyDescent="0.25">
      <c r="B31" s="84" t="s">
        <v>251</v>
      </c>
      <c r="C31" s="84" t="s">
        <v>252</v>
      </c>
      <c r="D31" s="83">
        <v>12775879.189999994</v>
      </c>
      <c r="E31" s="83">
        <v>4141429.79</v>
      </c>
      <c r="F31" s="83">
        <v>145439.06</v>
      </c>
      <c r="G31" s="83">
        <v>66550.790000000008</v>
      </c>
      <c r="I31" s="83">
        <v>166331.22</v>
      </c>
      <c r="J31" s="83">
        <v>23345.8</v>
      </c>
      <c r="K31" s="83">
        <v>21410</v>
      </c>
      <c r="L31" s="83">
        <v>2291190.9700000002</v>
      </c>
      <c r="M31" s="83">
        <v>112751.75</v>
      </c>
      <c r="N31" s="83">
        <v>27994.98</v>
      </c>
      <c r="P31" s="83">
        <v>70683.8</v>
      </c>
      <c r="Q31" s="83">
        <v>72076.05</v>
      </c>
      <c r="T31" s="83">
        <v>342941.85</v>
      </c>
      <c r="U31" s="83">
        <v>191559.09000000003</v>
      </c>
      <c r="V31" s="83">
        <v>615530.35</v>
      </c>
      <c r="W31" s="83">
        <v>271584.11000000004</v>
      </c>
      <c r="AB31" s="83">
        <v>15400.380000000001</v>
      </c>
      <c r="AC31" s="83">
        <v>9683.4499999999989</v>
      </c>
      <c r="AD31" s="83">
        <v>18948.47</v>
      </c>
      <c r="AE31" s="83">
        <v>50070.390000000007</v>
      </c>
      <c r="AF31" s="83">
        <v>612280.45000000007</v>
      </c>
      <c r="AG31" s="83">
        <v>689365.55</v>
      </c>
      <c r="AJ31" s="83">
        <v>351103.70000000007</v>
      </c>
      <c r="AK31" s="83">
        <v>42356.18</v>
      </c>
      <c r="AL31" s="83">
        <v>201536.99</v>
      </c>
      <c r="AM31" s="83">
        <v>18815.71</v>
      </c>
      <c r="AN31" s="83">
        <v>252147.13</v>
      </c>
      <c r="AQ31" s="83">
        <v>49106.759999999995</v>
      </c>
      <c r="AT31" s="83">
        <v>10818.5</v>
      </c>
      <c r="AU31" s="83">
        <v>80445.89</v>
      </c>
      <c r="AV31" s="83">
        <v>49890</v>
      </c>
      <c r="AW31" s="83">
        <v>35877.79</v>
      </c>
      <c r="AY31" s="83">
        <v>73900.34</v>
      </c>
      <c r="AZ31" s="83">
        <v>4472.2299999999996</v>
      </c>
      <c r="BA31" s="83">
        <v>500</v>
      </c>
      <c r="BB31" s="83">
        <v>15450.48</v>
      </c>
      <c r="BC31" s="83">
        <v>17762.09</v>
      </c>
      <c r="BD31" s="83">
        <v>32112.089999999997</v>
      </c>
      <c r="BE31" s="83">
        <v>8210.08</v>
      </c>
      <c r="BG31" s="83">
        <v>3858.34</v>
      </c>
      <c r="BI31" s="83">
        <v>11100</v>
      </c>
      <c r="BM31" s="83">
        <v>141892</v>
      </c>
      <c r="BN31" s="83">
        <v>116705.26</v>
      </c>
      <c r="BO31" s="83">
        <v>3453.03</v>
      </c>
      <c r="BP31" s="83">
        <v>14746.310000000001</v>
      </c>
      <c r="BQ31" s="83">
        <v>80246.539999999994</v>
      </c>
      <c r="BT31" s="83">
        <v>28595.35</v>
      </c>
      <c r="BU31" s="83">
        <v>28595.35</v>
      </c>
      <c r="BV31" s="83">
        <v>820271.4</v>
      </c>
      <c r="BY31" s="83">
        <v>188479.99</v>
      </c>
      <c r="CA31" s="83">
        <v>14912.41</v>
      </c>
      <c r="CC31" s="83">
        <v>46992.78</v>
      </c>
      <c r="CE31" s="83">
        <v>2414.9299999999998</v>
      </c>
      <c r="CF31" s="83">
        <v>197.68</v>
      </c>
      <c r="CK31" s="83">
        <v>72531.100000000006</v>
      </c>
      <c r="CL31" s="83">
        <v>72531.100000000006</v>
      </c>
      <c r="CO31" s="83">
        <v>11435.8</v>
      </c>
      <c r="CQ31" s="83">
        <v>-30</v>
      </c>
      <c r="CR31" s="83">
        <v>17002.009999999998</v>
      </c>
    </row>
    <row r="32" spans="2:98" x14ac:dyDescent="0.25">
      <c r="B32" s="84" t="s">
        <v>633</v>
      </c>
      <c r="C32" s="84" t="s">
        <v>634</v>
      </c>
      <c r="D32" s="83">
        <v>46410041.770000003</v>
      </c>
      <c r="E32" s="83">
        <v>7061755.6600000001</v>
      </c>
      <c r="F32" s="83">
        <v>382770.38</v>
      </c>
      <c r="G32" s="83">
        <v>145337.53</v>
      </c>
      <c r="I32" s="83">
        <v>179381.44</v>
      </c>
      <c r="J32" s="83">
        <v>75570.209999999992</v>
      </c>
      <c r="K32" s="83">
        <v>11019</v>
      </c>
      <c r="L32" s="83">
        <v>4151552.0599999996</v>
      </c>
      <c r="M32" s="83">
        <v>144320.64999999997</v>
      </c>
      <c r="N32" s="83">
        <v>84123.550000000017</v>
      </c>
      <c r="P32" s="83">
        <v>221669.18</v>
      </c>
      <c r="Q32" s="83">
        <v>26140</v>
      </c>
      <c r="T32" s="83">
        <v>582593.63000000012</v>
      </c>
      <c r="U32" s="83">
        <v>344117.51</v>
      </c>
      <c r="V32" s="83">
        <v>1122125.45</v>
      </c>
      <c r="W32" s="83">
        <v>511546.58</v>
      </c>
      <c r="AB32" s="83">
        <v>21745.610000000004</v>
      </c>
      <c r="AC32" s="83">
        <v>13888.009999999998</v>
      </c>
      <c r="AD32" s="83">
        <v>34556.79</v>
      </c>
      <c r="AE32" s="83">
        <v>95576.52</v>
      </c>
      <c r="AF32" s="83">
        <v>1087531.2300000002</v>
      </c>
      <c r="AG32" s="83">
        <v>1264307.7699999996</v>
      </c>
      <c r="AJ32" s="83">
        <v>523002.17999999993</v>
      </c>
      <c r="AK32" s="83">
        <v>77185.03</v>
      </c>
      <c r="AL32" s="83">
        <v>352787.52</v>
      </c>
      <c r="AM32" s="83">
        <v>45956.959999999999</v>
      </c>
      <c r="AN32" s="83">
        <v>353611.13</v>
      </c>
      <c r="AO32" s="83">
        <v>7419.3</v>
      </c>
      <c r="AQ32" s="83">
        <v>23853645.48</v>
      </c>
      <c r="AS32" s="83">
        <v>305932.65000000002</v>
      </c>
      <c r="AT32" s="83">
        <v>40295.07</v>
      </c>
      <c r="AU32" s="83">
        <v>29720</v>
      </c>
      <c r="AV32" s="83">
        <v>12430</v>
      </c>
      <c r="AW32" s="83">
        <v>18795.73</v>
      </c>
      <c r="AX32" s="83">
        <v>45734.5</v>
      </c>
      <c r="AY32" s="83">
        <v>30113.649999999998</v>
      </c>
      <c r="BB32" s="83">
        <v>44253.36</v>
      </c>
      <c r="BC32" s="83">
        <v>40683.58</v>
      </c>
      <c r="BD32" s="83">
        <v>146011.21</v>
      </c>
      <c r="BE32" s="83">
        <v>415.03</v>
      </c>
      <c r="BF32" s="83">
        <v>1627.53</v>
      </c>
      <c r="BG32" s="83">
        <v>17730.739999999998</v>
      </c>
      <c r="BI32" s="83">
        <v>24773.65</v>
      </c>
      <c r="BJ32" s="83">
        <v>759</v>
      </c>
      <c r="BL32" s="83">
        <v>1563.01</v>
      </c>
      <c r="BM32" s="83">
        <v>553243</v>
      </c>
      <c r="BN32" s="83">
        <v>375023.51</v>
      </c>
      <c r="BO32" s="83">
        <v>1483.71</v>
      </c>
      <c r="BP32" s="83">
        <v>18342.07</v>
      </c>
      <c r="BQ32" s="83">
        <v>792265.1399999999</v>
      </c>
      <c r="BS32" s="83">
        <v>29106.07</v>
      </c>
      <c r="BT32" s="83">
        <v>61166.109999999993</v>
      </c>
      <c r="BU32" s="83">
        <v>61166.109999999993</v>
      </c>
      <c r="BV32" s="83">
        <v>210541.8</v>
      </c>
      <c r="BW32" s="83">
        <v>21110.3</v>
      </c>
      <c r="BY32" s="83">
        <v>217765.86000000002</v>
      </c>
      <c r="BZ32" s="83">
        <v>37490.920000000006</v>
      </c>
      <c r="CA32" s="83">
        <v>52650.6</v>
      </c>
      <c r="CB32" s="83">
        <v>31273.279999999999</v>
      </c>
      <c r="CC32" s="83">
        <v>49255.649999999994</v>
      </c>
      <c r="CE32" s="83">
        <v>41746.65</v>
      </c>
      <c r="CH32" s="83">
        <v>5824.88</v>
      </c>
      <c r="CK32" s="83">
        <v>112865.11</v>
      </c>
      <c r="CL32" s="83">
        <v>112865.11</v>
      </c>
      <c r="CO32" s="83">
        <v>34265.58</v>
      </c>
      <c r="CR32" s="83">
        <v>212134.33</v>
      </c>
      <c r="CT32" s="83">
        <v>16412.13</v>
      </c>
    </row>
    <row r="33" spans="2:98" x14ac:dyDescent="0.25">
      <c r="B33" s="84" t="s">
        <v>779</v>
      </c>
      <c r="C33" s="84" t="s">
        <v>780</v>
      </c>
      <c r="D33" s="83">
        <v>402978367.60999995</v>
      </c>
      <c r="E33" s="83">
        <v>144839985.81000006</v>
      </c>
      <c r="F33" s="83">
        <v>6927544.3200000003</v>
      </c>
      <c r="G33" s="83">
        <v>25748</v>
      </c>
      <c r="I33" s="83">
        <v>23063869.609999999</v>
      </c>
      <c r="J33" s="83">
        <v>2531696.23</v>
      </c>
      <c r="L33" s="83">
        <v>63604330.459999993</v>
      </c>
      <c r="M33" s="83">
        <v>1001706.62</v>
      </c>
      <c r="N33" s="83">
        <v>2311113.4700000002</v>
      </c>
      <c r="P33" s="83">
        <v>1913403.77</v>
      </c>
      <c r="Q33" s="83">
        <v>1278491.08</v>
      </c>
      <c r="T33" s="83">
        <v>13163945.620000001</v>
      </c>
      <c r="U33" s="83">
        <v>5178931.410000002</v>
      </c>
      <c r="V33" s="83">
        <v>25040595.780000001</v>
      </c>
      <c r="W33" s="83">
        <v>7788823.9999999991</v>
      </c>
      <c r="AB33" s="83">
        <v>331657.94999999995</v>
      </c>
      <c r="AC33" s="83">
        <v>131861.90999999997</v>
      </c>
      <c r="AD33" s="83">
        <v>1094043.6200000001</v>
      </c>
      <c r="AE33" s="83">
        <v>951974.94000000053</v>
      </c>
      <c r="AF33" s="83">
        <v>22224955.859999996</v>
      </c>
      <c r="AG33" s="83">
        <v>17155822.950000003</v>
      </c>
      <c r="AH33" s="83">
        <v>19997.240000000002</v>
      </c>
      <c r="AJ33" s="83">
        <v>7078733.8499999987</v>
      </c>
      <c r="AK33" s="83">
        <v>1246626.7</v>
      </c>
      <c r="AL33" s="83">
        <v>3928956.3200000003</v>
      </c>
      <c r="AM33" s="83">
        <v>1420797.26</v>
      </c>
      <c r="AN33" s="83">
        <v>1146495.1000000001</v>
      </c>
      <c r="AO33" s="83">
        <v>104840.11</v>
      </c>
      <c r="AQ33" s="83">
        <v>751415.08</v>
      </c>
      <c r="AR33" s="83">
        <v>593263.13</v>
      </c>
      <c r="AT33" s="83">
        <v>1290049.1300000001</v>
      </c>
      <c r="AU33" s="83">
        <v>9780230.9800000004</v>
      </c>
      <c r="AV33" s="83">
        <v>160743.96</v>
      </c>
      <c r="AW33" s="83">
        <v>79431.11</v>
      </c>
      <c r="AX33" s="83">
        <v>58298.04</v>
      </c>
      <c r="AY33" s="83">
        <v>877104.74</v>
      </c>
      <c r="BA33" s="83">
        <v>213.75</v>
      </c>
      <c r="BB33" s="83">
        <v>1233727.47</v>
      </c>
      <c r="BC33" s="83">
        <v>379511.11</v>
      </c>
      <c r="BD33" s="83">
        <v>1031435.9099999999</v>
      </c>
      <c r="BE33" s="83">
        <v>137229.87</v>
      </c>
      <c r="BF33" s="83">
        <v>270841.28000000003</v>
      </c>
      <c r="BG33" s="83">
        <v>137980.51</v>
      </c>
      <c r="BH33" s="83">
        <v>25.35</v>
      </c>
      <c r="BI33" s="83">
        <v>838945.23</v>
      </c>
      <c r="BL33" s="83">
        <v>257853.96000000002</v>
      </c>
      <c r="BM33" s="83">
        <v>3919512.4099999997</v>
      </c>
      <c r="BN33" s="83">
        <v>6327342.4800000004</v>
      </c>
      <c r="BO33" s="83">
        <v>3543.1400000000003</v>
      </c>
      <c r="BP33" s="83">
        <v>323599.53999999998</v>
      </c>
      <c r="BQ33" s="83">
        <v>3156729.51</v>
      </c>
      <c r="BR33" s="83">
        <v>137138.62</v>
      </c>
      <c r="BS33" s="83">
        <v>65741.5</v>
      </c>
      <c r="BT33" s="83">
        <v>829325.37000000011</v>
      </c>
      <c r="BU33" s="83">
        <v>829325.37000000011</v>
      </c>
      <c r="BV33" s="83">
        <v>1849401.24</v>
      </c>
      <c r="BW33" s="83">
        <v>647357.26</v>
      </c>
      <c r="BX33" s="83">
        <v>1267527.5</v>
      </c>
      <c r="BY33" s="83">
        <v>2283267.85</v>
      </c>
      <c r="CC33" s="83">
        <v>409370.45999999996</v>
      </c>
      <c r="CE33" s="83">
        <v>2815473.78</v>
      </c>
      <c r="CF33" s="83">
        <v>37617.89</v>
      </c>
      <c r="CK33" s="83">
        <v>933262.85</v>
      </c>
      <c r="CL33" s="83">
        <v>933262.85</v>
      </c>
      <c r="CP33" s="83">
        <v>13252.24</v>
      </c>
      <c r="CR33" s="83">
        <v>2464057.62</v>
      </c>
      <c r="CS33" s="83">
        <v>1890848</v>
      </c>
      <c r="CT33" s="83">
        <v>218747.75</v>
      </c>
    </row>
    <row r="34" spans="2:98" x14ac:dyDescent="0.25">
      <c r="B34" s="84" t="s">
        <v>405</v>
      </c>
      <c r="C34" s="84" t="s">
        <v>406</v>
      </c>
      <c r="D34" s="83">
        <v>30037885.850000009</v>
      </c>
      <c r="E34" s="83">
        <v>11046000.83</v>
      </c>
      <c r="F34" s="83">
        <v>348095.42</v>
      </c>
      <c r="G34" s="83">
        <v>243310.71000000002</v>
      </c>
      <c r="I34" s="83">
        <v>196762.56999999998</v>
      </c>
      <c r="J34" s="83">
        <v>45113.83</v>
      </c>
      <c r="K34" s="83">
        <v>78247</v>
      </c>
      <c r="L34" s="83">
        <v>3614606.2799999993</v>
      </c>
      <c r="M34" s="83">
        <v>92917.91</v>
      </c>
      <c r="N34" s="83">
        <v>26385.939999999988</v>
      </c>
      <c r="P34" s="83">
        <v>287410.77</v>
      </c>
      <c r="Q34" s="83">
        <v>20072.010000000002</v>
      </c>
      <c r="T34" s="83">
        <v>894716.51</v>
      </c>
      <c r="U34" s="83">
        <v>302435.27999999997</v>
      </c>
      <c r="V34" s="83">
        <v>1689156.96</v>
      </c>
      <c r="W34" s="83">
        <v>433411.77000000008</v>
      </c>
      <c r="AB34" s="83">
        <v>75587.97</v>
      </c>
      <c r="AC34" s="83">
        <v>25447.17</v>
      </c>
      <c r="AD34" s="83">
        <v>73028.95</v>
      </c>
      <c r="AE34" s="83">
        <v>113487.65</v>
      </c>
      <c r="AF34" s="83">
        <v>1555467.2</v>
      </c>
      <c r="AG34" s="83">
        <v>1170023.7999999998</v>
      </c>
      <c r="AJ34" s="83">
        <v>839810.6100000001</v>
      </c>
      <c r="AK34" s="83">
        <v>129424.25</v>
      </c>
      <c r="AL34" s="83">
        <v>59674.02</v>
      </c>
      <c r="AM34" s="83">
        <v>41866.61</v>
      </c>
      <c r="AN34" s="83">
        <v>331074.18</v>
      </c>
      <c r="AO34" s="83">
        <v>20559.95</v>
      </c>
      <c r="AP34" s="83">
        <v>9622.2900000000009</v>
      </c>
      <c r="AT34" s="83">
        <v>43654.41</v>
      </c>
      <c r="AU34" s="83">
        <v>403236.49</v>
      </c>
      <c r="AV34" s="83">
        <v>130273.98</v>
      </c>
      <c r="AW34" s="83">
        <v>19653.099999999999</v>
      </c>
      <c r="AY34" s="83">
        <v>222614.65999999997</v>
      </c>
      <c r="BB34" s="83">
        <v>48067.47</v>
      </c>
      <c r="BC34" s="83">
        <v>47210.1</v>
      </c>
      <c r="BD34" s="83">
        <v>889877.47</v>
      </c>
      <c r="BE34" s="83">
        <v>51002.159999999996</v>
      </c>
      <c r="BG34" s="83">
        <v>33444.589999999997</v>
      </c>
      <c r="BI34" s="83">
        <v>187139.85</v>
      </c>
      <c r="BK34" s="83">
        <v>4915</v>
      </c>
      <c r="BL34" s="83">
        <v>1475624.4</v>
      </c>
      <c r="BM34" s="83">
        <v>218277.93</v>
      </c>
      <c r="BN34" s="83">
        <v>41640.639999999999</v>
      </c>
      <c r="BO34" s="83">
        <v>2758.64</v>
      </c>
      <c r="BP34" s="83">
        <v>1882.51</v>
      </c>
      <c r="BQ34" s="83">
        <v>634179.97000000009</v>
      </c>
      <c r="BR34" s="83">
        <v>54136.28</v>
      </c>
      <c r="BS34" s="83">
        <v>654995.17000000004</v>
      </c>
      <c r="BT34" s="83">
        <v>37190.769999999997</v>
      </c>
      <c r="BU34" s="83">
        <v>37190.769999999997</v>
      </c>
      <c r="BV34" s="83">
        <v>367701.14</v>
      </c>
      <c r="BX34" s="83">
        <v>47418.89</v>
      </c>
      <c r="BY34" s="83">
        <v>332947.59999999998</v>
      </c>
      <c r="CC34" s="83">
        <v>46261.149999999994</v>
      </c>
      <c r="CK34" s="83">
        <v>49703.7</v>
      </c>
      <c r="CL34" s="83">
        <v>49703.7</v>
      </c>
      <c r="CQ34" s="83">
        <v>697.87</v>
      </c>
      <c r="CR34" s="83">
        <v>215918.53</v>
      </c>
      <c r="CT34" s="83">
        <v>11742.94</v>
      </c>
    </row>
    <row r="35" spans="2:98" x14ac:dyDescent="0.25">
      <c r="B35" s="84" t="s">
        <v>445</v>
      </c>
      <c r="C35" s="84" t="s">
        <v>446</v>
      </c>
      <c r="D35" s="83">
        <v>27379551.969999995</v>
      </c>
      <c r="E35" s="83">
        <v>10703240.92</v>
      </c>
      <c r="F35" s="83">
        <v>308408.01</v>
      </c>
      <c r="G35" s="83">
        <v>140415.87</v>
      </c>
      <c r="I35" s="83">
        <v>511769.13</v>
      </c>
      <c r="J35" s="83">
        <v>59955.14</v>
      </c>
      <c r="K35" s="83">
        <v>62190</v>
      </c>
      <c r="L35" s="83">
        <v>3049632.05</v>
      </c>
      <c r="M35" s="83">
        <v>76498.429999999993</v>
      </c>
      <c r="N35" s="83">
        <v>141477.14000000001</v>
      </c>
      <c r="P35" s="83">
        <v>226041.78999999998</v>
      </c>
      <c r="Q35" s="83">
        <v>12746.119999999999</v>
      </c>
      <c r="T35" s="83">
        <v>880647.03</v>
      </c>
      <c r="U35" s="83">
        <v>259530.12999999998</v>
      </c>
      <c r="V35" s="83">
        <v>1679920.38</v>
      </c>
      <c r="W35" s="83">
        <v>381634.05</v>
      </c>
      <c r="AB35" s="83">
        <v>54577.7</v>
      </c>
      <c r="AC35" s="83">
        <v>27660.22</v>
      </c>
      <c r="AD35" s="83">
        <v>75079.899999999994</v>
      </c>
      <c r="AE35" s="83">
        <v>92152.09</v>
      </c>
      <c r="AF35" s="83">
        <v>1491713.18</v>
      </c>
      <c r="AG35" s="83">
        <v>1055786.82</v>
      </c>
      <c r="AJ35" s="83">
        <v>634714.96000000008</v>
      </c>
      <c r="AK35" s="83">
        <v>16247.88</v>
      </c>
      <c r="AL35" s="83">
        <v>227287.85</v>
      </c>
      <c r="AM35" s="83">
        <v>134021.10999999999</v>
      </c>
      <c r="AN35" s="83">
        <v>288621.11</v>
      </c>
      <c r="AO35" s="83">
        <v>182406.97</v>
      </c>
      <c r="AP35" s="83">
        <v>11727.4</v>
      </c>
      <c r="AQ35" s="83">
        <v>45597.81</v>
      </c>
      <c r="AT35" s="83">
        <v>88559.790000000008</v>
      </c>
      <c r="AU35" s="83">
        <v>747606.15999999992</v>
      </c>
      <c r="AW35" s="83">
        <v>34023.370000000003</v>
      </c>
      <c r="AX35" s="83">
        <v>10169.5</v>
      </c>
      <c r="AY35" s="83">
        <v>1620</v>
      </c>
      <c r="BA35" s="83">
        <v>8290.56</v>
      </c>
      <c r="BB35" s="83">
        <v>123068.58</v>
      </c>
      <c r="BC35" s="83">
        <v>30773.07</v>
      </c>
      <c r="BD35" s="83">
        <v>226132.12</v>
      </c>
      <c r="BE35" s="83">
        <v>37623.129999999997</v>
      </c>
      <c r="BK35" s="83">
        <v>1446458.19</v>
      </c>
      <c r="BL35" s="83">
        <v>35180.870000000003</v>
      </c>
      <c r="BM35" s="83">
        <v>278164</v>
      </c>
      <c r="BN35" s="83">
        <v>35537.32</v>
      </c>
      <c r="BO35" s="83">
        <v>323.24</v>
      </c>
      <c r="BP35" s="83">
        <v>2959.62</v>
      </c>
      <c r="BQ35" s="83">
        <v>320130.86</v>
      </c>
      <c r="BR35" s="83">
        <v>667361</v>
      </c>
      <c r="BT35" s="83">
        <v>1000</v>
      </c>
      <c r="BU35" s="83">
        <v>1000</v>
      </c>
      <c r="BV35" s="83">
        <v>112901.02</v>
      </c>
      <c r="BX35" s="83">
        <v>110155.05</v>
      </c>
      <c r="BY35" s="83">
        <v>163568.93</v>
      </c>
      <c r="CC35" s="83">
        <v>9063.85</v>
      </c>
      <c r="CD35" s="83">
        <v>23000</v>
      </c>
      <c r="CE35" s="83">
        <v>11220.6</v>
      </c>
      <c r="CF35" s="83">
        <v>471.48</v>
      </c>
      <c r="CG35" s="83">
        <v>820</v>
      </c>
      <c r="CK35" s="83">
        <v>19229.650000000001</v>
      </c>
      <c r="CL35" s="83">
        <v>19229.650000000001</v>
      </c>
      <c r="CQ35" s="83">
        <v>2438.8200000000002</v>
      </c>
    </row>
    <row r="36" spans="2:98" x14ac:dyDescent="0.25">
      <c r="B36" s="84" t="s">
        <v>395</v>
      </c>
      <c r="C36" s="84" t="s">
        <v>396</v>
      </c>
      <c r="D36" s="83">
        <v>2752986.56</v>
      </c>
      <c r="E36" s="83">
        <v>906539.16999999993</v>
      </c>
      <c r="F36" s="83">
        <v>16007.09</v>
      </c>
      <c r="G36" s="83">
        <v>18566.689999999999</v>
      </c>
      <c r="I36" s="83">
        <v>11706.29</v>
      </c>
      <c r="J36" s="83">
        <v>3818.38</v>
      </c>
      <c r="L36" s="83">
        <v>432139.47</v>
      </c>
      <c r="M36" s="83">
        <v>1928.19</v>
      </c>
      <c r="N36" s="83">
        <v>1433.53</v>
      </c>
      <c r="Q36" s="83">
        <v>1199.05</v>
      </c>
      <c r="T36" s="83">
        <v>70852.09</v>
      </c>
      <c r="U36" s="83">
        <v>31714.12</v>
      </c>
      <c r="V36" s="83">
        <v>138634.70000000001</v>
      </c>
      <c r="W36" s="83">
        <v>51108.79</v>
      </c>
      <c r="AB36" s="83">
        <v>655.87</v>
      </c>
      <c r="AC36" s="83">
        <v>200.36999999999995</v>
      </c>
      <c r="AD36" s="83">
        <v>6328.3</v>
      </c>
      <c r="AE36" s="83">
        <v>13972.89</v>
      </c>
      <c r="AF36" s="83">
        <v>161225.46</v>
      </c>
      <c r="AG36" s="83">
        <v>136286.29</v>
      </c>
      <c r="AJ36" s="83">
        <v>36009.33</v>
      </c>
      <c r="AK36" s="83">
        <v>25447.56</v>
      </c>
      <c r="AL36" s="83">
        <v>12848.74</v>
      </c>
      <c r="AM36" s="83">
        <v>19107.11</v>
      </c>
      <c r="AN36" s="83">
        <v>31570.670000000002</v>
      </c>
      <c r="AO36" s="83">
        <v>21877.9</v>
      </c>
      <c r="AQ36" s="83">
        <v>333334.62</v>
      </c>
      <c r="AT36" s="83">
        <v>6227.65</v>
      </c>
      <c r="AU36" s="83">
        <v>2730.76</v>
      </c>
      <c r="AV36" s="83">
        <v>23753.42</v>
      </c>
      <c r="AY36" s="83">
        <v>19028.739999999998</v>
      </c>
      <c r="AZ36" s="83">
        <v>21932.129999999997</v>
      </c>
      <c r="BC36" s="83">
        <v>3012.83</v>
      </c>
      <c r="BD36" s="83">
        <v>40480.04</v>
      </c>
      <c r="BG36" s="83">
        <v>7291.5</v>
      </c>
      <c r="BL36" s="83">
        <v>3343.41</v>
      </c>
      <c r="BM36" s="83">
        <v>18543</v>
      </c>
      <c r="BN36" s="83">
        <v>9949.6500000000015</v>
      </c>
      <c r="BO36" s="83">
        <v>440.28</v>
      </c>
      <c r="BS36" s="83">
        <v>21173.96</v>
      </c>
      <c r="BT36" s="83">
        <v>2140.25</v>
      </c>
      <c r="BU36" s="83">
        <v>2140.25</v>
      </c>
      <c r="BY36" s="83">
        <v>19419.55</v>
      </c>
      <c r="BZ36" s="83">
        <v>14759.63</v>
      </c>
      <c r="CC36" s="83">
        <v>5941.5599999999995</v>
      </c>
      <c r="CE36" s="83">
        <v>9991.7900000000009</v>
      </c>
      <c r="CK36" s="83">
        <v>2270.54</v>
      </c>
      <c r="CL36" s="83">
        <v>2270.54</v>
      </c>
      <c r="CO36" s="83">
        <v>36043.199999999997</v>
      </c>
    </row>
    <row r="37" spans="2:98" x14ac:dyDescent="0.25">
      <c r="B37" s="84" t="s">
        <v>797</v>
      </c>
      <c r="C37" s="84" t="s">
        <v>798</v>
      </c>
      <c r="D37" s="83">
        <v>51730273.460000016</v>
      </c>
      <c r="E37" s="83">
        <v>20292521.329999998</v>
      </c>
      <c r="F37" s="83">
        <v>682823.24</v>
      </c>
      <c r="G37" s="83">
        <v>186010.19</v>
      </c>
      <c r="I37" s="83">
        <v>527742</v>
      </c>
      <c r="J37" s="83">
        <v>298128.03999999998</v>
      </c>
      <c r="K37" s="83">
        <v>68926.600000000006</v>
      </c>
      <c r="L37" s="83">
        <v>8254199.2999999998</v>
      </c>
      <c r="M37" s="83">
        <v>308168.26</v>
      </c>
      <c r="N37" s="83">
        <v>416247.10000000003</v>
      </c>
      <c r="P37" s="83">
        <v>469001.58</v>
      </c>
      <c r="Q37" s="83">
        <v>70652.2</v>
      </c>
      <c r="T37" s="83">
        <v>1643028.2099999997</v>
      </c>
      <c r="U37" s="83">
        <v>701908.29999999993</v>
      </c>
      <c r="V37" s="83">
        <v>3104801.5</v>
      </c>
      <c r="W37" s="83">
        <v>1044720.27</v>
      </c>
      <c r="AB37" s="83">
        <v>85511.749999999971</v>
      </c>
      <c r="AC37" s="83">
        <v>36963.520000000004</v>
      </c>
      <c r="AD37" s="83">
        <v>133692.75</v>
      </c>
      <c r="AE37" s="83">
        <v>287920.28999999998</v>
      </c>
      <c r="AF37" s="83">
        <v>2716462.52</v>
      </c>
      <c r="AG37" s="83">
        <v>2720052.07</v>
      </c>
      <c r="AJ37" s="83">
        <v>919662.98</v>
      </c>
      <c r="AK37" s="83">
        <v>272040.89</v>
      </c>
      <c r="AL37" s="83">
        <v>373138.81</v>
      </c>
      <c r="AM37" s="83">
        <v>18498.309999999998</v>
      </c>
      <c r="AN37" s="83">
        <v>384318.89</v>
      </c>
      <c r="AO37" s="83">
        <v>65124.73000000001</v>
      </c>
      <c r="AP37" s="83">
        <v>29638.33</v>
      </c>
      <c r="AQ37" s="83">
        <v>1399047.76</v>
      </c>
      <c r="AT37" s="83">
        <v>10852.23</v>
      </c>
      <c r="AU37" s="83">
        <v>171971.17</v>
      </c>
      <c r="AV37" s="83">
        <v>222095.57</v>
      </c>
      <c r="AW37" s="83">
        <v>47032.74</v>
      </c>
      <c r="AY37" s="83">
        <v>18833.010000000002</v>
      </c>
      <c r="BA37" s="83">
        <v>495.41</v>
      </c>
      <c r="BB37" s="83">
        <v>121511.82999999999</v>
      </c>
      <c r="BC37" s="83">
        <v>130446.13999999998</v>
      </c>
      <c r="BD37" s="83">
        <v>403748.05</v>
      </c>
      <c r="BE37" s="83">
        <v>47678.41</v>
      </c>
      <c r="BG37" s="83">
        <v>134.53999999999996</v>
      </c>
      <c r="BM37" s="83">
        <v>314447</v>
      </c>
      <c r="BN37" s="83">
        <v>139257.32999999999</v>
      </c>
      <c r="BQ37" s="83">
        <v>656069.59</v>
      </c>
      <c r="BR37" s="83">
        <v>219674.83000000002</v>
      </c>
      <c r="BT37" s="83">
        <v>47634.559999999998</v>
      </c>
      <c r="BU37" s="83">
        <v>47634.559999999998</v>
      </c>
      <c r="BV37" s="83">
        <v>731069.67</v>
      </c>
      <c r="BX37" s="83">
        <v>131206.1</v>
      </c>
      <c r="BY37" s="83">
        <v>362955.6</v>
      </c>
      <c r="CA37" s="83">
        <v>143392.19</v>
      </c>
      <c r="CC37" s="83">
        <v>156289.01</v>
      </c>
      <c r="CE37" s="83">
        <v>2326.6799999999998</v>
      </c>
      <c r="CF37" s="83">
        <v>227.31</v>
      </c>
      <c r="CK37" s="83">
        <v>75323.63</v>
      </c>
      <c r="CL37" s="83">
        <v>75323.63</v>
      </c>
      <c r="CO37" s="83">
        <v>44267.08</v>
      </c>
      <c r="CP37" s="83">
        <v>19943.04</v>
      </c>
      <c r="CQ37" s="83">
        <v>439.02</v>
      </c>
    </row>
    <row r="38" spans="2:98" x14ac:dyDescent="0.25">
      <c r="B38" s="84" t="s">
        <v>359</v>
      </c>
      <c r="C38" s="84" t="s">
        <v>360</v>
      </c>
      <c r="D38" s="83">
        <v>410135751.43999994</v>
      </c>
      <c r="E38" s="83">
        <v>159877513.85000008</v>
      </c>
      <c r="F38" s="83">
        <v>5938141.0800000019</v>
      </c>
      <c r="G38" s="83">
        <v>8349730.5899999989</v>
      </c>
      <c r="I38" s="83">
        <v>13126192.150000002</v>
      </c>
      <c r="J38" s="83">
        <v>1270363.3399999989</v>
      </c>
      <c r="K38" s="83">
        <v>1783707.4</v>
      </c>
      <c r="L38" s="83">
        <v>58869069.870000005</v>
      </c>
      <c r="M38" s="83">
        <v>1306217.77</v>
      </c>
      <c r="N38" s="83">
        <v>1369973.6999999997</v>
      </c>
      <c r="P38" s="83">
        <v>19521.77</v>
      </c>
      <c r="Q38" s="83">
        <v>406673.12</v>
      </c>
      <c r="T38" s="83">
        <v>14147141.790000005</v>
      </c>
      <c r="U38" s="83">
        <v>4582070.5699999947</v>
      </c>
      <c r="V38" s="83">
        <v>26818663.819999985</v>
      </c>
      <c r="W38" s="83">
        <v>6879707.8099999987</v>
      </c>
      <c r="AB38" s="83">
        <v>360411.20000000013</v>
      </c>
      <c r="AC38" s="83">
        <v>118783.15999999993</v>
      </c>
      <c r="AD38" s="83">
        <v>863243.47</v>
      </c>
      <c r="AE38" s="83">
        <v>1102506.8499999994</v>
      </c>
      <c r="AF38" s="83">
        <v>22084499.719999995</v>
      </c>
      <c r="AG38" s="83">
        <v>16999380.430000003</v>
      </c>
      <c r="AH38" s="83">
        <v>1247141.32</v>
      </c>
      <c r="AI38" s="83">
        <v>133284.12000000002</v>
      </c>
      <c r="AJ38" s="83">
        <v>5312895.4399999985</v>
      </c>
      <c r="AK38" s="83">
        <v>1634557.28</v>
      </c>
      <c r="AL38" s="83">
        <v>1501589.45</v>
      </c>
      <c r="AM38" s="83">
        <v>878195.91000000015</v>
      </c>
      <c r="AN38" s="83">
        <v>3841875.4200000009</v>
      </c>
      <c r="AO38" s="83">
        <v>17.5</v>
      </c>
      <c r="AP38" s="83">
        <v>290396.69</v>
      </c>
      <c r="AQ38" s="83">
        <v>1159539.24</v>
      </c>
      <c r="AT38" s="83">
        <v>813766.03999999992</v>
      </c>
      <c r="AU38" s="83">
        <v>2716900.5399999996</v>
      </c>
      <c r="AV38" s="83">
        <v>438513.99</v>
      </c>
      <c r="AW38" s="83">
        <v>66604.070000000007</v>
      </c>
      <c r="AY38" s="83">
        <v>91485.62999999999</v>
      </c>
      <c r="AZ38" s="83">
        <v>622458.89</v>
      </c>
      <c r="BB38" s="83">
        <v>865714.47</v>
      </c>
      <c r="BC38" s="83">
        <v>10593599.000000002</v>
      </c>
      <c r="BD38" s="83">
        <v>800658.59999999986</v>
      </c>
      <c r="BE38" s="83">
        <v>1647960.15</v>
      </c>
      <c r="BF38" s="83">
        <v>4337.04</v>
      </c>
      <c r="BG38" s="83">
        <v>280044.76</v>
      </c>
      <c r="BH38" s="83">
        <v>12824</v>
      </c>
      <c r="BI38" s="83">
        <v>2459510.7400000002</v>
      </c>
      <c r="BJ38" s="83">
        <v>247152.66</v>
      </c>
      <c r="BK38" s="83">
        <v>100286</v>
      </c>
      <c r="BL38" s="83">
        <v>2556.92</v>
      </c>
      <c r="BM38" s="83">
        <v>3393217.7</v>
      </c>
      <c r="BN38" s="83">
        <v>649287.04999999993</v>
      </c>
      <c r="BO38" s="83">
        <v>12223.009999999998</v>
      </c>
      <c r="BP38" s="83">
        <v>42735.839999999997</v>
      </c>
      <c r="BQ38" s="83">
        <v>2671516.33</v>
      </c>
      <c r="BS38" s="83">
        <v>7733623.9800000004</v>
      </c>
      <c r="BT38" s="83">
        <v>425819.15999999992</v>
      </c>
      <c r="BU38" s="83">
        <v>425819.15999999992</v>
      </c>
      <c r="BV38" s="83">
        <v>523862.88</v>
      </c>
      <c r="BX38" s="83">
        <v>1020496.97</v>
      </c>
      <c r="BY38" s="83">
        <v>2103091.4499999997</v>
      </c>
      <c r="CA38" s="83">
        <v>5761.09</v>
      </c>
      <c r="CC38" s="83">
        <v>280893.85000000003</v>
      </c>
      <c r="CD38" s="83">
        <v>3061</v>
      </c>
      <c r="CE38" s="83">
        <v>2818535.43</v>
      </c>
      <c r="CF38" s="83">
        <v>168809.07</v>
      </c>
      <c r="CK38" s="83">
        <v>350438.98000000004</v>
      </c>
      <c r="CL38" s="83">
        <v>350438.98000000004</v>
      </c>
      <c r="CO38" s="83">
        <v>391156.3</v>
      </c>
      <c r="CP38" s="83">
        <v>57020.28</v>
      </c>
      <c r="CQ38" s="83">
        <v>5047.7299999999996</v>
      </c>
      <c r="CR38" s="83">
        <v>546260.44999999995</v>
      </c>
      <c r="CS38" s="83">
        <v>2623131.8199999998</v>
      </c>
      <c r="CT38" s="83">
        <v>272381.74</v>
      </c>
    </row>
    <row r="39" spans="2:98" x14ac:dyDescent="0.25">
      <c r="B39" s="84" t="s">
        <v>249</v>
      </c>
      <c r="C39" s="84" t="s">
        <v>250</v>
      </c>
      <c r="D39" s="83">
        <v>115730424.04000007</v>
      </c>
      <c r="E39" s="83">
        <v>46055333.149999999</v>
      </c>
      <c r="F39" s="83">
        <v>1358287.2999999998</v>
      </c>
      <c r="G39" s="83">
        <v>2138639.3200000003</v>
      </c>
      <c r="I39" s="83">
        <v>3253776.5300000017</v>
      </c>
      <c r="J39" s="83">
        <v>391022.69999999995</v>
      </c>
      <c r="K39" s="83">
        <v>388883.4</v>
      </c>
      <c r="L39" s="83">
        <v>17687655.760000005</v>
      </c>
      <c r="M39" s="83">
        <v>747173.21</v>
      </c>
      <c r="N39" s="83">
        <v>1080725.4699999997</v>
      </c>
      <c r="P39" s="83">
        <v>932270.62</v>
      </c>
      <c r="Q39" s="83">
        <v>195816.86999999994</v>
      </c>
      <c r="T39" s="83">
        <v>4014090.9200000013</v>
      </c>
      <c r="U39" s="83">
        <v>1514886.5399999996</v>
      </c>
      <c r="V39" s="83">
        <v>7525453.5499999961</v>
      </c>
      <c r="W39" s="83">
        <v>2247965.1</v>
      </c>
      <c r="AB39" s="83">
        <v>454914.79000000039</v>
      </c>
      <c r="AC39" s="83">
        <v>92261.020000000019</v>
      </c>
      <c r="AD39" s="83">
        <v>247331.44</v>
      </c>
      <c r="AE39" s="83">
        <v>453298.51</v>
      </c>
      <c r="AF39" s="83">
        <v>6042531.1700000037</v>
      </c>
      <c r="AG39" s="83">
        <v>5361998.4899999993</v>
      </c>
      <c r="AH39" s="83">
        <v>13200</v>
      </c>
      <c r="AJ39" s="83">
        <v>2091952.0700000005</v>
      </c>
      <c r="AK39" s="83">
        <v>420836.3</v>
      </c>
      <c r="AL39" s="83">
        <v>1113416.01</v>
      </c>
      <c r="AM39" s="83">
        <v>167280.10000000003</v>
      </c>
      <c r="AN39" s="83">
        <v>816642.74999999988</v>
      </c>
      <c r="AQ39" s="83">
        <v>132829</v>
      </c>
      <c r="AS39" s="83">
        <v>94063</v>
      </c>
      <c r="AT39" s="83">
        <v>120794.81</v>
      </c>
      <c r="AU39" s="83">
        <v>543936.55000000005</v>
      </c>
      <c r="AV39" s="83">
        <v>200</v>
      </c>
      <c r="AW39" s="83">
        <v>37187.879999999997</v>
      </c>
      <c r="AX39" s="83">
        <v>185603.09</v>
      </c>
      <c r="AY39" s="83">
        <v>11241.88</v>
      </c>
      <c r="AZ39" s="83">
        <v>2573.17</v>
      </c>
      <c r="BA39" s="83">
        <v>354237.18000000005</v>
      </c>
      <c r="BB39" s="83">
        <v>363475.99000000005</v>
      </c>
      <c r="BC39" s="83">
        <v>77262.28</v>
      </c>
      <c r="BD39" s="83">
        <v>453754.64</v>
      </c>
      <c r="BE39" s="83">
        <v>57946.17</v>
      </c>
      <c r="BG39" s="83">
        <v>26600.870000000014</v>
      </c>
      <c r="BH39" s="83">
        <v>14741.06</v>
      </c>
      <c r="BI39" s="83">
        <v>186947.94999999998</v>
      </c>
      <c r="BJ39" s="83">
        <v>4351.8100000000004</v>
      </c>
      <c r="BK39" s="83">
        <v>44518.65</v>
      </c>
      <c r="BM39" s="83">
        <v>737115</v>
      </c>
      <c r="BN39" s="83">
        <v>211417.35000000003</v>
      </c>
      <c r="BO39" s="83">
        <v>5517.39</v>
      </c>
      <c r="BR39" s="83">
        <v>2318969.23</v>
      </c>
      <c r="BS39" s="83">
        <v>101832.53</v>
      </c>
      <c r="BT39" s="83">
        <v>11248.009999999998</v>
      </c>
      <c r="BU39" s="83">
        <v>11248.009999999998</v>
      </c>
      <c r="BV39" s="83">
        <v>508974.2</v>
      </c>
      <c r="BX39" s="83">
        <v>382232.37</v>
      </c>
      <c r="BY39" s="83">
        <v>922873.86</v>
      </c>
      <c r="CC39" s="83">
        <v>566168.79</v>
      </c>
      <c r="CD39" s="83">
        <v>52499.99</v>
      </c>
      <c r="CE39" s="83">
        <v>165177.51</v>
      </c>
      <c r="CH39" s="83">
        <v>11486.89</v>
      </c>
      <c r="CK39" s="83">
        <v>162898.35999999999</v>
      </c>
      <c r="CL39" s="83">
        <v>162898.35999999999</v>
      </c>
      <c r="CP39" s="83">
        <v>6581.4</v>
      </c>
      <c r="CT39" s="83">
        <v>45522.09</v>
      </c>
    </row>
    <row r="40" spans="2:98" x14ac:dyDescent="0.25">
      <c r="B40" s="84" t="s">
        <v>223</v>
      </c>
      <c r="C40" s="84" t="s">
        <v>224</v>
      </c>
      <c r="D40" s="83">
        <v>205090923.15000007</v>
      </c>
      <c r="E40" s="83">
        <v>75120106.10999997</v>
      </c>
      <c r="F40" s="83">
        <v>2552882.0499999989</v>
      </c>
      <c r="G40" s="83">
        <v>1650067.969999999</v>
      </c>
      <c r="I40" s="83">
        <v>5453729.1500000004</v>
      </c>
      <c r="J40" s="83">
        <v>1178956.5700000003</v>
      </c>
      <c r="K40" s="83">
        <v>280485</v>
      </c>
      <c r="L40" s="83">
        <v>28108991.780000016</v>
      </c>
      <c r="M40" s="83">
        <v>827733.41999999993</v>
      </c>
      <c r="N40" s="83">
        <v>1701888.18</v>
      </c>
      <c r="P40" s="83">
        <v>1640.52</v>
      </c>
      <c r="Q40" s="83">
        <v>282187.82</v>
      </c>
      <c r="T40" s="83">
        <v>6418822.6000000034</v>
      </c>
      <c r="U40" s="83">
        <v>2282474.3299999991</v>
      </c>
      <c r="V40" s="83">
        <v>12127424.639999999</v>
      </c>
      <c r="W40" s="83">
        <v>3320832.3800000031</v>
      </c>
      <c r="AB40" s="83">
        <v>276285.95</v>
      </c>
      <c r="AC40" s="83">
        <v>129533.65000000002</v>
      </c>
      <c r="AD40" s="83">
        <v>413488.76000000018</v>
      </c>
      <c r="AE40" s="83">
        <v>663875.32999999926</v>
      </c>
      <c r="AF40" s="83">
        <v>10840529.820000002</v>
      </c>
      <c r="AG40" s="83">
        <v>8239792.4600000028</v>
      </c>
      <c r="AJ40" s="83">
        <v>4110679.6799999992</v>
      </c>
      <c r="AK40" s="83">
        <v>954634.58000000007</v>
      </c>
      <c r="AL40" s="83">
        <v>580513.24</v>
      </c>
      <c r="AM40" s="83">
        <v>1134669.3700000003</v>
      </c>
      <c r="AN40" s="83">
        <v>3514321.2100000004</v>
      </c>
      <c r="AO40" s="83">
        <v>162959.21000000002</v>
      </c>
      <c r="AQ40" s="83">
        <v>2000</v>
      </c>
      <c r="AR40" s="83">
        <v>117989.08</v>
      </c>
      <c r="AT40" s="83">
        <v>392938.06000000006</v>
      </c>
      <c r="AU40" s="83">
        <v>2478467.2199999997</v>
      </c>
      <c r="AV40" s="83">
        <v>325764.45</v>
      </c>
      <c r="AW40" s="83">
        <v>37251.49</v>
      </c>
      <c r="AY40" s="83">
        <v>36182.300000000003</v>
      </c>
      <c r="BA40" s="83">
        <v>96229.670000000013</v>
      </c>
      <c r="BB40" s="83">
        <v>610375.95000000007</v>
      </c>
      <c r="BC40" s="83">
        <v>155273.18000000002</v>
      </c>
      <c r="BD40" s="83">
        <v>488707.40999999986</v>
      </c>
      <c r="BE40" s="83">
        <v>225680.66000000006</v>
      </c>
      <c r="BG40" s="83">
        <v>51691.930000000008</v>
      </c>
      <c r="BI40" s="83">
        <v>2791188.63</v>
      </c>
      <c r="BK40" s="83">
        <v>23541</v>
      </c>
      <c r="BL40" s="83">
        <v>11072967.98</v>
      </c>
      <c r="BM40" s="83">
        <v>1714466.5899999999</v>
      </c>
      <c r="BN40" s="83">
        <v>1036434.1499999998</v>
      </c>
      <c r="BO40" s="83">
        <v>8031.84</v>
      </c>
      <c r="BP40" s="83">
        <v>15347.42</v>
      </c>
      <c r="BQ40" s="83">
        <v>2282289.14</v>
      </c>
      <c r="BR40" s="83">
        <v>1773</v>
      </c>
      <c r="BS40" s="83">
        <v>2576549.89</v>
      </c>
      <c r="BT40" s="83">
        <v>284127.27</v>
      </c>
      <c r="BU40" s="83">
        <v>284127.27</v>
      </c>
      <c r="BV40" s="83">
        <v>1385302.48</v>
      </c>
      <c r="BX40" s="83">
        <v>345000.13</v>
      </c>
      <c r="BY40" s="83">
        <v>1646948.59</v>
      </c>
      <c r="CA40" s="83">
        <v>81509.009999999995</v>
      </c>
      <c r="CC40" s="83">
        <v>130813.93999999999</v>
      </c>
      <c r="CE40" s="83">
        <v>173714.82</v>
      </c>
      <c r="CH40" s="83">
        <v>17415.939999999999</v>
      </c>
      <c r="CK40" s="83">
        <v>346784.69000000012</v>
      </c>
      <c r="CL40" s="83">
        <v>346784.69000000012</v>
      </c>
      <c r="CO40" s="83">
        <v>69199.17</v>
      </c>
      <c r="CP40" s="83">
        <v>280798.99</v>
      </c>
      <c r="CQ40" s="83">
        <v>45437</v>
      </c>
      <c r="CR40" s="83">
        <v>1096341.74</v>
      </c>
      <c r="CS40" s="83">
        <v>108050.03</v>
      </c>
      <c r="CT40" s="83">
        <v>208832.52999999997</v>
      </c>
    </row>
    <row r="41" spans="2:98" x14ac:dyDescent="0.25">
      <c r="B41" s="84" t="s">
        <v>653</v>
      </c>
      <c r="C41" s="84" t="s">
        <v>654</v>
      </c>
      <c r="D41" s="83">
        <v>61918902.990000002</v>
      </c>
      <c r="E41" s="83">
        <v>22159292.420000002</v>
      </c>
      <c r="F41" s="83">
        <v>1062843.25</v>
      </c>
      <c r="G41" s="83">
        <v>224406.05000000002</v>
      </c>
      <c r="I41" s="83">
        <v>1967024.6299999997</v>
      </c>
      <c r="J41" s="83">
        <v>545522.05000000005</v>
      </c>
      <c r="K41" s="83">
        <v>156494</v>
      </c>
      <c r="L41" s="83">
        <v>5830566.0600000005</v>
      </c>
      <c r="M41" s="83">
        <v>344318.83</v>
      </c>
      <c r="N41" s="83">
        <v>496041.53</v>
      </c>
      <c r="P41" s="83">
        <v>381618.14</v>
      </c>
      <c r="Q41" s="83">
        <v>29727.79</v>
      </c>
      <c r="T41" s="83">
        <v>1925721.99</v>
      </c>
      <c r="U41" s="83">
        <v>524087.77000000008</v>
      </c>
      <c r="V41" s="83">
        <v>3599501.5900000003</v>
      </c>
      <c r="W41" s="83">
        <v>742665.79000000015</v>
      </c>
      <c r="AB41" s="83">
        <v>100522.99999999999</v>
      </c>
      <c r="AC41" s="83">
        <v>27620.87</v>
      </c>
      <c r="AD41" s="83">
        <v>142352.41999999998</v>
      </c>
      <c r="AE41" s="83">
        <v>142963.99</v>
      </c>
      <c r="AF41" s="83">
        <v>3408536.0900000008</v>
      </c>
      <c r="AG41" s="83">
        <v>1832989.8299999994</v>
      </c>
      <c r="AI41" s="83">
        <v>152.74</v>
      </c>
      <c r="AJ41" s="83">
        <v>1484509.9599999997</v>
      </c>
      <c r="AK41" s="83">
        <v>37742.42</v>
      </c>
      <c r="AL41" s="83">
        <v>101223.86</v>
      </c>
      <c r="AM41" s="83">
        <v>630854.49</v>
      </c>
      <c r="AN41" s="83">
        <v>1027473.3700000001</v>
      </c>
      <c r="AO41" s="83">
        <v>6212.8099999999995</v>
      </c>
      <c r="AP41" s="83">
        <v>62268.19</v>
      </c>
      <c r="AQ41" s="83">
        <v>183366.07</v>
      </c>
      <c r="AR41" s="83">
        <v>316832.96999999997</v>
      </c>
      <c r="AT41" s="83">
        <v>258006.28000000003</v>
      </c>
      <c r="AU41" s="83">
        <v>734074.82000000007</v>
      </c>
      <c r="AV41" s="83">
        <v>255166.68</v>
      </c>
      <c r="AW41" s="83">
        <v>39369.08</v>
      </c>
      <c r="AY41" s="83">
        <v>322648.67000000004</v>
      </c>
      <c r="AZ41" s="83">
        <v>84693.02</v>
      </c>
      <c r="BA41" s="83">
        <v>109500.98</v>
      </c>
      <c r="BB41" s="83">
        <v>234593.68</v>
      </c>
      <c r="BC41" s="83">
        <v>1548222.9000000001</v>
      </c>
      <c r="BD41" s="83">
        <v>265956.26</v>
      </c>
      <c r="BE41" s="83">
        <v>1923.42</v>
      </c>
      <c r="BF41" s="83">
        <v>5252</v>
      </c>
      <c r="BG41" s="83">
        <v>23576.5</v>
      </c>
      <c r="BI41" s="83">
        <v>7500</v>
      </c>
      <c r="BK41" s="83">
        <v>2680827.4700000002</v>
      </c>
      <c r="BM41" s="83">
        <v>395052.85</v>
      </c>
      <c r="BN41" s="83">
        <v>411840.25</v>
      </c>
      <c r="BO41" s="83">
        <v>5240.7199999999993</v>
      </c>
      <c r="BP41" s="83">
        <v>24490.61</v>
      </c>
      <c r="BQ41" s="83">
        <v>403724.88999999996</v>
      </c>
      <c r="BR41" s="83">
        <v>143611.34</v>
      </c>
      <c r="BS41" s="83">
        <v>1132301.25</v>
      </c>
      <c r="BT41" s="83">
        <v>100601.32999999999</v>
      </c>
      <c r="BU41" s="83">
        <v>100601.32999999999</v>
      </c>
      <c r="BV41" s="83">
        <v>306216.33</v>
      </c>
      <c r="BX41" s="83">
        <v>105604</v>
      </c>
      <c r="BY41" s="83">
        <v>508006.42000000004</v>
      </c>
      <c r="CC41" s="83">
        <v>162386.84999999998</v>
      </c>
      <c r="CE41" s="83">
        <v>184833.24</v>
      </c>
      <c r="CF41" s="83">
        <v>5780.76</v>
      </c>
      <c r="CH41" s="83">
        <v>2007.2</v>
      </c>
      <c r="CK41" s="83">
        <v>148910.18000000002</v>
      </c>
      <c r="CL41" s="83">
        <v>148910.18000000002</v>
      </c>
      <c r="CM41" s="83">
        <v>906010.7</v>
      </c>
      <c r="CN41" s="83">
        <v>30628.959999999999</v>
      </c>
      <c r="CO41" s="83">
        <v>15665.509999999998</v>
      </c>
      <c r="CP41" s="83">
        <v>132588.4</v>
      </c>
      <c r="CQ41" s="83">
        <v>384176.52</v>
      </c>
      <c r="CS41" s="83">
        <v>266357.10000000003</v>
      </c>
      <c r="CT41" s="83">
        <v>76100.849999999991</v>
      </c>
    </row>
    <row r="42" spans="2:98" x14ac:dyDescent="0.25">
      <c r="B42" s="84" t="s">
        <v>323</v>
      </c>
      <c r="C42" s="84" t="s">
        <v>324</v>
      </c>
      <c r="D42" s="83">
        <v>8510061.2400000002</v>
      </c>
      <c r="E42" s="83">
        <v>2634962.4500000002</v>
      </c>
      <c r="F42" s="83">
        <v>65550.600000000006</v>
      </c>
      <c r="G42" s="83">
        <v>14262.35</v>
      </c>
      <c r="I42" s="83">
        <v>77785.790000000008</v>
      </c>
      <c r="J42" s="83">
        <v>67999.069999999992</v>
      </c>
      <c r="K42" s="83">
        <v>28057</v>
      </c>
      <c r="L42" s="83">
        <v>1057365.97</v>
      </c>
      <c r="M42" s="83">
        <v>78664.670000000013</v>
      </c>
      <c r="N42" s="83">
        <v>26364.61</v>
      </c>
      <c r="P42" s="83">
        <v>36342.979999999996</v>
      </c>
      <c r="Q42" s="83">
        <v>91280.08</v>
      </c>
      <c r="T42" s="83">
        <v>214468.26</v>
      </c>
      <c r="U42" s="83">
        <v>94738.42</v>
      </c>
      <c r="V42" s="83">
        <v>398940.03</v>
      </c>
      <c r="W42" s="83">
        <v>132703.29</v>
      </c>
      <c r="AB42" s="83">
        <v>14688.759999999998</v>
      </c>
      <c r="AC42" s="83">
        <v>7286.66</v>
      </c>
      <c r="AD42" s="83">
        <v>20450.79</v>
      </c>
      <c r="AE42" s="83">
        <v>44687.61</v>
      </c>
      <c r="AF42" s="83">
        <v>427072.01</v>
      </c>
      <c r="AG42" s="83">
        <v>406972.99</v>
      </c>
      <c r="AJ42" s="83">
        <v>479730.24000000005</v>
      </c>
      <c r="AK42" s="83">
        <v>6895.5</v>
      </c>
      <c r="AL42" s="83">
        <v>117325.34</v>
      </c>
      <c r="AM42" s="83">
        <v>5273.2599999999993</v>
      </c>
      <c r="AN42" s="83">
        <v>85768.12999999999</v>
      </c>
      <c r="AQ42" s="83">
        <v>606306.41</v>
      </c>
      <c r="AT42" s="83">
        <v>1295.2</v>
      </c>
      <c r="AU42" s="83">
        <v>387718.74</v>
      </c>
      <c r="AV42" s="83">
        <v>7125.6</v>
      </c>
      <c r="AW42" s="83">
        <v>33024.18</v>
      </c>
      <c r="AY42" s="83">
        <v>592.21</v>
      </c>
      <c r="BB42" s="83">
        <v>57119.45</v>
      </c>
      <c r="BC42" s="83">
        <v>3106.7699999999995</v>
      </c>
      <c r="BE42" s="83">
        <v>1000</v>
      </c>
      <c r="BH42" s="83">
        <v>10067.880000000001</v>
      </c>
      <c r="BM42" s="83">
        <v>96300.86</v>
      </c>
      <c r="BN42" s="83">
        <v>15994.76</v>
      </c>
      <c r="BO42" s="83">
        <v>2007.88</v>
      </c>
      <c r="BP42" s="83">
        <v>27591.759999999998</v>
      </c>
      <c r="BQ42" s="83">
        <v>86331.31</v>
      </c>
      <c r="BR42" s="83">
        <v>29597.63</v>
      </c>
      <c r="BS42" s="83">
        <v>16920.900000000001</v>
      </c>
      <c r="BT42" s="83">
        <v>14401.83</v>
      </c>
      <c r="BU42" s="83">
        <v>14401.83</v>
      </c>
      <c r="BV42" s="83">
        <v>22621.15</v>
      </c>
      <c r="BZ42" s="83">
        <v>4174.1400000000003</v>
      </c>
      <c r="CA42" s="83">
        <v>120646.2</v>
      </c>
      <c r="CK42" s="83">
        <v>43601.15</v>
      </c>
      <c r="CL42" s="83">
        <v>43601.15</v>
      </c>
      <c r="CN42" s="83">
        <v>215435.85</v>
      </c>
      <c r="CP42" s="83">
        <v>52831.02</v>
      </c>
      <c r="CT42" s="83">
        <v>18611.5</v>
      </c>
    </row>
    <row r="43" spans="2:98" x14ac:dyDescent="0.25">
      <c r="B43" s="84" t="s">
        <v>719</v>
      </c>
      <c r="C43" s="84" t="s">
        <v>720</v>
      </c>
      <c r="D43" s="83">
        <v>5589963.6600000001</v>
      </c>
      <c r="E43" s="83">
        <v>352630.86</v>
      </c>
      <c r="F43" s="83">
        <v>17100</v>
      </c>
      <c r="G43" s="83">
        <v>4992.8599999999997</v>
      </c>
      <c r="I43" s="83">
        <v>2303.52</v>
      </c>
      <c r="L43" s="83">
        <v>105240.17</v>
      </c>
      <c r="N43" s="83">
        <v>29087.699999999997</v>
      </c>
      <c r="P43" s="83">
        <v>2400</v>
      </c>
      <c r="T43" s="83">
        <v>28525.58</v>
      </c>
      <c r="U43" s="83">
        <v>10627.240000000002</v>
      </c>
      <c r="V43" s="83">
        <v>51748.639999999999</v>
      </c>
      <c r="W43" s="83">
        <v>15589.66</v>
      </c>
      <c r="AD43" s="83">
        <v>1394.05</v>
      </c>
      <c r="AE43" s="83">
        <v>2918.19</v>
      </c>
      <c r="AF43" s="83">
        <v>61560</v>
      </c>
      <c r="AG43" s="83">
        <v>48222</v>
      </c>
      <c r="AH43" s="83">
        <v>180.66</v>
      </c>
      <c r="AJ43" s="83">
        <v>127171.48000000001</v>
      </c>
      <c r="AK43" s="83">
        <v>12116.21</v>
      </c>
      <c r="AL43" s="83">
        <v>19810.580000000002</v>
      </c>
      <c r="AM43" s="83">
        <v>6788.98</v>
      </c>
      <c r="AN43" s="83">
        <v>25535.69</v>
      </c>
      <c r="AO43" s="83">
        <v>26247.74</v>
      </c>
      <c r="AQ43" s="83">
        <v>4502946.29</v>
      </c>
      <c r="AU43" s="83">
        <v>22233.47</v>
      </c>
      <c r="AX43" s="83">
        <v>399</v>
      </c>
      <c r="AZ43" s="83">
        <v>9585.26</v>
      </c>
      <c r="BB43" s="83">
        <v>3557.12</v>
      </c>
      <c r="BD43" s="83">
        <v>948.81</v>
      </c>
      <c r="BH43" s="83">
        <v>4103.2299999999996</v>
      </c>
      <c r="BI43" s="83">
        <v>63</v>
      </c>
      <c r="BM43" s="83">
        <v>28139.01</v>
      </c>
      <c r="BN43" s="83">
        <v>5871.57</v>
      </c>
      <c r="BT43" s="83">
        <v>75</v>
      </c>
      <c r="BU43" s="83">
        <v>75</v>
      </c>
      <c r="BV43" s="83">
        <v>18294.89</v>
      </c>
      <c r="BY43" s="83">
        <v>9074.99</v>
      </c>
      <c r="CC43" s="83">
        <v>5058.6400000000003</v>
      </c>
      <c r="CK43" s="83">
        <v>6047.93</v>
      </c>
      <c r="CL43" s="83">
        <v>6047.93</v>
      </c>
      <c r="CT43" s="83">
        <v>21373.64</v>
      </c>
    </row>
    <row r="44" spans="2:98" x14ac:dyDescent="0.25">
      <c r="B44" s="84" t="s">
        <v>463</v>
      </c>
      <c r="C44" s="84" t="s">
        <v>464</v>
      </c>
      <c r="D44" s="83">
        <v>109491623.15999997</v>
      </c>
      <c r="E44" s="83">
        <v>40843471.329999983</v>
      </c>
      <c r="F44" s="83">
        <v>1200612.7999999998</v>
      </c>
      <c r="G44" s="83">
        <v>1097700.8400000001</v>
      </c>
      <c r="I44" s="83">
        <v>993213.36</v>
      </c>
      <c r="J44" s="83">
        <v>301195.74</v>
      </c>
      <c r="K44" s="83">
        <v>364175.8</v>
      </c>
      <c r="L44" s="83">
        <v>16659938.010000004</v>
      </c>
      <c r="M44" s="83">
        <v>1143906.21</v>
      </c>
      <c r="N44" s="83">
        <v>771826.33000000007</v>
      </c>
      <c r="P44" s="83">
        <v>805761.84</v>
      </c>
      <c r="Q44" s="83">
        <v>189870.47999999998</v>
      </c>
      <c r="T44" s="83">
        <v>3338183.85</v>
      </c>
      <c r="U44" s="83">
        <v>1450952.540000001</v>
      </c>
      <c r="V44" s="83">
        <v>6320920.5899999999</v>
      </c>
      <c r="W44" s="83">
        <v>2136337.58</v>
      </c>
      <c r="Z44" s="83">
        <v>39355.67</v>
      </c>
      <c r="AA44" s="83">
        <v>3109.9</v>
      </c>
      <c r="AB44" s="83">
        <v>174190.46999999983</v>
      </c>
      <c r="AC44" s="83">
        <v>76237.560000000041</v>
      </c>
      <c r="AD44" s="83">
        <v>232377.49000000005</v>
      </c>
      <c r="AE44" s="83">
        <v>489957.45000000019</v>
      </c>
      <c r="AF44" s="83">
        <v>5933914.8199999984</v>
      </c>
      <c r="AG44" s="83">
        <v>5824344.6200000001</v>
      </c>
      <c r="AH44" s="83">
        <v>0</v>
      </c>
      <c r="AI44" s="83">
        <v>-3.2014213502407074E-10</v>
      </c>
      <c r="AJ44" s="83">
        <v>2657137.6300000004</v>
      </c>
      <c r="AK44" s="83">
        <v>441437.02</v>
      </c>
      <c r="AL44" s="83">
        <v>1769089.63</v>
      </c>
      <c r="AM44" s="83">
        <v>1471348.8599999999</v>
      </c>
      <c r="AN44" s="83">
        <v>304649.12000000005</v>
      </c>
      <c r="AO44" s="83">
        <v>13261.02</v>
      </c>
      <c r="AP44" s="83">
        <v>62764.800000000003</v>
      </c>
      <c r="AQ44" s="83">
        <v>885672.43</v>
      </c>
      <c r="AR44" s="83">
        <v>45359.8</v>
      </c>
      <c r="AT44" s="83">
        <v>568870.45000000007</v>
      </c>
      <c r="AU44" s="83">
        <v>1634036.63</v>
      </c>
      <c r="AV44" s="83">
        <v>252611.75</v>
      </c>
      <c r="AW44" s="83">
        <v>61137.19</v>
      </c>
      <c r="AY44" s="83">
        <v>107766.37000000001</v>
      </c>
      <c r="AZ44" s="83">
        <v>5180</v>
      </c>
      <c r="BA44" s="83">
        <v>37114.289999999994</v>
      </c>
      <c r="BB44" s="83">
        <v>893148.6100000001</v>
      </c>
      <c r="BC44" s="83">
        <v>22719.05</v>
      </c>
      <c r="BD44" s="83">
        <v>62029.250000000007</v>
      </c>
      <c r="BE44" s="83">
        <v>118687.18</v>
      </c>
      <c r="BF44" s="83">
        <v>5820.4</v>
      </c>
      <c r="BG44" s="83">
        <v>25449.089999999997</v>
      </c>
      <c r="BI44" s="83">
        <v>971128.87000000011</v>
      </c>
      <c r="BK44" s="83">
        <v>28840</v>
      </c>
      <c r="BM44" s="83">
        <v>771645.35000000009</v>
      </c>
      <c r="BN44" s="83">
        <v>1075293.8700000001</v>
      </c>
      <c r="BO44" s="83">
        <v>37615.1</v>
      </c>
      <c r="BP44" s="83">
        <v>5648.72</v>
      </c>
      <c r="BQ44" s="83">
        <v>1761789.87</v>
      </c>
      <c r="BR44" s="83">
        <v>9449.5</v>
      </c>
      <c r="BT44" s="83">
        <v>25869.590000000004</v>
      </c>
      <c r="BU44" s="83">
        <v>25869.590000000004</v>
      </c>
      <c r="BV44" s="83">
        <v>673079.95</v>
      </c>
      <c r="BX44" s="83">
        <v>502915.68000000005</v>
      </c>
      <c r="BY44" s="83">
        <v>959799.35</v>
      </c>
      <c r="CC44" s="83">
        <v>144190.97</v>
      </c>
      <c r="CE44" s="83">
        <v>33346.080000000002</v>
      </c>
      <c r="CF44" s="83">
        <v>3401.82</v>
      </c>
      <c r="CG44" s="83">
        <v>126.58</v>
      </c>
      <c r="CK44" s="83">
        <v>352491.96999999986</v>
      </c>
      <c r="CL44" s="83">
        <v>352491.96999999986</v>
      </c>
      <c r="CT44" s="83">
        <v>298144.04000000004</v>
      </c>
    </row>
    <row r="45" spans="2:98" x14ac:dyDescent="0.25">
      <c r="B45" s="84" t="s">
        <v>765</v>
      </c>
      <c r="C45" s="84" t="s">
        <v>766</v>
      </c>
      <c r="D45" s="83">
        <v>11800259.710000001</v>
      </c>
      <c r="E45" s="83">
        <v>3856516.7199999997</v>
      </c>
      <c r="F45" s="83">
        <v>144452.22999999998</v>
      </c>
      <c r="G45" s="83">
        <v>167947.15</v>
      </c>
      <c r="I45" s="83">
        <v>10624.85</v>
      </c>
      <c r="J45" s="83">
        <v>4250</v>
      </c>
      <c r="L45" s="83">
        <v>1599809.2800000003</v>
      </c>
      <c r="M45" s="83">
        <v>111346.29000000001</v>
      </c>
      <c r="N45" s="83">
        <v>90893.540000000008</v>
      </c>
      <c r="P45" s="83">
        <v>179077.29</v>
      </c>
      <c r="Q45" s="83">
        <v>1036.6799999999998</v>
      </c>
      <c r="T45" s="83">
        <v>312973.33999999997</v>
      </c>
      <c r="U45" s="83">
        <v>146905.79999999999</v>
      </c>
      <c r="V45" s="83">
        <v>581624.42000000004</v>
      </c>
      <c r="W45" s="83">
        <v>226299.50999999998</v>
      </c>
      <c r="AB45" s="83">
        <v>22546.62</v>
      </c>
      <c r="AC45" s="83">
        <v>7875.09</v>
      </c>
      <c r="AD45" s="83">
        <v>28756.600000000002</v>
      </c>
      <c r="AE45" s="83">
        <v>67619.509999999995</v>
      </c>
      <c r="AF45" s="83">
        <v>535555.65999999992</v>
      </c>
      <c r="AG45" s="83">
        <v>610731.11999999988</v>
      </c>
      <c r="AJ45" s="83">
        <v>347476.87</v>
      </c>
      <c r="AK45" s="83">
        <v>61487.88</v>
      </c>
      <c r="AL45" s="83">
        <v>252967.88</v>
      </c>
      <c r="AM45" s="83">
        <v>49678.49</v>
      </c>
      <c r="AN45" s="83">
        <v>58186.37</v>
      </c>
      <c r="AO45" s="83">
        <v>667.74</v>
      </c>
      <c r="AQ45" s="83">
        <v>1147914.52</v>
      </c>
      <c r="AT45" s="83">
        <v>11041.4</v>
      </c>
      <c r="AU45" s="83">
        <v>91695.01999999999</v>
      </c>
      <c r="AV45" s="83">
        <v>175596.47</v>
      </c>
      <c r="AW45" s="83">
        <v>21765.99</v>
      </c>
      <c r="AZ45" s="83">
        <v>25678.85</v>
      </c>
      <c r="BB45" s="83">
        <v>29526.16</v>
      </c>
      <c r="BC45" s="83">
        <v>18667.18</v>
      </c>
      <c r="BD45" s="83">
        <v>22132.43</v>
      </c>
      <c r="BG45" s="83">
        <v>20482.93</v>
      </c>
      <c r="BJ45" s="83">
        <v>38858.199999999997</v>
      </c>
      <c r="BK45" s="83">
        <v>4907</v>
      </c>
      <c r="BM45" s="83">
        <v>84655.33</v>
      </c>
      <c r="BN45" s="83">
        <v>52844.020000000004</v>
      </c>
      <c r="BQ45" s="83">
        <v>234583.66999999998</v>
      </c>
      <c r="BR45" s="83">
        <v>44031.94</v>
      </c>
      <c r="BT45" s="83">
        <v>6450</v>
      </c>
      <c r="BU45" s="83">
        <v>6450</v>
      </c>
      <c r="BV45" s="83">
        <v>9740.5999999999985</v>
      </c>
      <c r="BY45" s="83">
        <v>167559.31</v>
      </c>
      <c r="CA45" s="83">
        <v>185.46</v>
      </c>
      <c r="CC45" s="83">
        <v>29497.64</v>
      </c>
      <c r="CK45" s="83">
        <v>36097.06</v>
      </c>
      <c r="CL45" s="83">
        <v>36097.06</v>
      </c>
      <c r="CN45" s="83">
        <v>47986.229999999996</v>
      </c>
      <c r="CQ45" s="83">
        <v>1055.3699999999999</v>
      </c>
    </row>
    <row r="46" spans="2:98" x14ac:dyDescent="0.25">
      <c r="B46" s="84" t="s">
        <v>259</v>
      </c>
      <c r="C46" s="84" t="s">
        <v>260</v>
      </c>
      <c r="D46" s="83">
        <v>23475201.039999992</v>
      </c>
      <c r="E46" s="83">
        <v>8486919.0700000022</v>
      </c>
      <c r="F46" s="83">
        <v>370827.26999999996</v>
      </c>
      <c r="G46" s="83">
        <v>281681.63</v>
      </c>
      <c r="I46" s="83">
        <v>335739.15</v>
      </c>
      <c r="J46" s="83">
        <v>56025.78</v>
      </c>
      <c r="K46" s="83">
        <v>28057</v>
      </c>
      <c r="L46" s="83">
        <v>3687409.8499999996</v>
      </c>
      <c r="M46" s="83">
        <v>219840.73</v>
      </c>
      <c r="N46" s="83">
        <v>124411.13999999998</v>
      </c>
      <c r="P46" s="83">
        <v>197608.08</v>
      </c>
      <c r="Q46" s="83">
        <v>70423.75</v>
      </c>
      <c r="T46" s="83">
        <v>716627.57000000007</v>
      </c>
      <c r="U46" s="83">
        <v>318836.92000000004</v>
      </c>
      <c r="V46" s="83">
        <v>1324796.6200000001</v>
      </c>
      <c r="W46" s="83">
        <v>466190.88000000006</v>
      </c>
      <c r="AB46" s="83">
        <v>75752.13</v>
      </c>
      <c r="AC46" s="83">
        <v>16928.260000000002</v>
      </c>
      <c r="AD46" s="83">
        <v>71792.560000000012</v>
      </c>
      <c r="AE46" s="83">
        <v>120084.05</v>
      </c>
      <c r="AF46" s="83">
        <v>1290353</v>
      </c>
      <c r="AG46" s="83">
        <v>1306617</v>
      </c>
      <c r="AJ46" s="83">
        <v>647648.28999999992</v>
      </c>
      <c r="AK46" s="83">
        <v>126821.18</v>
      </c>
      <c r="AL46" s="83">
        <v>525051.07000000007</v>
      </c>
      <c r="AM46" s="83">
        <v>9541.31</v>
      </c>
      <c r="AN46" s="83">
        <v>119006.73999999999</v>
      </c>
      <c r="AO46" s="83">
        <v>38498.92</v>
      </c>
      <c r="AP46" s="83">
        <v>50696.79</v>
      </c>
      <c r="AQ46" s="83">
        <v>30198</v>
      </c>
      <c r="AT46" s="83">
        <v>74876.989999999991</v>
      </c>
      <c r="AU46" s="83">
        <v>151079.32</v>
      </c>
      <c r="AV46" s="83">
        <v>39070</v>
      </c>
      <c r="AW46" s="83">
        <v>35957.67</v>
      </c>
      <c r="BB46" s="83">
        <v>91209.63</v>
      </c>
      <c r="BC46" s="83">
        <v>70018.219999999987</v>
      </c>
      <c r="BD46" s="83">
        <v>148769.89000000001</v>
      </c>
      <c r="BE46" s="83">
        <v>10797.65</v>
      </c>
      <c r="BG46" s="83">
        <v>8533.2200000000012</v>
      </c>
      <c r="BI46" s="83">
        <v>24749.66</v>
      </c>
      <c r="BL46" s="83">
        <v>-65.88</v>
      </c>
      <c r="BM46" s="83">
        <v>144197</v>
      </c>
      <c r="BN46" s="83">
        <v>312623.16000000003</v>
      </c>
      <c r="BO46" s="83">
        <v>1512.5</v>
      </c>
      <c r="BP46" s="83">
        <v>227.83</v>
      </c>
      <c r="BQ46" s="83">
        <v>409721.27999999997</v>
      </c>
      <c r="BR46" s="83">
        <v>110000</v>
      </c>
      <c r="BT46" s="83">
        <v>45064.38</v>
      </c>
      <c r="BU46" s="83">
        <v>45064.38</v>
      </c>
      <c r="BV46" s="83">
        <v>193931.78999999998</v>
      </c>
      <c r="BX46" s="83">
        <v>25874.16</v>
      </c>
      <c r="BY46" s="83">
        <v>233799.68000000002</v>
      </c>
      <c r="CC46" s="83">
        <v>48925.99</v>
      </c>
      <c r="CE46" s="83">
        <v>10775.05</v>
      </c>
      <c r="CH46" s="83">
        <v>243.54</v>
      </c>
      <c r="CK46" s="83">
        <v>66068</v>
      </c>
      <c r="CL46" s="83">
        <v>66068</v>
      </c>
      <c r="CO46" s="83">
        <v>5987.92</v>
      </c>
      <c r="CP46" s="83">
        <v>3945.8</v>
      </c>
      <c r="CR46" s="83">
        <v>11955.6</v>
      </c>
      <c r="CT46" s="83">
        <v>80966.25</v>
      </c>
    </row>
    <row r="47" spans="2:98" x14ac:dyDescent="0.25">
      <c r="B47" s="84" t="s">
        <v>425</v>
      </c>
      <c r="C47" s="84" t="s">
        <v>426</v>
      </c>
      <c r="D47" s="83">
        <v>20339774.510000005</v>
      </c>
      <c r="E47" s="83">
        <v>6037537.46</v>
      </c>
      <c r="F47" s="83">
        <v>292691.57999999996</v>
      </c>
      <c r="G47" s="83">
        <v>72522.59</v>
      </c>
      <c r="I47" s="83">
        <v>176694.15000000002</v>
      </c>
      <c r="K47" s="83">
        <v>2160</v>
      </c>
      <c r="L47" s="83">
        <v>1941580.69</v>
      </c>
      <c r="M47" s="83">
        <v>167137.76</v>
      </c>
      <c r="N47" s="83">
        <v>31256.59</v>
      </c>
      <c r="P47" s="83">
        <v>193016.79</v>
      </c>
      <c r="Q47" s="83">
        <v>2950</v>
      </c>
      <c r="T47" s="83">
        <v>493483.45999999996</v>
      </c>
      <c r="U47" s="83">
        <v>173856.41</v>
      </c>
      <c r="V47" s="83">
        <v>957938.56</v>
      </c>
      <c r="W47" s="83">
        <v>238807.75999999998</v>
      </c>
      <c r="AB47" s="83">
        <v>25535.579999999998</v>
      </c>
      <c r="AC47" s="83">
        <v>9146.2199999999993</v>
      </c>
      <c r="AD47" s="83">
        <v>37854.67</v>
      </c>
      <c r="AE47" s="83">
        <v>81033.36</v>
      </c>
      <c r="AF47" s="83">
        <v>910878</v>
      </c>
      <c r="AG47" s="83">
        <v>599503</v>
      </c>
      <c r="AJ47" s="83">
        <v>372178.93000000005</v>
      </c>
      <c r="AK47" s="83">
        <v>12186.08</v>
      </c>
      <c r="AM47" s="83">
        <v>71352.12000000001</v>
      </c>
      <c r="AN47" s="83">
        <v>37583.630000000005</v>
      </c>
      <c r="AO47" s="83">
        <v>14373.29</v>
      </c>
      <c r="AQ47" s="83">
        <v>248767.37999999998</v>
      </c>
      <c r="AT47" s="83">
        <v>114470.78</v>
      </c>
      <c r="AU47" s="83">
        <v>2218005.7000000002</v>
      </c>
      <c r="AV47" s="83">
        <v>64745</v>
      </c>
      <c r="AW47" s="83">
        <v>22170.34</v>
      </c>
      <c r="AY47" s="83">
        <v>32610.78</v>
      </c>
      <c r="AZ47" s="83">
        <v>986.96</v>
      </c>
      <c r="BA47" s="83">
        <v>88855.72</v>
      </c>
      <c r="BB47" s="83">
        <v>121164.13</v>
      </c>
      <c r="BC47" s="83">
        <v>17893.21</v>
      </c>
      <c r="BD47" s="83">
        <v>125978.13</v>
      </c>
      <c r="BE47" s="83">
        <v>50484.65</v>
      </c>
      <c r="BG47" s="83">
        <v>9364.369999999999</v>
      </c>
      <c r="BI47" s="83">
        <v>280456.96999999997</v>
      </c>
      <c r="BK47" s="83">
        <v>1052140.9099999999</v>
      </c>
      <c r="BM47" s="83">
        <v>143895</v>
      </c>
      <c r="BN47" s="83">
        <v>43093.61</v>
      </c>
      <c r="BO47" s="83">
        <v>1536</v>
      </c>
      <c r="BP47" s="83">
        <v>32733.940000000002</v>
      </c>
      <c r="BQ47" s="83">
        <v>355549.32999999996</v>
      </c>
      <c r="BR47" s="83">
        <v>31366.75</v>
      </c>
      <c r="BT47" s="83">
        <v>7806.0599999999995</v>
      </c>
      <c r="BU47" s="83">
        <v>7806.0599999999995</v>
      </c>
      <c r="BV47" s="83">
        <v>267804.47000000003</v>
      </c>
      <c r="BX47" s="83">
        <v>55724.54</v>
      </c>
      <c r="BY47" s="83">
        <v>140217.24</v>
      </c>
      <c r="CC47" s="83">
        <v>37063.410000000003</v>
      </c>
      <c r="CE47" s="83">
        <v>290426.77999999997</v>
      </c>
      <c r="CG47" s="83">
        <v>800</v>
      </c>
      <c r="CI47" s="83">
        <v>2511</v>
      </c>
      <c r="CK47" s="83">
        <v>53501.64</v>
      </c>
      <c r="CL47" s="83">
        <v>53501.64</v>
      </c>
      <c r="CM47" s="83">
        <v>551572.41999999993</v>
      </c>
      <c r="CO47" s="83">
        <v>25040.49</v>
      </c>
      <c r="CQ47" s="83">
        <v>38664.410000000003</v>
      </c>
      <c r="CR47" s="83">
        <v>574400.81999999995</v>
      </c>
      <c r="CS47" s="83">
        <v>200524.11</v>
      </c>
      <c r="CT47" s="83">
        <v>84188.78</v>
      </c>
    </row>
    <row r="48" spans="2:98" x14ac:dyDescent="0.25">
      <c r="B48" s="84" t="s">
        <v>833</v>
      </c>
      <c r="C48" s="84" t="s">
        <v>834</v>
      </c>
      <c r="D48" s="83">
        <v>46854477.169999994</v>
      </c>
      <c r="E48" s="83">
        <v>14798196.200000001</v>
      </c>
      <c r="F48" s="83">
        <v>396242.82</v>
      </c>
      <c r="G48" s="83">
        <v>754118.72</v>
      </c>
      <c r="I48" s="83">
        <v>281917.06000000006</v>
      </c>
      <c r="J48" s="83">
        <v>34407.94</v>
      </c>
      <c r="K48" s="83">
        <v>100877</v>
      </c>
      <c r="L48" s="83">
        <v>9975940.8599999994</v>
      </c>
      <c r="M48" s="83">
        <v>374605.41000000003</v>
      </c>
      <c r="N48" s="83">
        <v>474418.36000000004</v>
      </c>
      <c r="P48" s="83">
        <v>52360</v>
      </c>
      <c r="Q48" s="83">
        <v>23858.870000000003</v>
      </c>
      <c r="T48" s="83">
        <v>1221980.6499999999</v>
      </c>
      <c r="U48" s="83">
        <v>803025.2100000002</v>
      </c>
      <c r="V48" s="83">
        <v>2322552.0099999998</v>
      </c>
      <c r="W48" s="83">
        <v>1201248.08</v>
      </c>
      <c r="AB48" s="83">
        <v>63120.54</v>
      </c>
      <c r="AC48" s="83">
        <v>41066.659999999989</v>
      </c>
      <c r="AD48" s="83">
        <v>89140.22</v>
      </c>
      <c r="AE48" s="83">
        <v>343604.74</v>
      </c>
      <c r="AF48" s="83">
        <v>2239805.25</v>
      </c>
      <c r="AG48" s="83">
        <v>3273690.0700000003</v>
      </c>
      <c r="AH48" s="83">
        <v>33718.47</v>
      </c>
      <c r="AI48" s="83">
        <v>2246.1600000000003</v>
      </c>
      <c r="AJ48" s="83">
        <v>1357739.4</v>
      </c>
      <c r="AK48" s="83">
        <v>838260.54999999993</v>
      </c>
      <c r="AL48" s="83">
        <v>100408.41</v>
      </c>
      <c r="AM48" s="83">
        <v>509611.99</v>
      </c>
      <c r="AN48" s="83">
        <v>390056.41000000003</v>
      </c>
      <c r="AO48" s="83">
        <v>59424.33</v>
      </c>
      <c r="AQ48" s="83">
        <v>2577.73</v>
      </c>
      <c r="AR48" s="83">
        <v>975</v>
      </c>
      <c r="AS48" s="83">
        <v>62727.5</v>
      </c>
      <c r="AT48" s="83">
        <v>165448.20000000001</v>
      </c>
      <c r="AU48" s="83">
        <v>363298.41000000003</v>
      </c>
      <c r="AV48" s="83">
        <v>26668.190000000002</v>
      </c>
      <c r="AW48" s="83">
        <v>55751.729999999996</v>
      </c>
      <c r="AX48" s="83">
        <v>44060</v>
      </c>
      <c r="AY48" s="83">
        <v>34814</v>
      </c>
      <c r="AZ48" s="83">
        <v>83992.99</v>
      </c>
      <c r="BA48" s="83">
        <v>15549.39</v>
      </c>
      <c r="BB48" s="83">
        <v>149691.76</v>
      </c>
      <c r="BC48" s="83">
        <v>44212.45</v>
      </c>
      <c r="BD48" s="83">
        <v>298960.42000000004</v>
      </c>
      <c r="BE48" s="83">
        <v>56579.32</v>
      </c>
      <c r="BG48" s="83">
        <v>134226.73000000001</v>
      </c>
      <c r="BL48" s="83">
        <v>17918.02</v>
      </c>
      <c r="BM48" s="83">
        <v>400801.16000000003</v>
      </c>
      <c r="BN48" s="83">
        <v>413383.82999999996</v>
      </c>
      <c r="BO48" s="83">
        <v>156</v>
      </c>
      <c r="BP48" s="83">
        <v>20129.29</v>
      </c>
      <c r="BQ48" s="83">
        <v>338187.54</v>
      </c>
      <c r="BR48" s="83">
        <v>552262.01</v>
      </c>
      <c r="BS48" s="83">
        <v>419534.36</v>
      </c>
      <c r="BT48" s="83">
        <v>11613.170000000002</v>
      </c>
      <c r="BU48" s="83">
        <v>11613.170000000002</v>
      </c>
      <c r="BX48" s="83">
        <v>139859.15000000002</v>
      </c>
      <c r="BY48" s="83">
        <v>323718.69</v>
      </c>
      <c r="BZ48" s="83">
        <v>3861.94</v>
      </c>
      <c r="CE48" s="83">
        <v>79445.08</v>
      </c>
      <c r="CF48" s="83">
        <v>3838.2</v>
      </c>
      <c r="CK48" s="83">
        <v>62613.259999999995</v>
      </c>
      <c r="CL48" s="83">
        <v>62613.259999999995</v>
      </c>
      <c r="CT48" s="83">
        <v>369979.26</v>
      </c>
    </row>
    <row r="49" spans="2:99" x14ac:dyDescent="0.25">
      <c r="B49" s="84" t="s">
        <v>429</v>
      </c>
      <c r="C49" s="84" t="s">
        <v>430</v>
      </c>
      <c r="D49" s="83">
        <v>84008608.959999979</v>
      </c>
      <c r="E49" s="83">
        <v>30816920.120000001</v>
      </c>
      <c r="F49" s="83">
        <v>1341118.9900000002</v>
      </c>
      <c r="G49" s="83">
        <v>823632.55999999994</v>
      </c>
      <c r="I49" s="83">
        <v>1109903.2</v>
      </c>
      <c r="J49" s="83">
        <v>234150.84000000003</v>
      </c>
      <c r="K49" s="83">
        <v>228615.8</v>
      </c>
      <c r="L49" s="83">
        <v>11918486.699999997</v>
      </c>
      <c r="M49" s="83">
        <v>788963.48</v>
      </c>
      <c r="N49" s="83">
        <v>524561.09</v>
      </c>
      <c r="P49" s="83">
        <v>712169.07000000007</v>
      </c>
      <c r="Q49" s="83">
        <v>55877.960000000006</v>
      </c>
      <c r="T49" s="83">
        <v>2582538.27</v>
      </c>
      <c r="U49" s="83">
        <v>1033358.9599999997</v>
      </c>
      <c r="V49" s="83">
        <v>4850635.43</v>
      </c>
      <c r="W49" s="83">
        <v>1522567.1400000004</v>
      </c>
      <c r="Z49" s="83">
        <v>555.9</v>
      </c>
      <c r="AB49" s="83">
        <v>191784.57</v>
      </c>
      <c r="AC49" s="83">
        <v>77932.169999999984</v>
      </c>
      <c r="AD49" s="83">
        <v>229772.05</v>
      </c>
      <c r="AE49" s="83">
        <v>445180.79000000004</v>
      </c>
      <c r="AF49" s="83">
        <v>4771100.0500000007</v>
      </c>
      <c r="AG49" s="83">
        <v>4289061.95</v>
      </c>
      <c r="AJ49" s="83">
        <v>2147442.4099999997</v>
      </c>
      <c r="AK49" s="83">
        <v>362235.89</v>
      </c>
      <c r="AL49" s="83">
        <v>1476781.6800000002</v>
      </c>
      <c r="AM49" s="83">
        <v>605518.09</v>
      </c>
      <c r="AN49" s="83">
        <v>979166.23</v>
      </c>
      <c r="AO49" s="83">
        <v>2491.9899999999998</v>
      </c>
      <c r="AQ49" s="83">
        <v>610073.69999999995</v>
      </c>
      <c r="AT49" s="83">
        <v>191449.62</v>
      </c>
      <c r="AU49" s="83">
        <v>1651145.57</v>
      </c>
      <c r="AV49" s="83">
        <v>19160</v>
      </c>
      <c r="AW49" s="83">
        <v>29872.15</v>
      </c>
      <c r="AX49" s="83">
        <v>22500</v>
      </c>
      <c r="AY49" s="83">
        <v>110848.29000000001</v>
      </c>
      <c r="BB49" s="83">
        <v>435517.19</v>
      </c>
      <c r="BC49" s="83">
        <v>135067</v>
      </c>
      <c r="BD49" s="83">
        <v>377005.54</v>
      </c>
      <c r="BE49" s="83">
        <v>7430</v>
      </c>
      <c r="BF49" s="83">
        <v>2644.25</v>
      </c>
      <c r="BG49" s="83">
        <v>21885.33</v>
      </c>
      <c r="BH49" s="83">
        <v>26415.65</v>
      </c>
      <c r="BK49" s="83">
        <v>46801</v>
      </c>
      <c r="BL49" s="83">
        <v>33</v>
      </c>
      <c r="BM49" s="83">
        <v>593966</v>
      </c>
      <c r="BN49" s="83">
        <v>764124.48</v>
      </c>
      <c r="BO49" s="83">
        <v>4535.6899999999996</v>
      </c>
      <c r="BP49" s="83">
        <v>69997.53</v>
      </c>
      <c r="BQ49" s="83">
        <v>1214212.0899999999</v>
      </c>
      <c r="BR49" s="83">
        <v>1234312.1499999999</v>
      </c>
      <c r="BT49" s="83">
        <v>154888.15</v>
      </c>
      <c r="BU49" s="83">
        <v>154888.15</v>
      </c>
      <c r="BV49" s="83">
        <v>356947.62</v>
      </c>
      <c r="BX49" s="83">
        <v>286800.37</v>
      </c>
      <c r="BY49" s="83">
        <v>647400.55000000005</v>
      </c>
      <c r="CA49" s="83">
        <v>25632.6</v>
      </c>
      <c r="CB49" s="83">
        <v>302.8</v>
      </c>
      <c r="CC49" s="83">
        <v>109996.91</v>
      </c>
      <c r="CE49" s="83">
        <v>54722.89</v>
      </c>
      <c r="CF49" s="83">
        <v>6101.03</v>
      </c>
      <c r="CK49" s="83">
        <v>311894.25</v>
      </c>
      <c r="CL49" s="83">
        <v>311894.25</v>
      </c>
      <c r="CP49" s="83">
        <v>68738</v>
      </c>
      <c r="CR49" s="83">
        <v>119992.4</v>
      </c>
      <c r="CT49" s="83">
        <v>173671.78</v>
      </c>
    </row>
    <row r="50" spans="2:99" x14ac:dyDescent="0.25">
      <c r="B50" s="84" t="s">
        <v>583</v>
      </c>
      <c r="C50" s="84" t="s">
        <v>584</v>
      </c>
      <c r="D50" s="83">
        <v>4254972.5300000012</v>
      </c>
      <c r="E50" s="83">
        <v>926375.81</v>
      </c>
      <c r="F50" s="83">
        <v>17121.669999999998</v>
      </c>
      <c r="G50" s="83">
        <v>25259.260000000002</v>
      </c>
      <c r="I50" s="83">
        <v>37035.589999999997</v>
      </c>
      <c r="J50" s="83">
        <v>355.48</v>
      </c>
      <c r="L50" s="83">
        <v>838796.96</v>
      </c>
      <c r="M50" s="83">
        <v>15126.48</v>
      </c>
      <c r="N50" s="83">
        <v>51369.21</v>
      </c>
      <c r="P50" s="83">
        <v>11369.9</v>
      </c>
      <c r="Q50" s="83">
        <v>9870.27</v>
      </c>
      <c r="T50" s="83">
        <v>74093.69</v>
      </c>
      <c r="U50" s="83">
        <v>68532.53</v>
      </c>
      <c r="V50" s="83">
        <v>144987.29</v>
      </c>
      <c r="W50" s="83">
        <v>97898.799999999988</v>
      </c>
      <c r="AB50" s="83">
        <v>4950.04</v>
      </c>
      <c r="AC50" s="83">
        <v>5008.41</v>
      </c>
      <c r="AD50" s="83">
        <v>4968.5300000000007</v>
      </c>
      <c r="AE50" s="83">
        <v>17458.399999999998</v>
      </c>
      <c r="AF50" s="83">
        <v>158004</v>
      </c>
      <c r="AG50" s="83">
        <v>264910</v>
      </c>
      <c r="AJ50" s="83">
        <v>128183.18999999999</v>
      </c>
      <c r="AK50" s="83">
        <v>42103.29</v>
      </c>
      <c r="AL50" s="83">
        <v>58282.98</v>
      </c>
      <c r="AM50" s="83">
        <v>37636.880000000005</v>
      </c>
      <c r="AN50" s="83">
        <v>77305.259999999995</v>
      </c>
      <c r="AP50" s="83">
        <v>15332.84</v>
      </c>
      <c r="AQ50" s="83">
        <v>246573.83000000002</v>
      </c>
      <c r="AT50" s="83">
        <v>35254.58</v>
      </c>
      <c r="AU50" s="83">
        <v>16022.99</v>
      </c>
      <c r="AW50" s="83">
        <v>20246.560000000001</v>
      </c>
      <c r="BB50" s="83">
        <v>2780</v>
      </c>
      <c r="BC50" s="83">
        <v>18612.190000000002</v>
      </c>
      <c r="BD50" s="83">
        <v>14413.18</v>
      </c>
      <c r="BG50" s="83">
        <v>532.30999999999995</v>
      </c>
      <c r="BH50" s="83">
        <v>7808.79</v>
      </c>
      <c r="BI50" s="83">
        <v>5216.34</v>
      </c>
      <c r="BM50" s="83">
        <v>137829.82</v>
      </c>
      <c r="BN50" s="83">
        <v>48454.28</v>
      </c>
      <c r="BO50" s="83">
        <v>545.59999999999991</v>
      </c>
      <c r="BP50" s="83">
        <v>103.33</v>
      </c>
      <c r="BR50" s="83">
        <v>143713.99</v>
      </c>
      <c r="BT50" s="83">
        <v>12409</v>
      </c>
      <c r="BU50" s="83">
        <v>12409</v>
      </c>
      <c r="BV50" s="83">
        <v>355571.7</v>
      </c>
      <c r="BY50" s="83">
        <v>16521</v>
      </c>
      <c r="CC50" s="83">
        <v>7571.1900000000005</v>
      </c>
      <c r="CE50" s="83">
        <v>6907.11</v>
      </c>
      <c r="CF50" s="83">
        <v>383.97</v>
      </c>
      <c r="CK50" s="83">
        <v>20326.38</v>
      </c>
      <c r="CL50" s="83">
        <v>20326.38</v>
      </c>
      <c r="CT50" s="83">
        <v>4837.63</v>
      </c>
    </row>
    <row r="51" spans="2:99" x14ac:dyDescent="0.25">
      <c r="B51" s="84" t="s">
        <v>243</v>
      </c>
      <c r="C51" s="84" t="s">
        <v>244</v>
      </c>
      <c r="D51" s="83">
        <v>13769862.579999994</v>
      </c>
      <c r="E51" s="83">
        <v>4371842.33</v>
      </c>
      <c r="F51" s="83">
        <v>64132.770000000004</v>
      </c>
      <c r="G51" s="83">
        <v>143176.03999999998</v>
      </c>
      <c r="I51" s="83">
        <v>348079.83000000007</v>
      </c>
      <c r="J51" s="83">
        <v>39405.47</v>
      </c>
      <c r="K51" s="83">
        <v>33057</v>
      </c>
      <c r="L51" s="83">
        <v>2269062.1</v>
      </c>
      <c r="M51" s="83">
        <v>98544.310000000012</v>
      </c>
      <c r="N51" s="83">
        <v>81386.020000000019</v>
      </c>
      <c r="P51" s="83">
        <v>134537.57999999999</v>
      </c>
      <c r="Q51" s="83">
        <v>11936.55</v>
      </c>
      <c r="T51" s="83">
        <v>373584.7</v>
      </c>
      <c r="U51" s="83">
        <v>193074.47999999998</v>
      </c>
      <c r="V51" s="83">
        <v>693168.06</v>
      </c>
      <c r="W51" s="83">
        <v>290092.06999999989</v>
      </c>
      <c r="AB51" s="83">
        <v>14914.250000000002</v>
      </c>
      <c r="AC51" s="83">
        <v>8236.6299999999992</v>
      </c>
      <c r="AD51" s="83">
        <v>36196.69000000001</v>
      </c>
      <c r="AE51" s="83">
        <v>60352.610000000008</v>
      </c>
      <c r="AF51" s="83">
        <v>760770.85</v>
      </c>
      <c r="AG51" s="83">
        <v>745823.15</v>
      </c>
      <c r="AJ51" s="83">
        <v>507830.0799999999</v>
      </c>
      <c r="AK51" s="83">
        <v>107135.75</v>
      </c>
      <c r="AL51" s="83">
        <v>103355.39000000001</v>
      </c>
      <c r="AM51" s="83">
        <v>204375.41000000003</v>
      </c>
      <c r="AN51" s="83">
        <v>125081.11000000003</v>
      </c>
      <c r="AO51" s="83">
        <v>28374.090000000004</v>
      </c>
      <c r="AQ51" s="83">
        <v>4159.79</v>
      </c>
      <c r="AT51" s="83">
        <v>57893.540000000008</v>
      </c>
      <c r="AU51" s="83">
        <v>128789.54000000002</v>
      </c>
      <c r="AV51" s="83">
        <v>924</v>
      </c>
      <c r="AY51" s="83">
        <v>11740.3</v>
      </c>
      <c r="AZ51" s="83">
        <v>25768.22</v>
      </c>
      <c r="BB51" s="83">
        <v>61475.59</v>
      </c>
      <c r="BC51" s="83">
        <v>43138.799999999996</v>
      </c>
      <c r="BD51" s="83">
        <v>107775.04999999999</v>
      </c>
      <c r="BE51" s="83">
        <v>9347.1299999999992</v>
      </c>
      <c r="BF51" s="83">
        <v>6000</v>
      </c>
      <c r="BG51" s="83">
        <v>2502.1999999999998</v>
      </c>
      <c r="BH51" s="83">
        <v>2602.2199999999998</v>
      </c>
      <c r="BL51" s="83">
        <v>2024.73</v>
      </c>
      <c r="BM51" s="83">
        <v>163727.29999999999</v>
      </c>
      <c r="BN51" s="83">
        <v>202111.42999999996</v>
      </c>
      <c r="BO51" s="83">
        <v>1316.56</v>
      </c>
      <c r="BQ51" s="83">
        <v>29833</v>
      </c>
      <c r="BS51" s="83">
        <v>270514.39</v>
      </c>
      <c r="BT51" s="83">
        <v>32953</v>
      </c>
      <c r="BU51" s="83">
        <v>32953</v>
      </c>
      <c r="BV51" s="83">
        <v>349614.99999999994</v>
      </c>
      <c r="BY51" s="83">
        <v>74573.47</v>
      </c>
      <c r="CC51" s="83">
        <v>56339.719999999994</v>
      </c>
      <c r="CE51" s="83">
        <v>29391.439999999999</v>
      </c>
      <c r="CF51" s="83">
        <v>1680.08</v>
      </c>
      <c r="CI51" s="83">
        <v>23453.279999999999</v>
      </c>
      <c r="CK51" s="83">
        <v>82161.120000000024</v>
      </c>
      <c r="CL51" s="83">
        <v>82161.120000000024</v>
      </c>
      <c r="CP51" s="83">
        <v>23761.64</v>
      </c>
      <c r="CQ51" s="83">
        <v>559.79999999999995</v>
      </c>
      <c r="CR51" s="83">
        <v>116079.76000000001</v>
      </c>
      <c r="CT51" s="83">
        <v>125.16</v>
      </c>
    </row>
    <row r="52" spans="2:99" x14ac:dyDescent="0.25">
      <c r="B52" s="84" t="s">
        <v>591</v>
      </c>
      <c r="C52" s="84" t="s">
        <v>592</v>
      </c>
      <c r="D52" s="83">
        <v>934511.38</v>
      </c>
      <c r="E52" s="83">
        <v>175273</v>
      </c>
      <c r="F52" s="83">
        <v>3039.65</v>
      </c>
      <c r="G52" s="83">
        <v>1908.1200000000001</v>
      </c>
      <c r="I52" s="83">
        <v>10184.98</v>
      </c>
      <c r="L52" s="83">
        <v>174202.27</v>
      </c>
      <c r="M52" s="83">
        <v>7270.16</v>
      </c>
      <c r="N52" s="83">
        <v>7532.2199999999993</v>
      </c>
      <c r="P52" s="83">
        <v>2980</v>
      </c>
      <c r="Q52" s="83">
        <v>595.41999999999996</v>
      </c>
      <c r="T52" s="83">
        <v>14336.49</v>
      </c>
      <c r="U52" s="83">
        <v>13603.64</v>
      </c>
      <c r="V52" s="83">
        <v>27624.86</v>
      </c>
      <c r="W52" s="83">
        <v>22287.54</v>
      </c>
      <c r="AB52" s="83">
        <v>148.6</v>
      </c>
      <c r="AC52" s="83">
        <v>1135.27</v>
      </c>
      <c r="AD52" s="83">
        <v>1149.33</v>
      </c>
      <c r="AE52" s="83">
        <v>5533.7800000000007</v>
      </c>
      <c r="AF52" s="83">
        <v>38338.199999999997</v>
      </c>
      <c r="AG52" s="83">
        <v>69543.839999999997</v>
      </c>
      <c r="AJ52" s="83">
        <v>50589.99</v>
      </c>
      <c r="AK52" s="83">
        <v>11444.17</v>
      </c>
      <c r="AL52" s="83">
        <v>17386.47</v>
      </c>
      <c r="AM52" s="83">
        <v>822.52</v>
      </c>
      <c r="AN52" s="83">
        <v>971.62</v>
      </c>
      <c r="AO52" s="83">
        <v>318.81</v>
      </c>
      <c r="AP52" s="83">
        <v>2174.7199999999998</v>
      </c>
      <c r="AQ52" s="83">
        <v>35055.85</v>
      </c>
      <c r="AT52" s="83">
        <v>200</v>
      </c>
      <c r="AU52" s="83">
        <v>14645.279999999999</v>
      </c>
      <c r="AW52" s="83">
        <v>2305.8000000000002</v>
      </c>
      <c r="BB52" s="83">
        <v>4177.8999999999996</v>
      </c>
      <c r="BC52" s="83">
        <v>2435.34</v>
      </c>
      <c r="BD52" s="83">
        <v>6671.53</v>
      </c>
      <c r="BE52" s="83">
        <v>250</v>
      </c>
      <c r="BH52" s="83">
        <v>3378.0299999999997</v>
      </c>
      <c r="BM52" s="83">
        <v>22534.03</v>
      </c>
      <c r="BN52" s="83">
        <v>5195.6899999999996</v>
      </c>
      <c r="BO52" s="83">
        <v>657.36999999999989</v>
      </c>
      <c r="BT52" s="83">
        <v>471</v>
      </c>
      <c r="BU52" s="83">
        <v>471</v>
      </c>
      <c r="BV52" s="83">
        <v>161437.82</v>
      </c>
      <c r="BY52" s="83">
        <v>4932</v>
      </c>
      <c r="CC52" s="83">
        <v>1452.34</v>
      </c>
      <c r="CE52" s="83">
        <v>2271.31</v>
      </c>
      <c r="CH52" s="83">
        <v>143.21</v>
      </c>
      <c r="CK52" s="83">
        <v>5901.21</v>
      </c>
      <c r="CL52" s="83">
        <v>5901.21</v>
      </c>
    </row>
    <row r="53" spans="2:99" x14ac:dyDescent="0.25">
      <c r="B53" s="84" t="s">
        <v>335</v>
      </c>
      <c r="C53" s="84" t="s">
        <v>336</v>
      </c>
      <c r="D53" s="83">
        <v>101653318.65000004</v>
      </c>
      <c r="E53" s="83">
        <v>37125644.460000008</v>
      </c>
      <c r="F53" s="83">
        <v>1744496.1500000001</v>
      </c>
      <c r="G53" s="83">
        <v>2759169.3</v>
      </c>
      <c r="I53" s="83">
        <v>1734787.46</v>
      </c>
      <c r="J53" s="83">
        <v>1165826.71</v>
      </c>
      <c r="K53" s="83">
        <v>352664.2</v>
      </c>
      <c r="L53" s="83">
        <v>13964550.749999998</v>
      </c>
      <c r="M53" s="83">
        <v>488505.87</v>
      </c>
      <c r="N53" s="83">
        <v>610944.53999999992</v>
      </c>
      <c r="P53" s="83">
        <v>1157278.8600000001</v>
      </c>
      <c r="Q53" s="83">
        <v>188979.09</v>
      </c>
      <c r="T53" s="83">
        <v>3308033.0999999996</v>
      </c>
      <c r="U53" s="83">
        <v>1214951.6600000001</v>
      </c>
      <c r="V53" s="83">
        <v>6328957.2600000016</v>
      </c>
      <c r="W53" s="83">
        <v>1837717.5699999998</v>
      </c>
      <c r="AB53" s="83">
        <v>357246.94000000006</v>
      </c>
      <c r="AC53" s="83">
        <v>43451.630000000005</v>
      </c>
      <c r="AD53" s="83">
        <v>195896.68999999994</v>
      </c>
      <c r="AE53" s="83">
        <v>301266.06</v>
      </c>
      <c r="AF53" s="83">
        <v>5790199.7499999991</v>
      </c>
      <c r="AG53" s="83">
        <v>4469888.55</v>
      </c>
      <c r="AJ53" s="83">
        <v>2944733.42</v>
      </c>
      <c r="AK53" s="83">
        <v>323185.41000000003</v>
      </c>
      <c r="AL53" s="83">
        <v>1308566.52</v>
      </c>
      <c r="AM53" s="83">
        <v>918306.27</v>
      </c>
      <c r="AN53" s="83">
        <v>2123241.6</v>
      </c>
      <c r="AP53" s="83">
        <v>21512.1</v>
      </c>
      <c r="AQ53" s="83">
        <v>148900.66</v>
      </c>
      <c r="AT53" s="83">
        <v>138571.87</v>
      </c>
      <c r="AU53" s="83">
        <v>1721260.77</v>
      </c>
      <c r="AV53" s="83">
        <v>66000.38</v>
      </c>
      <c r="AW53" s="83">
        <v>47640.39</v>
      </c>
      <c r="AY53" s="83">
        <v>439762.28999999992</v>
      </c>
      <c r="BA53" s="83">
        <v>12516.3</v>
      </c>
      <c r="BB53" s="83">
        <v>201606.02</v>
      </c>
      <c r="BC53" s="83">
        <v>203055.09</v>
      </c>
      <c r="BD53" s="83">
        <v>92383.94</v>
      </c>
      <c r="BE53" s="83">
        <v>3186.16</v>
      </c>
      <c r="BF53" s="83">
        <v>18837.27</v>
      </c>
      <c r="BG53" s="83">
        <v>50085.91</v>
      </c>
      <c r="BH53" s="83">
        <v>206046.98</v>
      </c>
      <c r="BL53" s="83">
        <v>4068.07</v>
      </c>
      <c r="BM53" s="83">
        <v>938229</v>
      </c>
      <c r="BN53" s="83">
        <v>62342.69</v>
      </c>
      <c r="BO53" s="83">
        <v>840.92</v>
      </c>
      <c r="BP53" s="83">
        <v>42324.22</v>
      </c>
      <c r="BT53" s="83">
        <v>293880.95</v>
      </c>
      <c r="BU53" s="83">
        <v>293880.95</v>
      </c>
      <c r="BV53" s="83">
        <v>1758821.83</v>
      </c>
      <c r="BX53" s="83">
        <v>3072.03</v>
      </c>
      <c r="BY53" s="83">
        <v>630595.01</v>
      </c>
      <c r="CC53" s="83">
        <v>98834.97</v>
      </c>
      <c r="CE53" s="83">
        <v>119112.32999999999</v>
      </c>
      <c r="CF53" s="83">
        <v>5161.45</v>
      </c>
      <c r="CK53" s="83">
        <v>204910.40000000002</v>
      </c>
      <c r="CL53" s="83">
        <v>204910.40000000002</v>
      </c>
      <c r="CO53" s="83">
        <v>26464.240000000002</v>
      </c>
      <c r="CP53" s="83">
        <v>155821.63</v>
      </c>
      <c r="CQ53" s="83">
        <v>43735.72</v>
      </c>
      <c r="CR53" s="83">
        <v>945124.67</v>
      </c>
      <c r="CS53" s="83">
        <v>59020.18</v>
      </c>
      <c r="CT53" s="83">
        <v>131102.39000000001</v>
      </c>
    </row>
    <row r="54" spans="2:99" x14ac:dyDescent="0.25">
      <c r="B54" s="84" t="s">
        <v>479</v>
      </c>
      <c r="C54" s="84" t="s">
        <v>480</v>
      </c>
      <c r="D54" s="83">
        <v>3016444.74</v>
      </c>
      <c r="E54" s="83">
        <v>1009974.04</v>
      </c>
      <c r="F54" s="83">
        <v>19850.140000000003</v>
      </c>
      <c r="G54" s="83">
        <v>453.82</v>
      </c>
      <c r="I54" s="83">
        <v>47377.61</v>
      </c>
      <c r="J54" s="83">
        <v>2518.83</v>
      </c>
      <c r="L54" s="83">
        <v>391470.49</v>
      </c>
      <c r="M54" s="83">
        <v>43349.53</v>
      </c>
      <c r="N54" s="83">
        <v>40124.65</v>
      </c>
      <c r="P54" s="83">
        <v>49791.39</v>
      </c>
      <c r="Q54" s="83">
        <v>1266.98</v>
      </c>
      <c r="T54" s="83">
        <v>79356.459999999992</v>
      </c>
      <c r="U54" s="83">
        <v>38207.509999999995</v>
      </c>
      <c r="V54" s="83">
        <v>155646.94</v>
      </c>
      <c r="W54" s="83">
        <v>52702.54</v>
      </c>
      <c r="AB54" s="83">
        <v>2837.7799999999997</v>
      </c>
      <c r="AC54" s="83">
        <v>1523.64</v>
      </c>
      <c r="AD54" s="83">
        <v>6907.77</v>
      </c>
      <c r="AE54" s="83">
        <v>15174.98</v>
      </c>
      <c r="AF54" s="83">
        <v>160056</v>
      </c>
      <c r="AG54" s="83">
        <v>148770</v>
      </c>
      <c r="AJ54" s="83">
        <v>183345.33000000002</v>
      </c>
      <c r="AK54" s="83">
        <v>44584.1</v>
      </c>
      <c r="AL54" s="83">
        <v>45482.479999999996</v>
      </c>
      <c r="AM54" s="83">
        <v>2496.87</v>
      </c>
      <c r="AN54" s="83">
        <v>35805.699999999997</v>
      </c>
      <c r="AT54" s="83">
        <v>17654.16</v>
      </c>
      <c r="AU54" s="83">
        <v>19431.580000000002</v>
      </c>
      <c r="AV54" s="83">
        <v>580.5</v>
      </c>
      <c r="AW54" s="83">
        <v>1269</v>
      </c>
      <c r="AY54" s="83">
        <v>116.16</v>
      </c>
      <c r="AZ54" s="83">
        <v>53.33</v>
      </c>
      <c r="BB54" s="83">
        <v>14860.72</v>
      </c>
      <c r="BC54" s="83">
        <v>5615.39</v>
      </c>
      <c r="BD54" s="83">
        <v>7721.83</v>
      </c>
      <c r="BE54" s="83">
        <v>5491.43</v>
      </c>
      <c r="BG54" s="83">
        <v>600</v>
      </c>
      <c r="BI54" s="83">
        <v>19652.87</v>
      </c>
      <c r="BM54" s="83">
        <v>62649.24</v>
      </c>
      <c r="BN54" s="83">
        <v>19420.84</v>
      </c>
      <c r="BQ54" s="83">
        <v>4510</v>
      </c>
      <c r="BT54" s="83">
        <v>18621.010000000002</v>
      </c>
      <c r="BU54" s="83">
        <v>18621.010000000002</v>
      </c>
      <c r="BV54" s="83">
        <v>129287.8</v>
      </c>
      <c r="BY54" s="83">
        <v>34600</v>
      </c>
      <c r="CC54" s="83">
        <v>8482.7900000000009</v>
      </c>
      <c r="CK54" s="83">
        <v>18354.509999999998</v>
      </c>
      <c r="CL54" s="83">
        <v>18354.509999999998</v>
      </c>
      <c r="CP54" s="83">
        <v>48396</v>
      </c>
    </row>
    <row r="55" spans="2:99" x14ac:dyDescent="0.25">
      <c r="B55" s="84" t="s">
        <v>801</v>
      </c>
      <c r="C55" s="84" t="s">
        <v>802</v>
      </c>
      <c r="D55" s="83">
        <v>6085350.379999998</v>
      </c>
      <c r="E55" s="83">
        <v>1981024.4800000002</v>
      </c>
      <c r="F55" s="83">
        <v>35250.03</v>
      </c>
      <c r="G55" s="83">
        <v>15676.53</v>
      </c>
      <c r="I55" s="83">
        <v>21593</v>
      </c>
      <c r="J55" s="83">
        <v>64126.97</v>
      </c>
      <c r="L55" s="83">
        <v>748452.22</v>
      </c>
      <c r="M55" s="83">
        <v>27559.989999999998</v>
      </c>
      <c r="N55" s="83">
        <v>28174.1</v>
      </c>
      <c r="P55" s="83">
        <v>95817.3</v>
      </c>
      <c r="Q55" s="83">
        <v>22796.57</v>
      </c>
      <c r="T55" s="83">
        <v>155034.22</v>
      </c>
      <c r="U55" s="83">
        <v>67559.180000000008</v>
      </c>
      <c r="V55" s="83">
        <v>295675.12</v>
      </c>
      <c r="W55" s="83">
        <v>83727.460000000006</v>
      </c>
      <c r="AB55" s="83">
        <v>7349.7699999999995</v>
      </c>
      <c r="AC55" s="83">
        <v>3824.27</v>
      </c>
      <c r="AD55" s="83">
        <v>10696.44</v>
      </c>
      <c r="AE55" s="83">
        <v>25427.910000000003</v>
      </c>
      <c r="AF55" s="83">
        <v>299248.74</v>
      </c>
      <c r="AG55" s="83">
        <v>204184.77</v>
      </c>
      <c r="AJ55" s="83">
        <v>151040.41</v>
      </c>
      <c r="AK55" s="83">
        <v>42953.18</v>
      </c>
      <c r="AL55" s="83">
        <v>68362.23</v>
      </c>
      <c r="AM55" s="83">
        <v>23229.95</v>
      </c>
      <c r="AN55" s="83">
        <v>16918.03</v>
      </c>
      <c r="AO55" s="83">
        <v>48803.75</v>
      </c>
      <c r="AP55" s="83">
        <v>19159.52</v>
      </c>
      <c r="AT55" s="83">
        <v>7499.57</v>
      </c>
      <c r="AU55" s="83">
        <v>610250.05000000005</v>
      </c>
      <c r="AV55" s="83">
        <v>1365</v>
      </c>
      <c r="AW55" s="83">
        <v>28032</v>
      </c>
      <c r="BB55" s="83">
        <v>32545.86</v>
      </c>
      <c r="BC55" s="83">
        <v>39056.070000000007</v>
      </c>
      <c r="BD55" s="83">
        <v>72153.040000000008</v>
      </c>
      <c r="BG55" s="83">
        <v>23085.94</v>
      </c>
      <c r="BH55" s="83">
        <v>64.83</v>
      </c>
      <c r="BM55" s="83">
        <v>107749.04999999999</v>
      </c>
      <c r="BN55" s="83">
        <v>46921.340000000004</v>
      </c>
      <c r="BO55" s="83">
        <v>5143.68</v>
      </c>
      <c r="BP55" s="83">
        <v>1110.03</v>
      </c>
      <c r="BQ55" s="83">
        <v>21287.360000000001</v>
      </c>
      <c r="BT55" s="83">
        <v>14941</v>
      </c>
      <c r="BU55" s="83">
        <v>14941</v>
      </c>
      <c r="BV55" s="83">
        <v>177901.22</v>
      </c>
      <c r="BY55" s="83">
        <v>54612</v>
      </c>
      <c r="CC55" s="83">
        <v>50735.380000000005</v>
      </c>
      <c r="CE55" s="83">
        <v>781.1</v>
      </c>
      <c r="CG55" s="83">
        <v>43630.85</v>
      </c>
      <c r="CK55" s="83">
        <v>43120.22</v>
      </c>
      <c r="CL55" s="83">
        <v>43120.22</v>
      </c>
      <c r="CN55" s="83">
        <v>23744.06</v>
      </c>
      <c r="CP55" s="83">
        <v>73551.799999999988</v>
      </c>
      <c r="CQ55" s="83">
        <v>28842.2</v>
      </c>
      <c r="CU55" s="83">
        <v>13560.59</v>
      </c>
    </row>
    <row r="56" spans="2:99" x14ac:dyDescent="0.25">
      <c r="B56" s="84" t="s">
        <v>427</v>
      </c>
      <c r="C56" s="84" t="s">
        <v>428</v>
      </c>
      <c r="D56" s="83">
        <v>1699472.4899999998</v>
      </c>
      <c r="E56" s="83">
        <v>304321.57</v>
      </c>
      <c r="G56" s="83">
        <v>12982.490000000002</v>
      </c>
      <c r="I56" s="83">
        <v>12806.3</v>
      </c>
      <c r="L56" s="83">
        <v>215193.66999999998</v>
      </c>
      <c r="M56" s="83">
        <v>40342.99</v>
      </c>
      <c r="N56" s="83">
        <v>39826.699999999997</v>
      </c>
      <c r="P56" s="83">
        <v>16957.39</v>
      </c>
      <c r="T56" s="83">
        <v>24611.919999999998</v>
      </c>
      <c r="U56" s="83">
        <v>23338.12</v>
      </c>
      <c r="V56" s="83">
        <v>35747.699999999997</v>
      </c>
      <c r="W56" s="83">
        <v>31721.57</v>
      </c>
      <c r="AB56" s="83">
        <v>369.90000000000003</v>
      </c>
      <c r="AC56" s="83">
        <v>359.22</v>
      </c>
      <c r="AD56" s="83">
        <v>1048.1999999999998</v>
      </c>
      <c r="AE56" s="83">
        <v>8834.74</v>
      </c>
      <c r="AF56" s="83">
        <v>48958.17</v>
      </c>
      <c r="AG56" s="83">
        <v>88525.83</v>
      </c>
      <c r="AJ56" s="83">
        <v>122380.74</v>
      </c>
      <c r="AK56" s="83">
        <v>17287.13</v>
      </c>
      <c r="AL56" s="83">
        <v>26538.880000000001</v>
      </c>
      <c r="AM56" s="83">
        <v>9018.77</v>
      </c>
      <c r="AN56" s="83">
        <v>22646.39</v>
      </c>
      <c r="AO56" s="83">
        <v>1990.9299999999998</v>
      </c>
      <c r="AQ56" s="83">
        <v>160838.13</v>
      </c>
      <c r="AS56" s="83">
        <v>17100</v>
      </c>
      <c r="AT56" s="83">
        <v>3439</v>
      </c>
      <c r="AU56" s="83">
        <v>134042.49</v>
      </c>
      <c r="AW56" s="83">
        <v>8197.08</v>
      </c>
      <c r="BC56" s="83">
        <v>2124.08</v>
      </c>
      <c r="BD56" s="83">
        <v>67087.56</v>
      </c>
      <c r="BG56" s="83">
        <v>5787.68</v>
      </c>
      <c r="BM56" s="83">
        <v>34927.49</v>
      </c>
      <c r="BN56" s="83">
        <v>3102.73</v>
      </c>
      <c r="BO56" s="83">
        <v>842.36</v>
      </c>
      <c r="BT56" s="83">
        <v>2239.69</v>
      </c>
      <c r="BU56" s="83">
        <v>2239.69</v>
      </c>
      <c r="BV56" s="83">
        <v>92594.67</v>
      </c>
      <c r="BY56" s="83">
        <v>38514.03</v>
      </c>
      <c r="CC56" s="83">
        <v>1042</v>
      </c>
      <c r="CK56" s="83">
        <v>21784.18</v>
      </c>
      <c r="CL56" s="83">
        <v>21784.18</v>
      </c>
    </row>
    <row r="57" spans="2:99" x14ac:dyDescent="0.25">
      <c r="B57" s="84" t="s">
        <v>313</v>
      </c>
      <c r="C57" s="84" t="s">
        <v>314</v>
      </c>
      <c r="D57" s="83">
        <v>4990127.47</v>
      </c>
      <c r="E57" s="83">
        <v>1308127.69</v>
      </c>
      <c r="F57" s="83">
        <v>21928.75</v>
      </c>
      <c r="G57" s="83">
        <v>7931.41</v>
      </c>
      <c r="I57" s="83">
        <v>40006.57</v>
      </c>
      <c r="J57" s="83">
        <v>6860.61</v>
      </c>
      <c r="L57" s="83">
        <v>697183.95</v>
      </c>
      <c r="M57" s="83">
        <v>11033.33</v>
      </c>
      <c r="N57" s="83">
        <v>65936.100000000006</v>
      </c>
      <c r="P57" s="83">
        <v>104975.95</v>
      </c>
      <c r="Q57" s="83">
        <v>2246.19</v>
      </c>
      <c r="T57" s="83">
        <v>102946.65</v>
      </c>
      <c r="U57" s="83">
        <v>65684.22</v>
      </c>
      <c r="V57" s="83">
        <v>198818.56</v>
      </c>
      <c r="W57" s="83">
        <v>88633.72</v>
      </c>
      <c r="AB57" s="83">
        <v>2693.63</v>
      </c>
      <c r="AC57" s="83">
        <v>1722.7800000000002</v>
      </c>
      <c r="AD57" s="83">
        <v>9331.81</v>
      </c>
      <c r="AE57" s="83">
        <v>21428.78</v>
      </c>
      <c r="AF57" s="83">
        <v>256500</v>
      </c>
      <c r="AG57" s="83">
        <v>231992</v>
      </c>
      <c r="AJ57" s="83">
        <v>487759.07000000007</v>
      </c>
      <c r="AK57" s="83">
        <v>35901.230000000003</v>
      </c>
      <c r="AL57" s="83">
        <v>120675.08</v>
      </c>
      <c r="AO57" s="83">
        <v>28011.550000000003</v>
      </c>
      <c r="AP57" s="83">
        <v>666.75</v>
      </c>
      <c r="AQ57" s="83">
        <v>204084.78999999998</v>
      </c>
      <c r="AT57" s="83">
        <v>13703.71</v>
      </c>
      <c r="AU57" s="83">
        <v>37350</v>
      </c>
      <c r="AW57" s="83">
        <v>1161</v>
      </c>
      <c r="AZ57" s="83">
        <v>18523.68</v>
      </c>
      <c r="BB57" s="83">
        <v>126170.23</v>
      </c>
      <c r="BC57" s="83">
        <v>6134.33</v>
      </c>
      <c r="BD57" s="83">
        <v>34979.42</v>
      </c>
      <c r="BE57" s="83">
        <v>37961.14</v>
      </c>
      <c r="BM57" s="83">
        <v>85669.71</v>
      </c>
      <c r="BN57" s="83">
        <v>321.3</v>
      </c>
      <c r="BO57" s="83">
        <v>5969.1</v>
      </c>
      <c r="BP57" s="83">
        <v>23026.639999999999</v>
      </c>
      <c r="BQ57" s="83">
        <v>326223.35999999999</v>
      </c>
      <c r="BV57" s="83">
        <v>500</v>
      </c>
      <c r="BY57" s="83">
        <v>4500</v>
      </c>
      <c r="CA57" s="83">
        <v>100912.29</v>
      </c>
      <c r="CB57" s="83">
        <v>267.52999999999997</v>
      </c>
      <c r="CC57" s="83">
        <v>16272.74</v>
      </c>
      <c r="CK57" s="83">
        <v>27400.12</v>
      </c>
      <c r="CL57" s="83">
        <v>27400.12</v>
      </c>
    </row>
    <row r="58" spans="2:99" x14ac:dyDescent="0.25">
      <c r="B58" s="84" t="s">
        <v>581</v>
      </c>
      <c r="C58" s="84" t="s">
        <v>582</v>
      </c>
      <c r="D58" s="83">
        <v>1612852.0799999998</v>
      </c>
      <c r="E58" s="83">
        <v>423504.51</v>
      </c>
      <c r="F58" s="83">
        <v>150</v>
      </c>
      <c r="G58" s="83">
        <v>10368.65</v>
      </c>
      <c r="I58" s="83">
        <v>54429.58</v>
      </c>
      <c r="J58" s="83">
        <v>1560.6</v>
      </c>
      <c r="K58" s="83">
        <v>19538</v>
      </c>
      <c r="L58" s="83">
        <v>292934.98</v>
      </c>
      <c r="M58" s="83">
        <v>26132.28</v>
      </c>
      <c r="N58" s="83">
        <v>6218.85</v>
      </c>
      <c r="P58" s="83">
        <v>19116.399999999998</v>
      </c>
      <c r="T58" s="83">
        <v>37088.49</v>
      </c>
      <c r="U58" s="83">
        <v>26122.75</v>
      </c>
      <c r="V58" s="83">
        <v>48587.56</v>
      </c>
      <c r="W58" s="83">
        <v>52492.03</v>
      </c>
      <c r="AB58" s="83">
        <v>188.82999999999998</v>
      </c>
      <c r="AC58" s="83">
        <v>158.28</v>
      </c>
      <c r="AD58" s="83">
        <v>1430.08</v>
      </c>
      <c r="AE58" s="83">
        <v>7454.34</v>
      </c>
      <c r="AF58" s="83">
        <v>46089.61</v>
      </c>
      <c r="AG58" s="83">
        <v>112575.92000000001</v>
      </c>
      <c r="AJ58" s="83">
        <v>71769.709999999992</v>
      </c>
      <c r="AK58" s="83">
        <v>24168.38</v>
      </c>
      <c r="AL58" s="83">
        <v>27273.440000000002</v>
      </c>
      <c r="AM58" s="83">
        <v>1162.19</v>
      </c>
      <c r="AN58" s="83">
        <v>7790.63</v>
      </c>
      <c r="AO58" s="83">
        <v>1930.23</v>
      </c>
      <c r="AQ58" s="83">
        <v>643.5</v>
      </c>
      <c r="AT58" s="83">
        <v>528.4</v>
      </c>
      <c r="AU58" s="83">
        <v>55814.81</v>
      </c>
      <c r="AW58" s="83">
        <v>4644</v>
      </c>
      <c r="BB58" s="83">
        <v>2220</v>
      </c>
      <c r="BC58" s="83">
        <v>3790.01</v>
      </c>
      <c r="BD58" s="83">
        <v>39768.04</v>
      </c>
      <c r="BE58" s="83">
        <v>7482.5</v>
      </c>
      <c r="BG58" s="83">
        <v>3660.25</v>
      </c>
      <c r="BM58" s="83">
        <v>49329.279999999999</v>
      </c>
      <c r="BN58" s="83">
        <v>10048.93</v>
      </c>
      <c r="BT58" s="83">
        <v>627.5</v>
      </c>
      <c r="BU58" s="83">
        <v>627.5</v>
      </c>
      <c r="BV58" s="83">
        <v>73384.95</v>
      </c>
      <c r="BX58" s="83">
        <v>-1542.14</v>
      </c>
      <c r="BY58" s="83">
        <v>40178.94</v>
      </c>
      <c r="CK58" s="83">
        <v>2036.79</v>
      </c>
      <c r="CL58" s="83">
        <v>2036.79</v>
      </c>
    </row>
    <row r="59" spans="2:99" x14ac:dyDescent="0.25">
      <c r="B59" s="84" t="s">
        <v>417</v>
      </c>
      <c r="C59" s="84" t="s">
        <v>418</v>
      </c>
      <c r="D59" s="83">
        <v>6020488.6500000004</v>
      </c>
      <c r="E59" s="83">
        <v>1711681.87</v>
      </c>
      <c r="F59" s="83">
        <v>149657.05000000002</v>
      </c>
      <c r="G59" s="83">
        <v>88533.05</v>
      </c>
      <c r="I59" s="83">
        <v>31129.490000000005</v>
      </c>
      <c r="J59" s="83">
        <v>47353.319999999992</v>
      </c>
      <c r="K59" s="83">
        <v>11019</v>
      </c>
      <c r="L59" s="83">
        <v>1026476.5000000001</v>
      </c>
      <c r="M59" s="83">
        <v>22476.020000000004</v>
      </c>
      <c r="N59" s="83">
        <v>34407.629999999997</v>
      </c>
      <c r="P59" s="83">
        <v>128783.5</v>
      </c>
      <c r="Q59" s="83">
        <v>957.17</v>
      </c>
      <c r="T59" s="83">
        <v>151340.75</v>
      </c>
      <c r="U59" s="83">
        <v>91511.86</v>
      </c>
      <c r="V59" s="83">
        <v>272348.07</v>
      </c>
      <c r="W59" s="83">
        <v>134556.48000000001</v>
      </c>
      <c r="AB59" s="83">
        <v>9738.4699999999993</v>
      </c>
      <c r="AC59" s="83">
        <v>6737.829999999999</v>
      </c>
      <c r="AD59" s="83">
        <v>8851.23</v>
      </c>
      <c r="AE59" s="83">
        <v>19017.920000000002</v>
      </c>
      <c r="AF59" s="83">
        <v>272004.27</v>
      </c>
      <c r="AG59" s="83">
        <v>276542.20999999996</v>
      </c>
      <c r="AH59" s="83">
        <v>4077.69</v>
      </c>
      <c r="AI59" s="83">
        <v>2419.19</v>
      </c>
      <c r="AJ59" s="83">
        <v>345835.25000000012</v>
      </c>
      <c r="AK59" s="83">
        <v>8252.4500000000007</v>
      </c>
      <c r="AL59" s="83">
        <v>72007.850000000006</v>
      </c>
      <c r="AM59" s="83">
        <v>16026.099999999999</v>
      </c>
      <c r="AN59" s="83">
        <v>185378.69</v>
      </c>
      <c r="AO59" s="83">
        <v>58830.080000000002</v>
      </c>
      <c r="AT59" s="83">
        <v>36986.410000000003</v>
      </c>
      <c r="AU59" s="83">
        <v>78121.55</v>
      </c>
      <c r="AV59" s="83">
        <v>13492.310000000001</v>
      </c>
      <c r="AW59" s="83">
        <v>25197.27</v>
      </c>
      <c r="AY59" s="83">
        <v>4416</v>
      </c>
      <c r="BA59" s="83">
        <v>19487.32</v>
      </c>
      <c r="BB59" s="83">
        <v>10175</v>
      </c>
      <c r="BC59" s="83">
        <v>4298.08</v>
      </c>
      <c r="BD59" s="83">
        <v>28028.240000000002</v>
      </c>
      <c r="BE59" s="83">
        <v>487.09</v>
      </c>
      <c r="BF59" s="83">
        <v>3140.6</v>
      </c>
      <c r="BG59" s="83">
        <v>-6539.19</v>
      </c>
      <c r="BI59" s="83">
        <v>1049.22</v>
      </c>
      <c r="BL59" s="83">
        <v>571.63</v>
      </c>
      <c r="BM59" s="83">
        <v>98590.77</v>
      </c>
      <c r="BN59" s="83">
        <v>105091.61</v>
      </c>
      <c r="BO59" s="83">
        <v>750</v>
      </c>
      <c r="BQ59" s="83">
        <v>60345.07</v>
      </c>
      <c r="BS59" s="83">
        <v>2993.4</v>
      </c>
      <c r="BT59" s="83">
        <v>7414.8600000000006</v>
      </c>
      <c r="BU59" s="83">
        <v>7414.8600000000006</v>
      </c>
      <c r="BV59" s="83">
        <v>86382.32</v>
      </c>
      <c r="BY59" s="83">
        <v>148268.97</v>
      </c>
      <c r="CC59" s="83">
        <v>8473.4500000000007</v>
      </c>
      <c r="CK59" s="83">
        <v>50156.930000000008</v>
      </c>
      <c r="CL59" s="83">
        <v>50156.930000000008</v>
      </c>
      <c r="CP59" s="83">
        <v>45158.75</v>
      </c>
    </row>
    <row r="60" spans="2:99" x14ac:dyDescent="0.25">
      <c r="B60" s="84" t="s">
        <v>649</v>
      </c>
      <c r="C60" s="84" t="s">
        <v>650</v>
      </c>
      <c r="D60" s="83">
        <v>7040462.8599999994</v>
      </c>
      <c r="E60" s="83">
        <v>2130173.75</v>
      </c>
      <c r="F60" s="83">
        <v>44310.51</v>
      </c>
      <c r="G60" s="83">
        <v>15371.710000000001</v>
      </c>
      <c r="I60" s="83">
        <v>92253.12000000001</v>
      </c>
      <c r="J60" s="83">
        <v>5464.08</v>
      </c>
      <c r="K60" s="83">
        <v>29432</v>
      </c>
      <c r="L60" s="83">
        <v>1064043.1500000001</v>
      </c>
      <c r="M60" s="83">
        <v>67783.08</v>
      </c>
      <c r="N60" s="83">
        <v>42517.96</v>
      </c>
      <c r="P60" s="83">
        <v>107453.34</v>
      </c>
      <c r="Q60" s="83">
        <v>10296.14</v>
      </c>
      <c r="T60" s="83">
        <v>173440.77000000002</v>
      </c>
      <c r="U60" s="83">
        <v>91056.75</v>
      </c>
      <c r="V60" s="83">
        <v>329866.54000000004</v>
      </c>
      <c r="W60" s="83">
        <v>118500.45999999999</v>
      </c>
      <c r="Y60" s="83">
        <v>300</v>
      </c>
      <c r="AB60" s="83">
        <v>18811.64</v>
      </c>
      <c r="AC60" s="83">
        <v>8943.82</v>
      </c>
      <c r="AD60" s="83">
        <v>10784.54</v>
      </c>
      <c r="AE60" s="83">
        <v>25737.440000000002</v>
      </c>
      <c r="AF60" s="83">
        <v>323779.75</v>
      </c>
      <c r="AG60" s="83">
        <v>381188.82999999996</v>
      </c>
      <c r="AJ60" s="83">
        <v>465363.37</v>
      </c>
      <c r="AK60" s="83">
        <v>54730.69</v>
      </c>
      <c r="AL60" s="83">
        <v>179258.43</v>
      </c>
      <c r="AN60" s="83">
        <v>109321.36000000002</v>
      </c>
      <c r="AO60" s="83">
        <v>8536.01</v>
      </c>
      <c r="AQ60" s="83">
        <v>105665.04</v>
      </c>
      <c r="AS60" s="83">
        <v>109020.1</v>
      </c>
      <c r="AT60" s="83">
        <v>68313.600000000006</v>
      </c>
      <c r="AU60" s="83">
        <v>35792.1</v>
      </c>
      <c r="AV60" s="83">
        <v>28170.62</v>
      </c>
      <c r="AW60" s="83">
        <v>35113.85</v>
      </c>
      <c r="AY60" s="83">
        <v>8080</v>
      </c>
      <c r="BB60" s="83">
        <v>40134.19</v>
      </c>
      <c r="BC60" s="83">
        <v>1667.8600000000001</v>
      </c>
      <c r="BD60" s="83">
        <v>1278.93</v>
      </c>
      <c r="BE60" s="83">
        <v>11519.45</v>
      </c>
      <c r="BI60" s="83">
        <v>35424.94</v>
      </c>
      <c r="BM60" s="83">
        <v>199803.59</v>
      </c>
      <c r="BN60" s="83">
        <v>152103.84</v>
      </c>
      <c r="BO60" s="83">
        <v>240</v>
      </c>
      <c r="BP60" s="83">
        <v>28503.550000000003</v>
      </c>
      <c r="BQ60" s="83">
        <v>34956.589999999997</v>
      </c>
      <c r="BS60" s="83">
        <v>3320.4</v>
      </c>
      <c r="BT60" s="83">
        <v>824</v>
      </c>
      <c r="BU60" s="83">
        <v>824</v>
      </c>
      <c r="BV60" s="83">
        <v>19502.739999999998</v>
      </c>
      <c r="BY60" s="83">
        <v>125376.46</v>
      </c>
      <c r="CC60" s="83">
        <v>25278.7</v>
      </c>
      <c r="CK60" s="83">
        <v>51702.76</v>
      </c>
      <c r="CL60" s="83">
        <v>51702.76</v>
      </c>
      <c r="CN60" s="83">
        <v>-36835.989999999991</v>
      </c>
      <c r="CP60" s="83">
        <v>40905.07</v>
      </c>
      <c r="CQ60" s="83">
        <v>5881.23</v>
      </c>
    </row>
    <row r="61" spans="2:99" x14ac:dyDescent="0.25">
      <c r="B61" s="84" t="s">
        <v>595</v>
      </c>
      <c r="C61" s="84" t="s">
        <v>596</v>
      </c>
      <c r="D61" s="83">
        <v>319889163.49999976</v>
      </c>
      <c r="E61" s="83">
        <v>123933150.56000002</v>
      </c>
      <c r="F61" s="83">
        <v>4219910.6400000006</v>
      </c>
      <c r="G61" s="83">
        <v>8869215.7600000016</v>
      </c>
      <c r="I61" s="83">
        <v>4052856.24</v>
      </c>
      <c r="J61" s="83">
        <v>5258937.8499999987</v>
      </c>
      <c r="L61" s="83">
        <v>37378949.50999999</v>
      </c>
      <c r="M61" s="83">
        <v>1430510.6</v>
      </c>
      <c r="N61" s="83">
        <v>3728865.08</v>
      </c>
      <c r="P61" s="83">
        <v>14319.71</v>
      </c>
      <c r="Q61" s="83">
        <v>691935.19</v>
      </c>
      <c r="T61" s="83">
        <v>10932218.849999998</v>
      </c>
      <c r="U61" s="83">
        <v>3225239.2000000007</v>
      </c>
      <c r="V61" s="83">
        <v>20416099.179999992</v>
      </c>
      <c r="W61" s="83">
        <v>4604000.5100000007</v>
      </c>
      <c r="AB61" s="83">
        <v>201782.41999999998</v>
      </c>
      <c r="AC61" s="83">
        <v>59292.839999999989</v>
      </c>
      <c r="AD61" s="83">
        <v>829755.81000000029</v>
      </c>
      <c r="AE61" s="83">
        <v>1365624.87</v>
      </c>
      <c r="AF61" s="83">
        <v>19441843.82999998</v>
      </c>
      <c r="AG61" s="83">
        <v>13284901.399999999</v>
      </c>
      <c r="AH61" s="83">
        <v>492193.38999999978</v>
      </c>
      <c r="AI61" s="83">
        <v>124743.21000000006</v>
      </c>
      <c r="AJ61" s="83">
        <v>16715018.08</v>
      </c>
      <c r="AK61" s="83">
        <v>1159928.6600000001</v>
      </c>
      <c r="AL61" s="83">
        <v>5012618.8000000007</v>
      </c>
      <c r="AM61" s="83">
        <v>490319.82999999996</v>
      </c>
      <c r="AT61" s="83">
        <v>64097.369999999995</v>
      </c>
      <c r="AU61" s="83">
        <v>19596892.179999996</v>
      </c>
      <c r="BC61" s="83">
        <v>655714.66999999981</v>
      </c>
      <c r="BM61" s="83">
        <v>3100351</v>
      </c>
      <c r="BN61" s="83">
        <v>155004.82</v>
      </c>
      <c r="BX61" s="83">
        <v>948690.7</v>
      </c>
      <c r="BY61" s="83">
        <v>2754031.74</v>
      </c>
      <c r="CK61" s="83">
        <v>1229613.4700000002</v>
      </c>
      <c r="CL61" s="83">
        <v>1229613.4700000002</v>
      </c>
      <c r="CS61" s="83">
        <v>2851954.65</v>
      </c>
      <c r="CT61" s="83">
        <v>598580.88</v>
      </c>
    </row>
    <row r="62" spans="2:99" x14ac:dyDescent="0.25">
      <c r="B62" s="84" t="s">
        <v>541</v>
      </c>
      <c r="C62" s="84" t="s">
        <v>542</v>
      </c>
      <c r="D62" s="83">
        <v>36625923.509999998</v>
      </c>
      <c r="E62" s="83">
        <v>13476414.250000002</v>
      </c>
      <c r="F62" s="83">
        <v>434012.08999999997</v>
      </c>
      <c r="G62" s="83">
        <v>1024352.83</v>
      </c>
      <c r="I62" s="83">
        <v>326089.94</v>
      </c>
      <c r="J62" s="83">
        <v>116954.36</v>
      </c>
      <c r="K62" s="83">
        <v>110190</v>
      </c>
      <c r="L62" s="83">
        <v>5039344.2799999993</v>
      </c>
      <c r="M62" s="83">
        <v>252587.56000000003</v>
      </c>
      <c r="N62" s="83">
        <v>198016.91999999998</v>
      </c>
      <c r="P62" s="83">
        <v>294150.69</v>
      </c>
      <c r="Q62" s="83">
        <v>22369.75</v>
      </c>
      <c r="T62" s="83">
        <v>1152348.0399999996</v>
      </c>
      <c r="U62" s="83">
        <v>430727.36999999982</v>
      </c>
      <c r="V62" s="83">
        <v>2207734.7399999993</v>
      </c>
      <c r="W62" s="83">
        <v>638996.86999999976</v>
      </c>
      <c r="AB62" s="83">
        <v>30631.11</v>
      </c>
      <c r="AC62" s="83">
        <v>11538.84</v>
      </c>
      <c r="AD62" s="83">
        <v>95707.690000000031</v>
      </c>
      <c r="AE62" s="83">
        <v>188627.83000000005</v>
      </c>
      <c r="AF62" s="83">
        <v>2037119.3900000011</v>
      </c>
      <c r="AG62" s="83">
        <v>1920374.4500000002</v>
      </c>
      <c r="AJ62" s="83">
        <v>822170.79999999993</v>
      </c>
      <c r="AK62" s="83">
        <v>344508.75000000006</v>
      </c>
      <c r="AL62" s="83">
        <v>572928.27</v>
      </c>
      <c r="AM62" s="83">
        <v>69109.399999999994</v>
      </c>
      <c r="AN62" s="83">
        <v>169531.87</v>
      </c>
      <c r="AO62" s="83">
        <v>2411.56</v>
      </c>
      <c r="AQ62" s="83">
        <v>105391.5</v>
      </c>
      <c r="AT62" s="83">
        <v>51416.270000000004</v>
      </c>
      <c r="AU62" s="83">
        <v>628520.75</v>
      </c>
      <c r="AV62" s="83">
        <v>49493</v>
      </c>
      <c r="AW62" s="83">
        <v>38058.019999999997</v>
      </c>
      <c r="AY62" s="83">
        <v>768203.53</v>
      </c>
      <c r="BB62" s="83">
        <v>113565.53</v>
      </c>
      <c r="BC62" s="83">
        <v>51813.310000000005</v>
      </c>
      <c r="BD62" s="83">
        <v>120249.93</v>
      </c>
      <c r="BE62" s="83">
        <v>159.58000000000001</v>
      </c>
      <c r="BG62" s="83">
        <v>31143.77</v>
      </c>
      <c r="BM62" s="83">
        <v>569404.61</v>
      </c>
      <c r="BN62" s="83">
        <v>176591.49</v>
      </c>
      <c r="BO62" s="83">
        <v>11650.03</v>
      </c>
      <c r="BQ62" s="83">
        <v>456031.88</v>
      </c>
      <c r="BR62" s="83">
        <v>45455.67</v>
      </c>
      <c r="BS62" s="83">
        <v>102587.18</v>
      </c>
      <c r="BT62" s="83">
        <v>57418.02</v>
      </c>
      <c r="BU62" s="83">
        <v>57418.02</v>
      </c>
      <c r="BV62" s="83">
        <v>134398.72</v>
      </c>
      <c r="BX62" s="83">
        <v>71980.510000000009</v>
      </c>
      <c r="BY62" s="83">
        <v>301732.80999999994</v>
      </c>
      <c r="CC62" s="83">
        <v>97866.739999999991</v>
      </c>
      <c r="CE62" s="83">
        <v>30336.639999999999</v>
      </c>
      <c r="CF62" s="83">
        <v>2489.79</v>
      </c>
      <c r="CK62" s="83">
        <v>90154.12</v>
      </c>
      <c r="CL62" s="83">
        <v>90154.12</v>
      </c>
      <c r="CO62" s="83">
        <v>5390.09</v>
      </c>
      <c r="CP62" s="83">
        <v>89808.6</v>
      </c>
      <c r="CQ62" s="83">
        <v>18711.52</v>
      </c>
      <c r="CR62" s="83">
        <v>58456.289999999994</v>
      </c>
      <c r="CS62" s="83">
        <v>397.47</v>
      </c>
      <c r="CT62" s="83">
        <v>358096.49</v>
      </c>
    </row>
    <row r="63" spans="2:99" x14ac:dyDescent="0.25">
      <c r="B63" s="84" t="s">
        <v>717</v>
      </c>
      <c r="C63" s="84" t="s">
        <v>718</v>
      </c>
      <c r="D63" s="83">
        <v>503028.39</v>
      </c>
      <c r="E63" s="83">
        <v>160011.33000000002</v>
      </c>
      <c r="F63" s="83">
        <v>6491.88</v>
      </c>
      <c r="G63" s="83">
        <v>5064.08</v>
      </c>
      <c r="I63" s="83">
        <v>15000</v>
      </c>
      <c r="J63" s="83">
        <v>5840.72</v>
      </c>
      <c r="L63" s="83">
        <v>71756.320000000007</v>
      </c>
      <c r="T63" s="83">
        <v>14242.11</v>
      </c>
      <c r="U63" s="83">
        <v>5037.24</v>
      </c>
      <c r="V63" s="83">
        <v>27002.560000000001</v>
      </c>
      <c r="W63" s="83">
        <v>7128.2899999999991</v>
      </c>
      <c r="X63" s="83">
        <v>92.62</v>
      </c>
      <c r="AD63" s="83">
        <v>883.09</v>
      </c>
      <c r="AE63" s="83">
        <v>1971.57</v>
      </c>
      <c r="AF63" s="83">
        <v>36936</v>
      </c>
      <c r="AG63" s="83">
        <v>26657.300000000003</v>
      </c>
      <c r="AJ63" s="83">
        <v>21008.31</v>
      </c>
      <c r="AK63" s="83">
        <v>16541.02</v>
      </c>
      <c r="AQ63" s="83">
        <v>2590.98</v>
      </c>
      <c r="AT63" s="83">
        <v>90</v>
      </c>
      <c r="AU63" s="83">
        <v>6118.91</v>
      </c>
      <c r="AY63" s="83">
        <v>8130.71</v>
      </c>
      <c r="AZ63" s="83">
        <v>11110.84</v>
      </c>
      <c r="BC63" s="83">
        <v>1188.82</v>
      </c>
      <c r="BD63" s="83">
        <v>939</v>
      </c>
      <c r="BM63" s="83">
        <v>15487.2</v>
      </c>
      <c r="BN63" s="83">
        <v>2322.59</v>
      </c>
      <c r="BT63" s="83">
        <v>70</v>
      </c>
      <c r="BU63" s="83">
        <v>70</v>
      </c>
      <c r="BV63" s="83">
        <v>23585.239999999998</v>
      </c>
      <c r="BY63" s="83">
        <v>3797.89</v>
      </c>
      <c r="CC63" s="83">
        <v>4844.2700000000004</v>
      </c>
      <c r="CK63" s="83">
        <v>1087.5</v>
      </c>
      <c r="CL63" s="83">
        <v>1087.5</v>
      </c>
    </row>
    <row r="64" spans="2:99" x14ac:dyDescent="0.25">
      <c r="B64" s="84" t="s">
        <v>423</v>
      </c>
      <c r="C64" s="84" t="s">
        <v>424</v>
      </c>
      <c r="D64" s="83">
        <v>2820530.66</v>
      </c>
      <c r="E64" s="83">
        <v>947604.80999999994</v>
      </c>
      <c r="F64" s="83">
        <v>51887.759999999995</v>
      </c>
      <c r="G64" s="83">
        <v>22440.46</v>
      </c>
      <c r="I64" s="83">
        <v>5246.4500000000007</v>
      </c>
      <c r="L64" s="83">
        <v>404314.59</v>
      </c>
      <c r="M64" s="83">
        <v>9206.74</v>
      </c>
      <c r="N64" s="83">
        <v>19696.72</v>
      </c>
      <c r="P64" s="83">
        <v>6219</v>
      </c>
      <c r="T64" s="83">
        <v>76190.289999999994</v>
      </c>
      <c r="U64" s="83">
        <v>33042.280000000006</v>
      </c>
      <c r="V64" s="83">
        <v>142229.28</v>
      </c>
      <c r="W64" s="83">
        <v>44064.9</v>
      </c>
      <c r="AB64" s="83">
        <v>3282.1899999999996</v>
      </c>
      <c r="AC64" s="83">
        <v>1624.2699999999998</v>
      </c>
      <c r="AD64" s="83">
        <v>6660.84</v>
      </c>
      <c r="AE64" s="83">
        <v>21187.26</v>
      </c>
      <c r="AF64" s="83">
        <v>134738.79</v>
      </c>
      <c r="AG64" s="83">
        <v>110367.20999999999</v>
      </c>
      <c r="AJ64" s="83">
        <v>49670.520000000004</v>
      </c>
      <c r="AK64" s="83">
        <v>16778.760000000002</v>
      </c>
      <c r="AL64" s="83">
        <v>15815.28</v>
      </c>
      <c r="AM64" s="83">
        <v>44636.33</v>
      </c>
      <c r="AN64" s="83">
        <v>369.15</v>
      </c>
      <c r="AO64" s="83">
        <v>6376.59</v>
      </c>
      <c r="AQ64" s="83">
        <v>14831.03</v>
      </c>
      <c r="AT64" s="83">
        <v>420</v>
      </c>
      <c r="AU64" s="83">
        <v>207924.21</v>
      </c>
      <c r="AY64" s="83">
        <v>250</v>
      </c>
      <c r="AZ64" s="83">
        <v>17000</v>
      </c>
      <c r="BB64" s="83">
        <v>11830</v>
      </c>
      <c r="BC64" s="83">
        <v>2096.91</v>
      </c>
      <c r="BD64" s="83">
        <v>3717.32</v>
      </c>
      <c r="BE64" s="83">
        <v>17542.3</v>
      </c>
      <c r="BH64" s="83">
        <v>4859.0600000000004</v>
      </c>
      <c r="BI64" s="83">
        <v>34672.31</v>
      </c>
      <c r="BM64" s="83">
        <v>63142.340000000004</v>
      </c>
      <c r="BN64" s="83">
        <v>7863.34</v>
      </c>
      <c r="BQ64" s="83">
        <v>16413.12</v>
      </c>
      <c r="BS64" s="83">
        <v>3363.29</v>
      </c>
      <c r="BY64" s="83">
        <v>31012.639999999999</v>
      </c>
      <c r="CA64" s="83">
        <v>48276.84</v>
      </c>
      <c r="CC64" s="83">
        <v>20000</v>
      </c>
      <c r="CK64" s="83">
        <v>2865.08</v>
      </c>
      <c r="CL64" s="83">
        <v>2865.08</v>
      </c>
      <c r="CN64" s="83">
        <v>25680.82</v>
      </c>
      <c r="CP64" s="83">
        <v>65106.79</v>
      </c>
      <c r="CR64" s="83">
        <v>48012.79</v>
      </c>
    </row>
    <row r="65" spans="2:98" x14ac:dyDescent="0.25">
      <c r="B65" s="84" t="s">
        <v>609</v>
      </c>
      <c r="C65" s="84" t="s">
        <v>610</v>
      </c>
      <c r="D65" s="83">
        <v>6658369.629999999</v>
      </c>
      <c r="E65" s="83">
        <v>2183283.21</v>
      </c>
      <c r="F65" s="83">
        <v>44411</v>
      </c>
      <c r="G65" s="83">
        <v>68396.87</v>
      </c>
      <c r="I65" s="83">
        <v>64438.85</v>
      </c>
      <c r="J65" s="83">
        <v>1800</v>
      </c>
      <c r="L65" s="83">
        <v>1124535.5</v>
      </c>
      <c r="M65" s="83">
        <v>13645.99</v>
      </c>
      <c r="N65" s="83">
        <v>78778.48000000001</v>
      </c>
      <c r="P65" s="83">
        <v>70900.95</v>
      </c>
      <c r="Q65" s="83">
        <v>2400</v>
      </c>
      <c r="T65" s="83">
        <v>176355.77</v>
      </c>
      <c r="U65" s="83">
        <v>95254.07</v>
      </c>
      <c r="V65" s="83">
        <v>335917.19</v>
      </c>
      <c r="W65" s="83">
        <v>137186.40999999997</v>
      </c>
      <c r="AB65" s="83">
        <v>4683.1099999999997</v>
      </c>
      <c r="AC65" s="83">
        <v>2557.77</v>
      </c>
      <c r="AD65" s="83">
        <v>13794.880000000001</v>
      </c>
      <c r="AE65" s="83">
        <v>38595.53</v>
      </c>
      <c r="AF65" s="83">
        <v>360360.88</v>
      </c>
      <c r="AG65" s="83">
        <v>411343.12000000005</v>
      </c>
      <c r="AJ65" s="83">
        <v>231517.28000000003</v>
      </c>
      <c r="AK65" s="83">
        <v>62288.11</v>
      </c>
      <c r="AL65" s="83">
        <v>85468.02</v>
      </c>
      <c r="AM65" s="83">
        <v>15536.3</v>
      </c>
      <c r="AN65" s="83">
        <v>189033.94</v>
      </c>
      <c r="AO65" s="83">
        <v>13596.490000000002</v>
      </c>
      <c r="AP65" s="83">
        <v>4502.1899999999996</v>
      </c>
      <c r="AQ65" s="83">
        <v>449</v>
      </c>
      <c r="AS65" s="83">
        <v>2921</v>
      </c>
      <c r="AT65" s="83">
        <v>4163.1000000000004</v>
      </c>
      <c r="AU65" s="83">
        <v>102539.38</v>
      </c>
      <c r="AV65" s="83">
        <v>5192</v>
      </c>
      <c r="AW65" s="83">
        <v>3909.15</v>
      </c>
      <c r="AZ65" s="83">
        <v>19741.97</v>
      </c>
      <c r="BB65" s="83">
        <v>19003.71</v>
      </c>
      <c r="BC65" s="83">
        <v>10743.18</v>
      </c>
      <c r="BD65" s="83">
        <v>37474.57</v>
      </c>
      <c r="BE65" s="83">
        <v>37787.14</v>
      </c>
      <c r="BF65" s="83">
        <v>1383.73</v>
      </c>
      <c r="BG65" s="83">
        <v>1556.6599999999999</v>
      </c>
      <c r="BI65" s="83">
        <v>53698.67</v>
      </c>
      <c r="BM65" s="83">
        <v>113231.06</v>
      </c>
      <c r="BN65" s="83">
        <v>18675.939999999999</v>
      </c>
      <c r="BO65" s="83">
        <v>13529.130000000001</v>
      </c>
      <c r="BQ65" s="83">
        <v>45176.77</v>
      </c>
      <c r="BS65" s="83">
        <v>601.87</v>
      </c>
      <c r="BT65" s="83">
        <v>4134.5</v>
      </c>
      <c r="BU65" s="83">
        <v>4134.5</v>
      </c>
      <c r="BY65" s="83">
        <v>162588.68</v>
      </c>
      <c r="CA65" s="83">
        <v>31134.86</v>
      </c>
      <c r="CC65" s="83">
        <v>15648.41</v>
      </c>
      <c r="CK65" s="83">
        <v>48514.770000000004</v>
      </c>
      <c r="CL65" s="83">
        <v>48514.770000000004</v>
      </c>
      <c r="CN65" s="83">
        <v>64235.76</v>
      </c>
      <c r="CQ65" s="83">
        <v>9019.02</v>
      </c>
      <c r="CT65" s="83">
        <v>733.69</v>
      </c>
    </row>
    <row r="66" spans="2:98" x14ac:dyDescent="0.25">
      <c r="B66" s="84" t="s">
        <v>787</v>
      </c>
      <c r="C66" s="84" t="s">
        <v>788</v>
      </c>
      <c r="D66" s="83">
        <v>49630278.299999997</v>
      </c>
      <c r="E66" s="83">
        <v>15795710.509999998</v>
      </c>
      <c r="F66" s="83">
        <v>566588.73</v>
      </c>
      <c r="G66" s="83">
        <v>695977.34</v>
      </c>
      <c r="I66" s="83">
        <v>1587115.4599999997</v>
      </c>
      <c r="J66" s="83">
        <v>121731.6</v>
      </c>
      <c r="K66" s="83">
        <v>96967.2</v>
      </c>
      <c r="L66" s="83">
        <v>7886448.2599999998</v>
      </c>
      <c r="M66" s="83">
        <v>393772.79000000004</v>
      </c>
      <c r="N66" s="83">
        <v>390925.49999999977</v>
      </c>
      <c r="P66" s="83">
        <v>302465.94</v>
      </c>
      <c r="Q66" s="83">
        <v>186710.77000000002</v>
      </c>
      <c r="T66" s="83">
        <v>1414229.9100000001</v>
      </c>
      <c r="U66" s="83">
        <v>686837.29999999993</v>
      </c>
      <c r="V66" s="83">
        <v>2689144.7900000005</v>
      </c>
      <c r="W66" s="83">
        <v>1001288.2799999998</v>
      </c>
      <c r="AB66" s="83">
        <v>18165.97</v>
      </c>
      <c r="AC66" s="83">
        <v>19398.8</v>
      </c>
      <c r="AD66" s="83">
        <v>94500.48000000001</v>
      </c>
      <c r="AE66" s="83">
        <v>99641.85000000002</v>
      </c>
      <c r="AF66" s="83">
        <v>2490685.8299999996</v>
      </c>
      <c r="AG66" s="83">
        <v>2482370.8400000003</v>
      </c>
      <c r="AH66" s="83">
        <v>70354.760000000009</v>
      </c>
      <c r="AI66" s="83">
        <v>18434.210000000003</v>
      </c>
      <c r="AJ66" s="83">
        <v>2069710.0599999996</v>
      </c>
      <c r="AK66" s="83">
        <v>152561.85999999999</v>
      </c>
      <c r="AL66" s="83">
        <v>966185.13</v>
      </c>
      <c r="AM66" s="83">
        <v>83752.73</v>
      </c>
      <c r="AN66" s="83">
        <v>1096110.17</v>
      </c>
      <c r="AO66" s="83">
        <v>6763.44</v>
      </c>
      <c r="AP66" s="83">
        <v>1237.49</v>
      </c>
      <c r="AQ66" s="83">
        <v>16635.599999999999</v>
      </c>
      <c r="AT66" s="83">
        <v>322690.97999999992</v>
      </c>
      <c r="AU66" s="83">
        <v>1785869.0699999998</v>
      </c>
      <c r="AV66" s="83">
        <v>144360.54</v>
      </c>
      <c r="AW66" s="83">
        <v>55833.9</v>
      </c>
      <c r="AZ66" s="83">
        <v>12848.51</v>
      </c>
      <c r="BA66" s="83">
        <v>1216.58</v>
      </c>
      <c r="BB66" s="83">
        <v>92335.79</v>
      </c>
      <c r="BC66" s="83">
        <v>75490.63</v>
      </c>
      <c r="BD66" s="83">
        <v>198658.36000000002</v>
      </c>
      <c r="BE66" s="83">
        <v>22219.279999999999</v>
      </c>
      <c r="BF66" s="83">
        <v>38500</v>
      </c>
      <c r="BG66" s="83">
        <v>23438.82</v>
      </c>
      <c r="BH66" s="83">
        <v>139769.78999999998</v>
      </c>
      <c r="BJ66" s="83">
        <v>452</v>
      </c>
      <c r="BL66" s="83">
        <v>1244.3699999999999</v>
      </c>
      <c r="BM66" s="83">
        <v>382163.68</v>
      </c>
      <c r="BN66" s="83">
        <v>851539.08000000007</v>
      </c>
      <c r="BO66" s="83">
        <v>1504.16</v>
      </c>
      <c r="BP66" s="83">
        <v>6525.75</v>
      </c>
      <c r="BQ66" s="83">
        <v>452710.52</v>
      </c>
      <c r="BS66" s="83">
        <v>2690</v>
      </c>
      <c r="BT66" s="83">
        <v>51393.820000000007</v>
      </c>
      <c r="BU66" s="83">
        <v>51393.820000000007</v>
      </c>
      <c r="BV66" s="83">
        <v>326878.27999999997</v>
      </c>
      <c r="BY66" s="83">
        <v>294833.8</v>
      </c>
      <c r="BZ66" s="83">
        <v>9166.48</v>
      </c>
      <c r="CC66" s="83">
        <v>126372.23000000001</v>
      </c>
      <c r="CE66" s="83">
        <v>107124.77</v>
      </c>
      <c r="CF66" s="83">
        <v>7717.15</v>
      </c>
      <c r="CG66" s="83">
        <v>15650</v>
      </c>
      <c r="CK66" s="83">
        <v>374440.26</v>
      </c>
      <c r="CL66" s="83">
        <v>374440.26</v>
      </c>
      <c r="CQ66" s="83">
        <v>57054.99</v>
      </c>
      <c r="CT66" s="83">
        <v>145161.10999999999</v>
      </c>
    </row>
    <row r="67" spans="2:98" x14ac:dyDescent="0.25">
      <c r="B67" s="84" t="s">
        <v>637</v>
      </c>
      <c r="C67" s="84" t="s">
        <v>638</v>
      </c>
      <c r="D67" s="83">
        <v>59229063.870000012</v>
      </c>
      <c r="E67" s="83">
        <v>20400028.020000003</v>
      </c>
      <c r="F67" s="83">
        <v>1106363.7700000003</v>
      </c>
      <c r="G67" s="83">
        <v>564527.69999999995</v>
      </c>
      <c r="I67" s="83">
        <v>1957069.71</v>
      </c>
      <c r="J67" s="83">
        <v>102262.01000000001</v>
      </c>
      <c r="K67" s="83">
        <v>143247</v>
      </c>
      <c r="L67" s="83">
        <v>8165042.75</v>
      </c>
      <c r="M67" s="83">
        <v>641264.25999999989</v>
      </c>
      <c r="N67" s="83">
        <v>587774.5</v>
      </c>
      <c r="P67" s="83">
        <v>677237.23</v>
      </c>
      <c r="Q67" s="83">
        <v>9497.15</v>
      </c>
      <c r="T67" s="83">
        <v>1799866.8599999996</v>
      </c>
      <c r="U67" s="83">
        <v>752403.75</v>
      </c>
      <c r="V67" s="83">
        <v>3451153.8900000006</v>
      </c>
      <c r="W67" s="83">
        <v>1084386.9099999999</v>
      </c>
      <c r="AB67" s="83">
        <v>39305.569999999992</v>
      </c>
      <c r="AC67" s="83">
        <v>20374.410000000003</v>
      </c>
      <c r="AD67" s="83">
        <v>111243.36000000002</v>
      </c>
      <c r="AE67" s="83">
        <v>245059.5</v>
      </c>
      <c r="AF67" s="83">
        <v>3261920.5700000003</v>
      </c>
      <c r="AG67" s="83">
        <v>3042416.9599999995</v>
      </c>
      <c r="AH67" s="83">
        <v>47806.970000000008</v>
      </c>
      <c r="AI67" s="83">
        <v>19963</v>
      </c>
      <c r="AJ67" s="83">
        <v>2672716.6300000004</v>
      </c>
      <c r="AK67" s="83">
        <v>158951.37</v>
      </c>
      <c r="AL67" s="83">
        <v>239246.46</v>
      </c>
      <c r="AM67" s="83">
        <v>24271.07</v>
      </c>
      <c r="AN67" s="83">
        <v>536926.5</v>
      </c>
      <c r="AO67" s="83">
        <v>180076.11000000002</v>
      </c>
      <c r="AP67" s="83">
        <v>888.7</v>
      </c>
      <c r="AQ67" s="83">
        <v>18648</v>
      </c>
      <c r="AT67" s="83">
        <v>32147.08</v>
      </c>
      <c r="AU67" s="83">
        <v>1556754.74</v>
      </c>
      <c r="AV67" s="83">
        <v>215741.06</v>
      </c>
      <c r="AW67" s="83">
        <v>29836.73</v>
      </c>
      <c r="AZ67" s="83">
        <v>912.1</v>
      </c>
      <c r="BB67" s="83">
        <v>220589.62</v>
      </c>
      <c r="BC67" s="83">
        <v>19791.14</v>
      </c>
      <c r="BD67" s="83">
        <v>316630.74</v>
      </c>
      <c r="BE67" s="83">
        <v>178881.34</v>
      </c>
      <c r="BF67" s="83">
        <v>-11165</v>
      </c>
      <c r="BI67" s="83">
        <v>57851.78</v>
      </c>
      <c r="BL67" s="83">
        <v>5519.18</v>
      </c>
      <c r="BM67" s="83">
        <v>708742.84</v>
      </c>
      <c r="BN67" s="83">
        <v>698691.48</v>
      </c>
      <c r="BO67" s="83">
        <v>9178.64</v>
      </c>
      <c r="BP67" s="83">
        <v>18147.36</v>
      </c>
      <c r="BQ67" s="83">
        <v>418562.57</v>
      </c>
      <c r="BS67" s="83">
        <v>697978.65</v>
      </c>
      <c r="BT67" s="83">
        <v>205449.43</v>
      </c>
      <c r="BU67" s="83">
        <v>205449.43</v>
      </c>
      <c r="BV67" s="83">
        <v>496057.08</v>
      </c>
      <c r="BX67" s="83">
        <v>203786.46</v>
      </c>
      <c r="BY67" s="83">
        <v>311530.46999999997</v>
      </c>
      <c r="BZ67" s="83">
        <v>2909.1</v>
      </c>
      <c r="CC67" s="83">
        <v>112060.26000000001</v>
      </c>
      <c r="CD67" s="83">
        <v>19512</v>
      </c>
      <c r="CE67" s="83">
        <v>60639.26</v>
      </c>
      <c r="CF67" s="83">
        <v>1295.72</v>
      </c>
      <c r="CK67" s="83">
        <v>312614.62</v>
      </c>
      <c r="CL67" s="83">
        <v>312614.62</v>
      </c>
      <c r="CP67" s="83">
        <v>116148.5</v>
      </c>
      <c r="CS67" s="83">
        <v>94310.63</v>
      </c>
      <c r="CT67" s="83">
        <v>56017.600000000006</v>
      </c>
    </row>
    <row r="68" spans="2:98" x14ac:dyDescent="0.25">
      <c r="B68" s="84" t="s">
        <v>795</v>
      </c>
      <c r="C68" s="84" t="s">
        <v>796</v>
      </c>
      <c r="D68" s="83">
        <v>17042996.879999992</v>
      </c>
      <c r="E68" s="83">
        <v>5669938.2599999998</v>
      </c>
      <c r="F68" s="83">
        <v>260169.07999999996</v>
      </c>
      <c r="G68" s="83">
        <v>88307.010000000009</v>
      </c>
      <c r="I68" s="83">
        <v>347952.77999999997</v>
      </c>
      <c r="J68" s="83">
        <v>21190.760000000002</v>
      </c>
      <c r="K68" s="83">
        <v>42668.4</v>
      </c>
      <c r="L68" s="83">
        <v>2228425.38</v>
      </c>
      <c r="M68" s="83">
        <v>130107.94</v>
      </c>
      <c r="N68" s="83">
        <v>119368.54000000001</v>
      </c>
      <c r="P68" s="83">
        <v>185419.91</v>
      </c>
      <c r="Q68" s="83">
        <v>27976.99</v>
      </c>
      <c r="T68" s="83">
        <v>482414.18</v>
      </c>
      <c r="U68" s="83">
        <v>198860.34</v>
      </c>
      <c r="V68" s="83">
        <v>890553.58999999985</v>
      </c>
      <c r="W68" s="83">
        <v>275445.06999999995</v>
      </c>
      <c r="AB68" s="83">
        <v>22393.079999999998</v>
      </c>
      <c r="AC68" s="83">
        <v>10383.85</v>
      </c>
      <c r="AD68" s="83">
        <v>35603.679999999993</v>
      </c>
      <c r="AE68" s="83">
        <v>66673.73</v>
      </c>
      <c r="AF68" s="83">
        <v>882228.50999999989</v>
      </c>
      <c r="AG68" s="83">
        <v>789125.49000000011</v>
      </c>
      <c r="AJ68" s="83">
        <v>558452.39</v>
      </c>
      <c r="AK68" s="83">
        <v>84392.33</v>
      </c>
      <c r="AL68" s="83">
        <v>340673.12</v>
      </c>
      <c r="AM68" s="83">
        <v>100484.6</v>
      </c>
      <c r="AN68" s="83">
        <v>248256.53999999998</v>
      </c>
      <c r="AO68" s="83">
        <v>14485.539999999999</v>
      </c>
      <c r="AQ68" s="83">
        <v>843.35</v>
      </c>
      <c r="AT68" s="83">
        <v>87452.31</v>
      </c>
      <c r="AU68" s="83">
        <v>200626.63</v>
      </c>
      <c r="AV68" s="83">
        <v>14352</v>
      </c>
      <c r="AW68" s="83">
        <v>20905.919999999998</v>
      </c>
      <c r="BA68" s="83">
        <v>29433.42</v>
      </c>
      <c r="BB68" s="83">
        <v>69496.62</v>
      </c>
      <c r="BC68" s="83">
        <v>3216.45</v>
      </c>
      <c r="BD68" s="83">
        <v>973.63</v>
      </c>
      <c r="BE68" s="83">
        <v>3226.37</v>
      </c>
      <c r="BG68" s="83">
        <v>3557.9700000000003</v>
      </c>
      <c r="BH68" s="83">
        <v>8409.94</v>
      </c>
      <c r="BI68" s="83">
        <v>19840.93</v>
      </c>
      <c r="BM68" s="83">
        <v>199610.78</v>
      </c>
      <c r="BN68" s="83">
        <v>188143.27</v>
      </c>
      <c r="BO68" s="83">
        <v>1976.75</v>
      </c>
      <c r="BQ68" s="83">
        <v>234576.71</v>
      </c>
      <c r="BS68" s="83">
        <v>8207.39</v>
      </c>
      <c r="BT68" s="83">
        <v>21019.89</v>
      </c>
      <c r="BU68" s="83">
        <v>21019.89</v>
      </c>
      <c r="BV68" s="83">
        <v>138688.33000000002</v>
      </c>
      <c r="BX68" s="83">
        <v>58316.46</v>
      </c>
      <c r="BY68" s="83">
        <v>101580.28</v>
      </c>
      <c r="CC68" s="83">
        <v>54138.54</v>
      </c>
      <c r="CD68" s="83">
        <v>80097.31</v>
      </c>
      <c r="CE68" s="83">
        <v>6973.59</v>
      </c>
      <c r="CF68" s="83">
        <v>282.60000000000002</v>
      </c>
      <c r="CK68" s="83">
        <v>107067.79</v>
      </c>
      <c r="CL68" s="83">
        <v>107067.79</v>
      </c>
      <c r="CN68" s="83">
        <v>1115181.8999999999</v>
      </c>
      <c r="CQ68" s="83">
        <v>92319.73000000001</v>
      </c>
      <c r="CR68" s="83">
        <v>47630.25</v>
      </c>
      <c r="CT68" s="83">
        <v>2898.68</v>
      </c>
    </row>
    <row r="69" spans="2:98" x14ac:dyDescent="0.25">
      <c r="B69" s="84" t="s">
        <v>305</v>
      </c>
      <c r="C69" s="84" t="s">
        <v>306</v>
      </c>
      <c r="D69" s="83">
        <v>4110048.1200000006</v>
      </c>
      <c r="E69" s="83">
        <v>1341804.44</v>
      </c>
      <c r="F69" s="83">
        <v>21711.67</v>
      </c>
      <c r="G69" s="83">
        <v>23507.33</v>
      </c>
      <c r="I69" s="83">
        <v>11779.42</v>
      </c>
      <c r="L69" s="83">
        <v>659570.96</v>
      </c>
      <c r="M69" s="83">
        <v>20130.75</v>
      </c>
      <c r="N69" s="83">
        <v>45208.800000000003</v>
      </c>
      <c r="P69" s="83">
        <v>97086.53</v>
      </c>
      <c r="Q69" s="83">
        <v>341</v>
      </c>
      <c r="T69" s="83">
        <v>104678.9</v>
      </c>
      <c r="U69" s="83">
        <v>61016.479999999996</v>
      </c>
      <c r="V69" s="83">
        <v>202386.71999999997</v>
      </c>
      <c r="W69" s="83">
        <v>92124.72</v>
      </c>
      <c r="AB69" s="83">
        <v>2737.71</v>
      </c>
      <c r="AC69" s="83">
        <v>1562.8600000000001</v>
      </c>
      <c r="AD69" s="83">
        <v>6544.4400000000005</v>
      </c>
      <c r="AE69" s="83">
        <v>20428.379999999997</v>
      </c>
      <c r="AF69" s="83">
        <v>250588.08000000002</v>
      </c>
      <c r="AG69" s="83">
        <v>257281.91999999998</v>
      </c>
      <c r="AJ69" s="83">
        <v>142530.23999999999</v>
      </c>
      <c r="AK69" s="83">
        <v>67163.63</v>
      </c>
      <c r="AL69" s="83">
        <v>71980.41</v>
      </c>
      <c r="AM69" s="83">
        <v>35817.039999999994</v>
      </c>
      <c r="AN69" s="83">
        <v>65058.159999999989</v>
      </c>
      <c r="AO69" s="83">
        <v>2513.44</v>
      </c>
      <c r="AP69" s="83">
        <v>2221.77</v>
      </c>
      <c r="AQ69" s="83">
        <v>11421</v>
      </c>
      <c r="AT69" s="83">
        <v>32541.480000000003</v>
      </c>
      <c r="AU69" s="83">
        <v>44100.32</v>
      </c>
      <c r="AV69" s="83">
        <v>34.5</v>
      </c>
      <c r="AW69" s="83">
        <v>2100.84</v>
      </c>
      <c r="BB69" s="83">
        <v>17279.18</v>
      </c>
      <c r="BC69" s="83">
        <v>5520.37</v>
      </c>
      <c r="BD69" s="83">
        <v>81432.55</v>
      </c>
      <c r="BE69" s="83">
        <v>24004.400000000001</v>
      </c>
      <c r="BM69" s="83">
        <v>103948</v>
      </c>
      <c r="BN69" s="83">
        <v>15997.15</v>
      </c>
      <c r="BO69" s="83">
        <v>116.01</v>
      </c>
      <c r="BQ69" s="83">
        <v>20676.77</v>
      </c>
      <c r="BV69" s="83">
        <v>83150.8</v>
      </c>
      <c r="BY69" s="83">
        <v>47744.94</v>
      </c>
      <c r="BZ69" s="83">
        <v>507.32</v>
      </c>
      <c r="CC69" s="83">
        <v>1961.98</v>
      </c>
      <c r="CK69" s="83">
        <v>9734.7099999999991</v>
      </c>
      <c r="CL69" s="83">
        <v>9734.7099999999991</v>
      </c>
    </row>
    <row r="70" spans="2:98" x14ac:dyDescent="0.25">
      <c r="B70" s="84" t="s">
        <v>697</v>
      </c>
      <c r="C70" s="84" t="s">
        <v>698</v>
      </c>
      <c r="D70" s="83">
        <v>10282412.089999998</v>
      </c>
      <c r="E70" s="83">
        <v>3250828.2199999997</v>
      </c>
      <c r="F70" s="83">
        <v>129931.84999999999</v>
      </c>
      <c r="G70" s="83">
        <v>35440.400000000001</v>
      </c>
      <c r="I70" s="83">
        <v>176920.68</v>
      </c>
      <c r="J70" s="83">
        <v>33715.21</v>
      </c>
      <c r="L70" s="83">
        <v>1591740.0799999998</v>
      </c>
      <c r="M70" s="83">
        <v>45796.52</v>
      </c>
      <c r="N70" s="83">
        <v>65629.100000000006</v>
      </c>
      <c r="P70" s="83">
        <v>165326.70000000001</v>
      </c>
      <c r="Q70" s="83">
        <v>5067.8599999999997</v>
      </c>
      <c r="T70" s="83">
        <v>252861.09</v>
      </c>
      <c r="U70" s="83">
        <v>137698.68000000002</v>
      </c>
      <c r="V70" s="83">
        <v>477264.81</v>
      </c>
      <c r="W70" s="83">
        <v>211189.38999999998</v>
      </c>
      <c r="AB70" s="83">
        <v>16483.79</v>
      </c>
      <c r="AC70" s="83">
        <v>11598.02</v>
      </c>
      <c r="AD70" s="83">
        <v>17791.61</v>
      </c>
      <c r="AE70" s="83">
        <v>41958.05</v>
      </c>
      <c r="AF70" s="83">
        <v>495625</v>
      </c>
      <c r="AG70" s="83">
        <v>573575.71000000008</v>
      </c>
      <c r="AJ70" s="83">
        <v>417607.36000000004</v>
      </c>
      <c r="AK70" s="83">
        <v>41764.03</v>
      </c>
      <c r="AL70" s="83">
        <v>235554.78</v>
      </c>
      <c r="AM70" s="83">
        <v>72170.62</v>
      </c>
      <c r="AN70" s="83">
        <v>223123.97999999998</v>
      </c>
      <c r="AO70" s="83">
        <v>80.2</v>
      </c>
      <c r="AT70" s="83">
        <v>41160.129999999997</v>
      </c>
      <c r="AU70" s="83">
        <v>25448.07</v>
      </c>
      <c r="AV70" s="83">
        <v>20007</v>
      </c>
      <c r="AW70" s="83">
        <v>23042.34</v>
      </c>
      <c r="AY70" s="83">
        <v>2250</v>
      </c>
      <c r="BA70" s="83">
        <v>1784.72</v>
      </c>
      <c r="BB70" s="83">
        <v>43003.070000000007</v>
      </c>
      <c r="BD70" s="83">
        <v>212508.04</v>
      </c>
      <c r="BE70" s="83">
        <v>5268.15</v>
      </c>
      <c r="BF70" s="83">
        <v>7116.19</v>
      </c>
      <c r="BG70" s="83">
        <v>437.89</v>
      </c>
      <c r="BH70" s="83">
        <v>24505.760000000002</v>
      </c>
      <c r="BI70" s="83">
        <v>194.04</v>
      </c>
      <c r="BM70" s="83">
        <v>174613.97</v>
      </c>
      <c r="BN70" s="83">
        <v>48709.25</v>
      </c>
      <c r="BO70" s="83">
        <v>7954.48</v>
      </c>
      <c r="BQ70" s="83">
        <v>153404.54</v>
      </c>
      <c r="BT70" s="83">
        <v>7614.74</v>
      </c>
      <c r="BU70" s="83">
        <v>7614.74</v>
      </c>
      <c r="BV70" s="83">
        <v>593527.03</v>
      </c>
      <c r="BY70" s="83">
        <v>64418.54</v>
      </c>
      <c r="CA70" s="83">
        <v>40729.480000000003</v>
      </c>
      <c r="CC70" s="83">
        <v>20777.690000000002</v>
      </c>
      <c r="CE70" s="83">
        <v>15693.21</v>
      </c>
      <c r="CF70" s="83">
        <v>1333.59</v>
      </c>
      <c r="CK70" s="83">
        <v>20166.43</v>
      </c>
      <c r="CL70" s="83">
        <v>20166.43</v>
      </c>
    </row>
    <row r="71" spans="2:98" x14ac:dyDescent="0.25">
      <c r="B71" s="84" t="s">
        <v>667</v>
      </c>
      <c r="C71" s="84" t="s">
        <v>668</v>
      </c>
      <c r="D71" s="83">
        <v>29339877.849999983</v>
      </c>
      <c r="E71" s="83">
        <v>10312197.48</v>
      </c>
      <c r="F71" s="83">
        <v>426710.72000000003</v>
      </c>
      <c r="G71" s="83">
        <v>552382.93999999994</v>
      </c>
      <c r="I71" s="83">
        <v>600754.26</v>
      </c>
      <c r="J71" s="83">
        <v>83719.450000000012</v>
      </c>
      <c r="K71" s="83">
        <v>88152</v>
      </c>
      <c r="L71" s="83">
        <v>4266595.75</v>
      </c>
      <c r="M71" s="83">
        <v>173133.51</v>
      </c>
      <c r="N71" s="83">
        <v>265361.52</v>
      </c>
      <c r="P71" s="83">
        <v>95936.09</v>
      </c>
      <c r="Q71" s="83">
        <v>36985.26</v>
      </c>
      <c r="T71" s="83">
        <v>900384.61</v>
      </c>
      <c r="U71" s="83">
        <v>359269.04000000004</v>
      </c>
      <c r="V71" s="83">
        <v>1681310.2799999998</v>
      </c>
      <c r="W71" s="83">
        <v>540202.84</v>
      </c>
      <c r="AB71" s="83">
        <v>1345.9900000000453</v>
      </c>
      <c r="AC71" s="83">
        <v>37009.279999999999</v>
      </c>
      <c r="AD71" s="83">
        <v>69665.87000000001</v>
      </c>
      <c r="AE71" s="83">
        <v>55610.46</v>
      </c>
      <c r="AF71" s="83">
        <v>1457587.1</v>
      </c>
      <c r="AG71" s="83">
        <v>1472668.9</v>
      </c>
      <c r="AH71" s="83">
        <v>25892.46</v>
      </c>
      <c r="AI71" s="83">
        <v>1897.1399999999999</v>
      </c>
      <c r="AJ71" s="83">
        <v>1965188.2899999998</v>
      </c>
      <c r="AK71" s="83">
        <v>243246.79</v>
      </c>
      <c r="AL71" s="83">
        <v>527926.71</v>
      </c>
      <c r="AM71" s="83">
        <v>25892.080000000002</v>
      </c>
      <c r="AN71" s="83">
        <v>204983.36</v>
      </c>
      <c r="AO71" s="83">
        <v>113893.61</v>
      </c>
      <c r="AT71" s="83">
        <v>315136.45</v>
      </c>
      <c r="AU71" s="83">
        <v>585513.97</v>
      </c>
      <c r="AV71" s="83">
        <v>23240</v>
      </c>
      <c r="AW71" s="83">
        <v>38461.550000000003</v>
      </c>
      <c r="AY71" s="83">
        <v>26761.809999999998</v>
      </c>
      <c r="BB71" s="83">
        <v>140860.97</v>
      </c>
      <c r="BC71" s="83">
        <v>7140.19</v>
      </c>
      <c r="BD71" s="83">
        <v>98889</v>
      </c>
      <c r="BF71" s="83">
        <v>43749.599999999999</v>
      </c>
      <c r="BG71" s="83">
        <v>927.02000000000021</v>
      </c>
      <c r="BI71" s="83">
        <v>20204.189999999999</v>
      </c>
      <c r="BL71" s="83">
        <v>1848.82</v>
      </c>
      <c r="BM71" s="83">
        <v>324983.49</v>
      </c>
      <c r="BN71" s="83">
        <v>34774.85</v>
      </c>
      <c r="BO71" s="83">
        <v>3056.58</v>
      </c>
      <c r="BP71" s="83">
        <v>11562.6</v>
      </c>
      <c r="BQ71" s="83">
        <v>372099.5</v>
      </c>
      <c r="BT71" s="83">
        <v>23367.989999999998</v>
      </c>
      <c r="BU71" s="83">
        <v>23367.989999999998</v>
      </c>
      <c r="BV71" s="83">
        <v>216397.24000000002</v>
      </c>
      <c r="BY71" s="83">
        <v>176219.87</v>
      </c>
      <c r="CC71" s="83">
        <v>14521.23</v>
      </c>
      <c r="CE71" s="83">
        <v>38402</v>
      </c>
      <c r="CF71" s="83">
        <v>1476.83</v>
      </c>
      <c r="CK71" s="83">
        <v>116139.28</v>
      </c>
      <c r="CL71" s="83">
        <v>116139.28</v>
      </c>
      <c r="CP71" s="83">
        <v>18155.43</v>
      </c>
      <c r="CS71" s="83">
        <v>13143.91</v>
      </c>
      <c r="CT71" s="83">
        <v>86939.69</v>
      </c>
    </row>
    <row r="72" spans="2:98" x14ac:dyDescent="0.25">
      <c r="B72" s="84" t="s">
        <v>509</v>
      </c>
      <c r="C72" s="84" t="s">
        <v>510</v>
      </c>
      <c r="D72" s="83">
        <v>153360663.43000007</v>
      </c>
      <c r="E72" s="83">
        <v>54406187.54999999</v>
      </c>
      <c r="F72" s="83">
        <v>1727665.83</v>
      </c>
      <c r="G72" s="83">
        <v>1654179.7999999998</v>
      </c>
      <c r="I72" s="83">
        <v>5149417.8600000003</v>
      </c>
      <c r="J72" s="83">
        <v>1192002.98</v>
      </c>
      <c r="K72" s="83">
        <v>658960.4</v>
      </c>
      <c r="L72" s="83">
        <v>20626251.880000003</v>
      </c>
      <c r="M72" s="83">
        <v>901154.81</v>
      </c>
      <c r="N72" s="83">
        <v>1014026.03</v>
      </c>
      <c r="P72" s="83">
        <v>1053054.03</v>
      </c>
      <c r="Q72" s="83">
        <v>272917.45</v>
      </c>
      <c r="T72" s="83">
        <v>4831630.1500000004</v>
      </c>
      <c r="U72" s="83">
        <v>1759483.1699999997</v>
      </c>
      <c r="V72" s="83">
        <v>9200628.0700000003</v>
      </c>
      <c r="W72" s="83">
        <v>2621477.399999999</v>
      </c>
      <c r="AB72" s="83">
        <v>493701.90000000008</v>
      </c>
      <c r="AC72" s="83">
        <v>93947.53</v>
      </c>
      <c r="AD72" s="83">
        <v>292922.63</v>
      </c>
      <c r="AE72" s="83">
        <v>555711.53000000014</v>
      </c>
      <c r="AF72" s="83">
        <v>7577798.4600000009</v>
      </c>
      <c r="AG72" s="83">
        <v>7355582.5199999977</v>
      </c>
      <c r="AH72" s="83">
        <v>197475</v>
      </c>
      <c r="AI72" s="83">
        <v>3547.7999999999997</v>
      </c>
      <c r="AJ72" s="83">
        <v>5172816.1400000006</v>
      </c>
      <c r="AK72" s="83">
        <v>680025.45</v>
      </c>
      <c r="AL72" s="83">
        <v>456831.73</v>
      </c>
      <c r="AM72" s="83">
        <v>2525055.27</v>
      </c>
      <c r="AN72" s="83">
        <v>2310190.36</v>
      </c>
      <c r="AO72" s="83">
        <v>98197.67</v>
      </c>
      <c r="AQ72" s="83">
        <v>2320526.39</v>
      </c>
      <c r="AR72" s="83">
        <v>347323.98</v>
      </c>
      <c r="AT72" s="83">
        <v>778813.65999999992</v>
      </c>
      <c r="AU72" s="83">
        <v>1452380.87</v>
      </c>
      <c r="AV72" s="83">
        <v>198297.58</v>
      </c>
      <c r="AW72" s="83">
        <v>50838.92</v>
      </c>
      <c r="AY72" s="83">
        <v>178288.9</v>
      </c>
      <c r="AZ72" s="83">
        <v>331267.56</v>
      </c>
      <c r="BB72" s="83">
        <v>592075.96</v>
      </c>
      <c r="BC72" s="83">
        <v>306777.63</v>
      </c>
      <c r="BD72" s="83">
        <v>2198435.9299999997</v>
      </c>
      <c r="BE72" s="83">
        <v>4086.5</v>
      </c>
      <c r="BF72" s="83">
        <v>95723.32</v>
      </c>
      <c r="BG72" s="83">
        <v>95171.12</v>
      </c>
      <c r="BH72" s="83">
        <v>191970.77</v>
      </c>
      <c r="BJ72" s="83">
        <v>147990.91999999998</v>
      </c>
      <c r="BK72" s="83">
        <v>308.77999999999997</v>
      </c>
      <c r="BL72" s="83">
        <v>476285.62</v>
      </c>
      <c r="BM72" s="83">
        <v>1377113.7</v>
      </c>
      <c r="BN72" s="83">
        <v>609638.65</v>
      </c>
      <c r="BP72" s="83">
        <v>18095.400000000001</v>
      </c>
      <c r="BQ72" s="83">
        <v>1747157.28</v>
      </c>
      <c r="BS72" s="83">
        <v>1528882.67</v>
      </c>
      <c r="BT72" s="83">
        <v>34416.080000000002</v>
      </c>
      <c r="BU72" s="83">
        <v>34416.080000000002</v>
      </c>
      <c r="BV72" s="83">
        <v>517847.55</v>
      </c>
      <c r="BX72" s="83">
        <v>545860.24</v>
      </c>
      <c r="BY72" s="83">
        <v>803448.70999999985</v>
      </c>
      <c r="CC72" s="83">
        <v>78599.070000000007</v>
      </c>
      <c r="CE72" s="83">
        <v>235591.74</v>
      </c>
      <c r="CF72" s="83">
        <v>13556.71</v>
      </c>
      <c r="CK72" s="83">
        <v>424036.72000000003</v>
      </c>
      <c r="CL72" s="83">
        <v>424036.72000000003</v>
      </c>
      <c r="CN72" s="83">
        <v>284919.44</v>
      </c>
      <c r="CP72" s="83">
        <v>318647.03000000003</v>
      </c>
      <c r="CQ72" s="83">
        <v>45961.599999999999</v>
      </c>
      <c r="CT72" s="83">
        <v>127485.03</v>
      </c>
    </row>
    <row r="73" spans="2:98" x14ac:dyDescent="0.25">
      <c r="B73" s="84" t="s">
        <v>353</v>
      </c>
      <c r="C73" s="84" t="s">
        <v>354</v>
      </c>
      <c r="D73" s="83">
        <v>41630290.020000011</v>
      </c>
      <c r="E73" s="83">
        <v>15535181.279999999</v>
      </c>
      <c r="F73" s="83">
        <v>406409.08999999997</v>
      </c>
      <c r="G73" s="83">
        <v>365028.25</v>
      </c>
      <c r="I73" s="83">
        <v>1065716.57</v>
      </c>
      <c r="J73" s="83">
        <v>263615.2</v>
      </c>
      <c r="K73" s="83">
        <v>35095</v>
      </c>
      <c r="L73" s="83">
        <v>5597321.3300000001</v>
      </c>
      <c r="M73" s="83">
        <v>422642.81000000006</v>
      </c>
      <c r="N73" s="83">
        <v>410039.28999999992</v>
      </c>
      <c r="P73" s="83">
        <v>386712.85</v>
      </c>
      <c r="Q73" s="83">
        <v>109422.73999999999</v>
      </c>
      <c r="T73" s="83">
        <v>1309547.3500000003</v>
      </c>
      <c r="U73" s="83">
        <v>508192.27000000014</v>
      </c>
      <c r="V73" s="83">
        <v>2515650.7899999996</v>
      </c>
      <c r="W73" s="83">
        <v>732577.91999999993</v>
      </c>
      <c r="AB73" s="83">
        <v>49745.53</v>
      </c>
      <c r="AC73" s="83">
        <v>21598.219999999998</v>
      </c>
      <c r="AD73" s="83">
        <v>76762.789999999994</v>
      </c>
      <c r="AE73" s="83">
        <v>146238.9</v>
      </c>
      <c r="AF73" s="83">
        <v>2217432.9700000002</v>
      </c>
      <c r="AG73" s="83">
        <v>2085178.6299999997</v>
      </c>
      <c r="AI73" s="83">
        <v>1000</v>
      </c>
      <c r="AJ73" s="83">
        <v>1301615.3499999999</v>
      </c>
      <c r="AK73" s="83">
        <v>287909.63</v>
      </c>
      <c r="AL73" s="83">
        <v>203110.91</v>
      </c>
      <c r="AM73" s="83">
        <v>224755.5</v>
      </c>
      <c r="AN73" s="83">
        <v>541125.95000000007</v>
      </c>
      <c r="AO73" s="83">
        <v>308.95</v>
      </c>
      <c r="AP73" s="83">
        <v>2519.0700000000002</v>
      </c>
      <c r="AQ73" s="83">
        <v>11554.949999999999</v>
      </c>
      <c r="AT73" s="83">
        <v>122925.86</v>
      </c>
      <c r="AU73" s="83">
        <v>521805.12</v>
      </c>
      <c r="AV73" s="83">
        <v>11719.78</v>
      </c>
      <c r="AW73" s="83">
        <v>25779.27</v>
      </c>
      <c r="AX73" s="83">
        <v>935</v>
      </c>
      <c r="AY73" s="83">
        <v>45344.729999999996</v>
      </c>
      <c r="BA73" s="83">
        <v>411.92</v>
      </c>
      <c r="BB73" s="83">
        <v>116464.44999999998</v>
      </c>
      <c r="BC73" s="83">
        <v>141150.96</v>
      </c>
      <c r="BD73" s="83">
        <v>62196.399999999994</v>
      </c>
      <c r="BE73" s="83">
        <v>18042.22</v>
      </c>
      <c r="BF73" s="83">
        <v>34728.22</v>
      </c>
      <c r="BG73" s="83">
        <v>23032.58</v>
      </c>
      <c r="BH73" s="83">
        <v>97115.97</v>
      </c>
      <c r="BI73" s="83">
        <v>813</v>
      </c>
      <c r="BM73" s="83">
        <v>385739.28</v>
      </c>
      <c r="BN73" s="83">
        <v>81194.700000000012</v>
      </c>
      <c r="BO73" s="83">
        <v>4602.76</v>
      </c>
      <c r="BQ73" s="83">
        <v>742165.74</v>
      </c>
      <c r="BS73" s="83">
        <v>500219.01</v>
      </c>
      <c r="BT73" s="83">
        <v>42733.829999999994</v>
      </c>
      <c r="BU73" s="83">
        <v>42733.829999999994</v>
      </c>
      <c r="BV73" s="83">
        <v>423080.29000000004</v>
      </c>
      <c r="BW73" s="83">
        <v>100</v>
      </c>
      <c r="BY73" s="83">
        <v>305163.23</v>
      </c>
      <c r="CC73" s="83">
        <v>80700.48000000001</v>
      </c>
      <c r="CE73" s="83">
        <v>46451.66</v>
      </c>
      <c r="CF73" s="83">
        <v>1486.06</v>
      </c>
      <c r="CK73" s="83">
        <v>136972.06</v>
      </c>
      <c r="CL73" s="83">
        <v>136972.06</v>
      </c>
      <c r="CM73" s="83">
        <v>7253.17</v>
      </c>
      <c r="CO73" s="83">
        <v>7415.37</v>
      </c>
      <c r="CP73" s="83">
        <v>84227.78</v>
      </c>
      <c r="CQ73" s="83">
        <v>6688.74</v>
      </c>
      <c r="CR73" s="83">
        <v>491313.29</v>
      </c>
      <c r="CS73" s="83">
        <v>85806.62000000001</v>
      </c>
      <c r="CT73" s="83">
        <v>140500.38</v>
      </c>
    </row>
    <row r="74" spans="2:98" x14ac:dyDescent="0.25">
      <c r="B74" s="84" t="s">
        <v>825</v>
      </c>
      <c r="C74" s="84" t="s">
        <v>826</v>
      </c>
      <c r="D74" s="83">
        <v>3679277.2199999993</v>
      </c>
      <c r="E74" s="83">
        <v>1183541.18</v>
      </c>
      <c r="F74" s="83">
        <v>26615.98</v>
      </c>
      <c r="G74" s="83">
        <v>2366.8199999999997</v>
      </c>
      <c r="I74" s="83">
        <v>9095.7199999999993</v>
      </c>
      <c r="L74" s="83">
        <v>637226.93999999994</v>
      </c>
      <c r="M74" s="83">
        <v>56346.239999999998</v>
      </c>
      <c r="N74" s="83">
        <v>4135.33</v>
      </c>
      <c r="P74" s="83">
        <v>79114.63</v>
      </c>
      <c r="T74" s="83">
        <v>92602.6</v>
      </c>
      <c r="U74" s="83">
        <v>60820.56</v>
      </c>
      <c r="V74" s="83">
        <v>169678.69</v>
      </c>
      <c r="W74" s="83">
        <v>78539.51999999999</v>
      </c>
      <c r="AB74" s="83">
        <v>3169.0699999999997</v>
      </c>
      <c r="AC74" s="83">
        <v>2397.38</v>
      </c>
      <c r="AD74" s="83">
        <v>7878.43</v>
      </c>
      <c r="AE74" s="83">
        <v>24536.14</v>
      </c>
      <c r="AF74" s="83">
        <v>187791.57</v>
      </c>
      <c r="AG74" s="83">
        <v>240050.43000000002</v>
      </c>
      <c r="AH74" s="83">
        <v>2411.0500000000002</v>
      </c>
      <c r="AI74" s="83">
        <v>1545.5900000000001</v>
      </c>
      <c r="AJ74" s="83">
        <v>264477.25</v>
      </c>
      <c r="AK74" s="83">
        <v>44097.89</v>
      </c>
      <c r="AL74" s="83">
        <v>50796.599999999991</v>
      </c>
      <c r="AM74" s="83">
        <v>2868.8199999999997</v>
      </c>
      <c r="AN74" s="83">
        <v>1561.32</v>
      </c>
      <c r="AQ74" s="83">
        <v>3531.32</v>
      </c>
      <c r="AT74" s="83">
        <v>18707.61</v>
      </c>
      <c r="AU74" s="83">
        <v>52862.14</v>
      </c>
      <c r="AV74" s="83">
        <v>382.5</v>
      </c>
      <c r="AW74" s="83">
        <v>1269</v>
      </c>
      <c r="BB74" s="83">
        <v>6719.4800000000005</v>
      </c>
      <c r="BC74" s="83">
        <v>4278.25</v>
      </c>
      <c r="BD74" s="83">
        <v>80724.41</v>
      </c>
      <c r="BE74" s="83">
        <v>146</v>
      </c>
      <c r="BH74" s="83">
        <v>11523.28</v>
      </c>
      <c r="BJ74" s="83">
        <v>140.97</v>
      </c>
      <c r="BM74" s="83">
        <v>88360.07</v>
      </c>
      <c r="BN74" s="83">
        <v>9538.44</v>
      </c>
      <c r="BQ74" s="83">
        <v>5550</v>
      </c>
      <c r="BR74" s="83">
        <v>35170.9</v>
      </c>
      <c r="BT74" s="83">
        <v>375</v>
      </c>
      <c r="BU74" s="83">
        <v>375</v>
      </c>
      <c r="BV74" s="83">
        <v>44583.8</v>
      </c>
      <c r="BW74" s="83">
        <v>400</v>
      </c>
      <c r="BY74" s="83">
        <v>42036.59</v>
      </c>
      <c r="CC74" s="83">
        <v>4084.1800000000003</v>
      </c>
      <c r="CK74" s="83">
        <v>35227.53</v>
      </c>
      <c r="CL74" s="83">
        <v>35227.53</v>
      </c>
    </row>
    <row r="75" spans="2:98" x14ac:dyDescent="0.25">
      <c r="B75" s="84" t="s">
        <v>381</v>
      </c>
      <c r="C75" s="84" t="s">
        <v>382</v>
      </c>
      <c r="D75" s="83">
        <v>13368248.190000001</v>
      </c>
      <c r="E75" s="83">
        <v>3837566.8</v>
      </c>
      <c r="F75" s="83">
        <v>79205.070000000007</v>
      </c>
      <c r="G75" s="83">
        <v>79436.009999999995</v>
      </c>
      <c r="I75" s="83">
        <v>138736.89000000001</v>
      </c>
      <c r="J75" s="83">
        <v>12921.11</v>
      </c>
      <c r="K75" s="83">
        <v>36076</v>
      </c>
      <c r="L75" s="83">
        <v>2332439.86</v>
      </c>
      <c r="M75" s="83">
        <v>118181.4</v>
      </c>
      <c r="N75" s="83">
        <v>200269.95999999996</v>
      </c>
      <c r="P75" s="83">
        <v>169510.95</v>
      </c>
      <c r="T75" s="83">
        <v>310963.74</v>
      </c>
      <c r="U75" s="83">
        <v>209119.83000000002</v>
      </c>
      <c r="V75" s="83">
        <v>592878.85</v>
      </c>
      <c r="W75" s="83">
        <v>308795.48</v>
      </c>
      <c r="AB75" s="83">
        <v>19772.260000000002</v>
      </c>
      <c r="AC75" s="83">
        <v>14752.990000000002</v>
      </c>
      <c r="AD75" s="83">
        <v>24217.829999999998</v>
      </c>
      <c r="AE75" s="83">
        <v>66840.22</v>
      </c>
      <c r="AF75" s="83">
        <v>669578.80000000005</v>
      </c>
      <c r="AG75" s="83">
        <v>894943.6100000001</v>
      </c>
      <c r="AJ75" s="83">
        <v>370304.92000000004</v>
      </c>
      <c r="AK75" s="83">
        <v>77419.78</v>
      </c>
      <c r="AL75" s="83">
        <v>70173.490000000005</v>
      </c>
      <c r="AM75" s="83">
        <v>52614.759999999995</v>
      </c>
      <c r="AN75" s="83">
        <v>123540.18000000001</v>
      </c>
      <c r="AP75" s="83">
        <v>5340.82</v>
      </c>
      <c r="AT75" s="83">
        <v>6186.3099999999995</v>
      </c>
      <c r="AU75" s="83">
        <v>507688.06</v>
      </c>
      <c r="AV75" s="83">
        <v>15171</v>
      </c>
      <c r="AW75" s="83">
        <v>29709.32</v>
      </c>
      <c r="BA75" s="83">
        <v>1103.76</v>
      </c>
      <c r="BB75" s="83">
        <v>167230.39000000001</v>
      </c>
      <c r="BC75" s="83">
        <v>156370.65000000002</v>
      </c>
      <c r="BD75" s="83">
        <v>96308.7</v>
      </c>
      <c r="BE75" s="83">
        <v>1615.5</v>
      </c>
      <c r="BH75" s="83">
        <v>728.33</v>
      </c>
      <c r="BI75" s="83">
        <v>51300</v>
      </c>
      <c r="BM75" s="83">
        <v>380913.33999999997</v>
      </c>
      <c r="BN75" s="83">
        <v>68895.929999999993</v>
      </c>
      <c r="BO75" s="83">
        <v>3451.5499999999997</v>
      </c>
      <c r="BQ75" s="83">
        <v>93947.75</v>
      </c>
      <c r="BS75" s="83">
        <v>155988.4</v>
      </c>
      <c r="BT75" s="83">
        <v>18447.900000000001</v>
      </c>
      <c r="BU75" s="83">
        <v>18447.900000000001</v>
      </c>
      <c r="BV75" s="83">
        <v>515958.98</v>
      </c>
      <c r="BY75" s="83">
        <v>158310.66</v>
      </c>
      <c r="CC75" s="83">
        <v>9643.9700000000012</v>
      </c>
      <c r="CE75" s="83">
        <v>8562.77</v>
      </c>
      <c r="CF75" s="83">
        <v>940.87</v>
      </c>
      <c r="CK75" s="83">
        <v>92165.119999999995</v>
      </c>
      <c r="CL75" s="83">
        <v>92165.119999999995</v>
      </c>
      <c r="CQ75" s="83">
        <v>4577.96</v>
      </c>
      <c r="CT75" s="83">
        <v>7429.36</v>
      </c>
    </row>
    <row r="76" spans="2:98" x14ac:dyDescent="0.25">
      <c r="B76" s="84" t="s">
        <v>207</v>
      </c>
      <c r="C76" s="84" t="s">
        <v>208</v>
      </c>
      <c r="D76" s="83">
        <v>62571418.49000001</v>
      </c>
      <c r="E76" s="83">
        <v>21865117.770000011</v>
      </c>
      <c r="F76" s="83">
        <v>680162.24</v>
      </c>
      <c r="G76" s="83">
        <v>649323.91000000015</v>
      </c>
      <c r="I76" s="83">
        <v>653952.55000000005</v>
      </c>
      <c r="J76" s="83">
        <v>172844.22999999998</v>
      </c>
      <c r="K76" s="83">
        <v>216751.2</v>
      </c>
      <c r="L76" s="83">
        <v>10181326.80000001</v>
      </c>
      <c r="M76" s="83">
        <v>463145.12999999983</v>
      </c>
      <c r="N76" s="83">
        <v>679517.50000000035</v>
      </c>
      <c r="P76" s="83">
        <v>437007.14</v>
      </c>
      <c r="Q76" s="83">
        <v>131058.28000000001</v>
      </c>
      <c r="R76" s="83">
        <v>-349.70999999999992</v>
      </c>
      <c r="S76" s="83">
        <v>-319.61999999999995</v>
      </c>
      <c r="T76" s="83">
        <v>1809865.4200000004</v>
      </c>
      <c r="U76" s="83">
        <v>876975.03999999969</v>
      </c>
      <c r="V76" s="83">
        <v>3430361.0499999984</v>
      </c>
      <c r="W76" s="83">
        <v>1317554.1999999997</v>
      </c>
      <c r="AB76" s="83">
        <v>212143.67999999996</v>
      </c>
      <c r="AC76" s="83">
        <v>125129.98999999992</v>
      </c>
      <c r="AD76" s="83">
        <v>103487.64000000003</v>
      </c>
      <c r="AE76" s="83">
        <v>237635.19000000015</v>
      </c>
      <c r="AF76" s="83">
        <v>3051639.3499999987</v>
      </c>
      <c r="AG76" s="83">
        <v>3357791.2099999995</v>
      </c>
      <c r="AH76" s="83">
        <v>6595.3299999999972</v>
      </c>
      <c r="AI76" s="83">
        <v>8784.49</v>
      </c>
      <c r="AJ76" s="83">
        <v>1884378.9499999997</v>
      </c>
      <c r="AK76" s="83">
        <v>183703.72999999998</v>
      </c>
      <c r="AL76" s="83">
        <v>1168281.04</v>
      </c>
      <c r="AM76" s="83">
        <v>273327.50000000012</v>
      </c>
      <c r="AN76" s="83">
        <v>234201.09000000005</v>
      </c>
      <c r="AO76" s="83">
        <v>175084.59999999998</v>
      </c>
      <c r="AQ76" s="83">
        <v>987033.05</v>
      </c>
      <c r="AR76" s="83">
        <v>28943.75</v>
      </c>
      <c r="AS76" s="83">
        <v>994238.86</v>
      </c>
      <c r="AT76" s="83">
        <v>166767.39000000001</v>
      </c>
      <c r="AU76" s="83">
        <v>610620.76000000024</v>
      </c>
      <c r="AV76" s="83">
        <v>32486</v>
      </c>
      <c r="AW76" s="83">
        <v>50549.919999999998</v>
      </c>
      <c r="AX76" s="83">
        <v>5104</v>
      </c>
      <c r="AY76" s="83">
        <v>145576.28</v>
      </c>
      <c r="AZ76" s="83">
        <v>25703.300000000003</v>
      </c>
      <c r="BA76" s="83">
        <v>65294.95</v>
      </c>
      <c r="BB76" s="83">
        <v>109430.52000000002</v>
      </c>
      <c r="BC76" s="83">
        <v>107810.53000000003</v>
      </c>
      <c r="BD76" s="83">
        <v>766601.4700000002</v>
      </c>
      <c r="BE76" s="83">
        <v>235171.09999999998</v>
      </c>
      <c r="BH76" s="83">
        <v>11081.2</v>
      </c>
      <c r="BK76" s="83">
        <v>624122.86</v>
      </c>
      <c r="BM76" s="83">
        <v>576298.23</v>
      </c>
      <c r="BN76" s="83">
        <v>88775.86</v>
      </c>
      <c r="BO76" s="83">
        <v>5808.27</v>
      </c>
      <c r="BP76" s="83">
        <v>73138.799999999988</v>
      </c>
      <c r="BQ76" s="83">
        <v>601608.60000000009</v>
      </c>
      <c r="BT76" s="83">
        <v>44275.040000000001</v>
      </c>
      <c r="BU76" s="83">
        <v>44275.040000000001</v>
      </c>
      <c r="BV76" s="83">
        <v>301500</v>
      </c>
      <c r="BX76" s="83">
        <v>229842.41</v>
      </c>
      <c r="BY76" s="83">
        <v>484903.37</v>
      </c>
      <c r="BZ76" s="83">
        <v>19873.11</v>
      </c>
      <c r="CC76" s="83">
        <v>162573.05999999997</v>
      </c>
      <c r="CK76" s="83">
        <v>129116.16</v>
      </c>
      <c r="CL76" s="83">
        <v>129116.16</v>
      </c>
      <c r="CP76" s="83">
        <v>38212.339999999997</v>
      </c>
      <c r="CQ76" s="83">
        <v>173239.30000000002</v>
      </c>
      <c r="CR76" s="83">
        <v>8470.3700000000008</v>
      </c>
      <c r="CS76" s="83">
        <v>18735.68</v>
      </c>
      <c r="CT76" s="83">
        <v>62035.03</v>
      </c>
    </row>
    <row r="77" spans="2:98" x14ac:dyDescent="0.25">
      <c r="B77" s="84" t="s">
        <v>409</v>
      </c>
      <c r="C77" s="84" t="s">
        <v>410</v>
      </c>
      <c r="D77" s="83">
        <v>30484164.580000002</v>
      </c>
      <c r="E77" s="83">
        <v>10637083</v>
      </c>
      <c r="F77" s="83">
        <v>317271.45</v>
      </c>
      <c r="G77" s="83">
        <v>134142.24</v>
      </c>
      <c r="I77" s="83">
        <v>311945.07</v>
      </c>
      <c r="J77" s="83">
        <v>22016.16</v>
      </c>
      <c r="K77" s="83">
        <v>66114</v>
      </c>
      <c r="L77" s="83">
        <v>5347683.43</v>
      </c>
      <c r="M77" s="83">
        <v>115175.79000000001</v>
      </c>
      <c r="N77" s="83">
        <v>276990.13999999996</v>
      </c>
      <c r="P77" s="83">
        <v>293107.22000000003</v>
      </c>
      <c r="Q77" s="83">
        <v>91044.77</v>
      </c>
      <c r="T77" s="83">
        <v>861462.81999999983</v>
      </c>
      <c r="U77" s="83">
        <v>451096.24999999983</v>
      </c>
      <c r="V77" s="83">
        <v>1655209.4200000002</v>
      </c>
      <c r="W77" s="83">
        <v>681820.7699999999</v>
      </c>
      <c r="AB77" s="83">
        <v>83396.290000000008</v>
      </c>
      <c r="AC77" s="83">
        <v>54560.329999999994</v>
      </c>
      <c r="AD77" s="83">
        <v>53221.89</v>
      </c>
      <c r="AE77" s="83">
        <v>125815.05000000003</v>
      </c>
      <c r="AF77" s="83">
        <v>1435467.06</v>
      </c>
      <c r="AG77" s="83">
        <v>1588091.9200000002</v>
      </c>
      <c r="AJ77" s="83">
        <v>938434.92999999993</v>
      </c>
      <c r="AK77" s="83">
        <v>113902.51</v>
      </c>
      <c r="AL77" s="83">
        <v>483192.12999999995</v>
      </c>
      <c r="AM77" s="83">
        <v>90974.04</v>
      </c>
      <c r="AN77" s="83">
        <v>332907.07999999996</v>
      </c>
      <c r="AO77" s="83">
        <v>1090.9099999999999</v>
      </c>
      <c r="AP77" s="83">
        <v>1644.22</v>
      </c>
      <c r="AQ77" s="83">
        <v>11481.84</v>
      </c>
      <c r="AT77" s="83">
        <v>237831.28</v>
      </c>
      <c r="AU77" s="83">
        <v>709281.97</v>
      </c>
      <c r="AW77" s="83">
        <v>34676.67</v>
      </c>
      <c r="AX77" s="83">
        <v>62135</v>
      </c>
      <c r="AY77" s="83">
        <v>6623.12</v>
      </c>
      <c r="BB77" s="83">
        <v>128988.56</v>
      </c>
      <c r="BC77" s="83">
        <v>109474.15</v>
      </c>
      <c r="BD77" s="83">
        <v>246072.77000000002</v>
      </c>
      <c r="BE77" s="83">
        <v>743.89</v>
      </c>
      <c r="BF77" s="83">
        <v>35900</v>
      </c>
      <c r="BG77" s="83">
        <v>35326.75</v>
      </c>
      <c r="BI77" s="83">
        <v>6729.32</v>
      </c>
      <c r="BM77" s="83">
        <v>309154.23000000004</v>
      </c>
      <c r="BN77" s="83">
        <v>417201.70999999996</v>
      </c>
      <c r="BO77" s="83">
        <v>4416.8999999999996</v>
      </c>
      <c r="BP77" s="83">
        <v>12006.61</v>
      </c>
      <c r="BQ77" s="83">
        <v>214911.32</v>
      </c>
      <c r="BR77" s="83">
        <v>221754.63</v>
      </c>
      <c r="BT77" s="83">
        <v>10459</v>
      </c>
      <c r="BU77" s="83">
        <v>10459</v>
      </c>
      <c r="BV77" s="83">
        <v>110213.02</v>
      </c>
      <c r="BX77" s="83">
        <v>179635.64</v>
      </c>
      <c r="BY77" s="83">
        <v>368163.61</v>
      </c>
      <c r="CC77" s="83">
        <v>54107.759999999995</v>
      </c>
      <c r="CK77" s="83">
        <v>123315.42</v>
      </c>
      <c r="CL77" s="83">
        <v>123315.42</v>
      </c>
      <c r="CO77" s="83">
        <v>16466.53</v>
      </c>
      <c r="CP77" s="83">
        <v>73318.42</v>
      </c>
      <c r="CT77" s="83">
        <v>178913.57</v>
      </c>
    </row>
    <row r="78" spans="2:98" x14ac:dyDescent="0.25">
      <c r="B78" s="84" t="s">
        <v>539</v>
      </c>
      <c r="C78" s="84" t="s">
        <v>540</v>
      </c>
      <c r="D78" s="83">
        <v>13964464.66</v>
      </c>
      <c r="E78" s="83">
        <v>4779856.3499999987</v>
      </c>
      <c r="F78" s="83">
        <v>186842.93</v>
      </c>
      <c r="G78" s="83">
        <v>90865.209999999992</v>
      </c>
      <c r="I78" s="83">
        <v>52735.54</v>
      </c>
      <c r="J78" s="83">
        <v>7611.5599999999995</v>
      </c>
      <c r="K78" s="83">
        <v>11019</v>
      </c>
      <c r="L78" s="83">
        <v>2458061.2600000002</v>
      </c>
      <c r="M78" s="83">
        <v>136782.84999999998</v>
      </c>
      <c r="N78" s="83">
        <v>108572.78</v>
      </c>
      <c r="P78" s="83">
        <v>68829.3</v>
      </c>
      <c r="Q78" s="83">
        <v>76787.839999999997</v>
      </c>
      <c r="T78" s="83">
        <v>397958.00999999995</v>
      </c>
      <c r="U78" s="83">
        <v>217148.52000000002</v>
      </c>
      <c r="V78" s="83">
        <v>716909.64</v>
      </c>
      <c r="W78" s="83">
        <v>298553.97999999992</v>
      </c>
      <c r="AB78" s="83">
        <v>11547.12</v>
      </c>
      <c r="AC78" s="83">
        <v>7208.1399999999994</v>
      </c>
      <c r="AD78" s="83">
        <v>38726.57</v>
      </c>
      <c r="AE78" s="83">
        <v>91698.37</v>
      </c>
      <c r="AF78" s="83">
        <v>722884.85</v>
      </c>
      <c r="AG78" s="83">
        <v>753808.05</v>
      </c>
      <c r="AJ78" s="83">
        <v>382885.91000000003</v>
      </c>
      <c r="AK78" s="83">
        <v>90072.35</v>
      </c>
      <c r="AL78" s="83">
        <v>160572.88</v>
      </c>
      <c r="AM78" s="83">
        <v>41381.360000000001</v>
      </c>
      <c r="AN78" s="83">
        <v>184362.51</v>
      </c>
      <c r="AP78" s="83">
        <v>6391.54</v>
      </c>
      <c r="AQ78" s="83">
        <v>29482.07</v>
      </c>
      <c r="AT78" s="83">
        <v>48593.189999999995</v>
      </c>
      <c r="AU78" s="83">
        <v>337128.98</v>
      </c>
      <c r="AW78" s="83">
        <v>22422.83</v>
      </c>
      <c r="AX78" s="83">
        <v>159329.45000000001</v>
      </c>
      <c r="AZ78" s="83">
        <v>7827.71</v>
      </c>
      <c r="BB78" s="83">
        <v>48456.649999999994</v>
      </c>
      <c r="BC78" s="83">
        <v>37034.269999999997</v>
      </c>
      <c r="BD78" s="83">
        <v>42194.270000000004</v>
      </c>
      <c r="BE78" s="83">
        <v>120.01</v>
      </c>
      <c r="BF78" s="83">
        <v>1000</v>
      </c>
      <c r="BG78" s="83">
        <v>1173.3999999999999</v>
      </c>
      <c r="BI78" s="83">
        <v>6100.73</v>
      </c>
      <c r="BJ78" s="83">
        <v>6070.84</v>
      </c>
      <c r="BM78" s="83">
        <v>179287.73</v>
      </c>
      <c r="BN78" s="83">
        <v>42372.270000000004</v>
      </c>
      <c r="BO78" s="83">
        <v>6249</v>
      </c>
      <c r="BQ78" s="83">
        <v>178140.05</v>
      </c>
      <c r="BR78" s="83">
        <v>20085.25</v>
      </c>
      <c r="BV78" s="83">
        <v>197262.16</v>
      </c>
      <c r="BY78" s="83">
        <v>162841.08000000002</v>
      </c>
      <c r="BZ78" s="83">
        <v>21351.21</v>
      </c>
      <c r="CC78" s="83">
        <v>31270.95</v>
      </c>
      <c r="CD78" s="83">
        <v>212990.51</v>
      </c>
      <c r="CK78" s="83">
        <v>57211.14</v>
      </c>
      <c r="CL78" s="83">
        <v>57211.14</v>
      </c>
      <c r="CR78" s="83">
        <v>1342.12</v>
      </c>
      <c r="CT78" s="83">
        <v>7052.37</v>
      </c>
    </row>
    <row r="79" spans="2:98" x14ac:dyDescent="0.25">
      <c r="B79" s="84" t="s">
        <v>489</v>
      </c>
      <c r="C79" s="84" t="s">
        <v>490</v>
      </c>
      <c r="D79" s="83">
        <v>6095786.6900000004</v>
      </c>
      <c r="E79" s="83">
        <v>2127536.96</v>
      </c>
      <c r="F79" s="83">
        <v>16377.54</v>
      </c>
      <c r="G79" s="83">
        <v>60285.740000000005</v>
      </c>
      <c r="I79" s="83">
        <v>28768.25</v>
      </c>
      <c r="J79" s="83">
        <v>4695.7299999999996</v>
      </c>
      <c r="K79" s="83">
        <v>44076</v>
      </c>
      <c r="L79" s="83">
        <v>940341.03</v>
      </c>
      <c r="M79" s="83">
        <v>39780.879999999997</v>
      </c>
      <c r="N79" s="83">
        <v>10231.450000000001</v>
      </c>
      <c r="P79" s="83">
        <v>23924.62</v>
      </c>
      <c r="Q79" s="83">
        <v>12.93</v>
      </c>
      <c r="T79" s="83">
        <v>170570</v>
      </c>
      <c r="U79" s="83">
        <v>74838.38</v>
      </c>
      <c r="V79" s="83">
        <v>316782.05</v>
      </c>
      <c r="W79" s="83">
        <v>115561.75000000001</v>
      </c>
      <c r="AB79" s="83">
        <v>16539.809999999998</v>
      </c>
      <c r="AC79" s="83">
        <v>11650.2</v>
      </c>
      <c r="AD79" s="83">
        <v>12673.8</v>
      </c>
      <c r="AE79" s="83">
        <v>19420.97</v>
      </c>
      <c r="AF79" s="83">
        <v>314039.49</v>
      </c>
      <c r="AG79" s="83">
        <v>286174.51</v>
      </c>
      <c r="AJ79" s="83">
        <v>136896.47</v>
      </c>
      <c r="AK79" s="83">
        <v>4515.99</v>
      </c>
      <c r="AL79" s="83">
        <v>96548.069999999992</v>
      </c>
      <c r="AM79" s="83">
        <v>104517.01999999999</v>
      </c>
      <c r="AN79" s="83">
        <v>39477.49</v>
      </c>
      <c r="AO79" s="83">
        <v>5354.95</v>
      </c>
      <c r="AP79" s="83">
        <v>2689.07</v>
      </c>
      <c r="AQ79" s="83">
        <v>189185.65</v>
      </c>
      <c r="AT79" s="83">
        <v>15978.670000000002</v>
      </c>
      <c r="AU79" s="83">
        <v>38545</v>
      </c>
      <c r="AV79" s="83">
        <v>8185</v>
      </c>
      <c r="AY79" s="83">
        <v>171.89999999999998</v>
      </c>
      <c r="AZ79" s="83">
        <v>15205.199999999999</v>
      </c>
      <c r="BC79" s="83">
        <v>16751.150000000001</v>
      </c>
      <c r="BD79" s="83">
        <v>54772.6</v>
      </c>
      <c r="BE79" s="83">
        <v>2953.37</v>
      </c>
      <c r="BK79" s="83">
        <v>138386.03999999998</v>
      </c>
      <c r="BM79" s="83">
        <v>100812.20999999999</v>
      </c>
      <c r="BN79" s="83">
        <v>29870.77</v>
      </c>
      <c r="BO79" s="83">
        <v>104.52</v>
      </c>
      <c r="BP79" s="83">
        <v>11877.81</v>
      </c>
      <c r="BT79" s="83">
        <v>2447.58</v>
      </c>
      <c r="BU79" s="83">
        <v>2447.58</v>
      </c>
      <c r="BV79" s="83">
        <v>377536.65</v>
      </c>
      <c r="BY79" s="83">
        <v>51152.35</v>
      </c>
      <c r="CC79" s="83">
        <v>2582.5</v>
      </c>
      <c r="CK79" s="83">
        <v>14986.57</v>
      </c>
      <c r="CL79" s="83">
        <v>14986.57</v>
      </c>
    </row>
    <row r="80" spans="2:98" x14ac:dyDescent="0.25">
      <c r="B80" s="84" t="s">
        <v>505</v>
      </c>
      <c r="C80" s="84" t="s">
        <v>506</v>
      </c>
      <c r="D80" s="83">
        <v>24086221.670000013</v>
      </c>
      <c r="E80" s="83">
        <v>10047373.17</v>
      </c>
      <c r="F80" s="83">
        <v>199313.31</v>
      </c>
      <c r="G80" s="83">
        <v>162592.37999999998</v>
      </c>
      <c r="I80" s="83">
        <v>268473.29000000004</v>
      </c>
      <c r="J80" s="83">
        <v>107408.51000000001</v>
      </c>
      <c r="K80" s="83">
        <v>45744.4</v>
      </c>
      <c r="L80" s="83">
        <v>3471780.9499999997</v>
      </c>
      <c r="M80" s="83">
        <v>114413.07</v>
      </c>
      <c r="N80" s="83">
        <v>122504.50000000001</v>
      </c>
      <c r="P80" s="83">
        <v>324500.68</v>
      </c>
      <c r="Q80" s="83">
        <v>9882.69</v>
      </c>
      <c r="T80" s="83">
        <v>802007.29000000015</v>
      </c>
      <c r="U80" s="83">
        <v>299778.34999999992</v>
      </c>
      <c r="V80" s="83">
        <v>1544710.3199999998</v>
      </c>
      <c r="W80" s="83">
        <v>442709.64000000007</v>
      </c>
      <c r="X80" s="83">
        <v>4400.04</v>
      </c>
      <c r="Y80" s="83">
        <v>2400</v>
      </c>
      <c r="AB80" s="83">
        <v>14922.559999999998</v>
      </c>
      <c r="AC80" s="83">
        <v>7955.26</v>
      </c>
      <c r="AD80" s="83">
        <v>45095.009999999995</v>
      </c>
      <c r="AE80" s="83">
        <v>80786.100000000006</v>
      </c>
      <c r="AF80" s="83">
        <v>1250014.3400000001</v>
      </c>
      <c r="AG80" s="83">
        <v>1180487.6600000001</v>
      </c>
      <c r="AH80" s="83">
        <v>67131.399999999994</v>
      </c>
      <c r="AI80" s="83">
        <v>9222.1399999999976</v>
      </c>
      <c r="AJ80" s="83">
        <v>573042.92000000016</v>
      </c>
      <c r="AK80" s="83">
        <v>85355.86</v>
      </c>
      <c r="AL80" s="83">
        <v>47149.36</v>
      </c>
      <c r="AM80" s="83">
        <v>169749.02000000002</v>
      </c>
      <c r="AN80" s="83">
        <v>94762.15</v>
      </c>
      <c r="AQ80" s="83">
        <v>28018.559999999998</v>
      </c>
      <c r="AS80" s="83">
        <v>180885.51</v>
      </c>
      <c r="AT80" s="83">
        <v>159182.43</v>
      </c>
      <c r="AU80" s="83">
        <v>92137.62</v>
      </c>
      <c r="AW80" s="83">
        <v>18049.29</v>
      </c>
      <c r="AY80" s="83">
        <v>53570.350000000006</v>
      </c>
      <c r="AZ80" s="83">
        <v>94203.13</v>
      </c>
      <c r="BA80" s="83">
        <v>12144.76</v>
      </c>
      <c r="BB80" s="83">
        <v>41941.919999999998</v>
      </c>
      <c r="BC80" s="83">
        <v>41009.989999999991</v>
      </c>
      <c r="BD80" s="83">
        <v>23155.439999999999</v>
      </c>
      <c r="BE80" s="83">
        <v>15619.830000000002</v>
      </c>
      <c r="BG80" s="83">
        <v>21900.370000000003</v>
      </c>
      <c r="BK80" s="83">
        <v>121.64</v>
      </c>
      <c r="BL80" s="83">
        <v>1561.5</v>
      </c>
      <c r="BM80" s="83">
        <v>207873.02</v>
      </c>
      <c r="BN80" s="83">
        <v>123950.39</v>
      </c>
      <c r="BO80" s="83">
        <v>225.21</v>
      </c>
      <c r="BQ80" s="83">
        <v>571186.14</v>
      </c>
      <c r="BR80" s="83">
        <v>87804.06</v>
      </c>
      <c r="BS80" s="83">
        <v>232975.48</v>
      </c>
      <c r="BT80" s="83">
        <v>12569.09</v>
      </c>
      <c r="BU80" s="83">
        <v>12569.09</v>
      </c>
      <c r="BV80" s="83">
        <v>24281.440000000002</v>
      </c>
      <c r="BX80" s="83">
        <v>87917.83</v>
      </c>
      <c r="BY80" s="83">
        <v>191100.11</v>
      </c>
      <c r="CC80" s="83">
        <v>23719.09</v>
      </c>
      <c r="CD80" s="83">
        <v>2000</v>
      </c>
      <c r="CI80" s="83">
        <v>71.03</v>
      </c>
      <c r="CK80" s="83">
        <v>29676.490000000005</v>
      </c>
      <c r="CL80" s="83">
        <v>29676.490000000005</v>
      </c>
      <c r="CQ80" s="83">
        <v>10596.13</v>
      </c>
      <c r="CR80" s="83">
        <v>67373.16</v>
      </c>
      <c r="CT80" s="83">
        <v>33734.29</v>
      </c>
    </row>
    <row r="81" spans="2:98" x14ac:dyDescent="0.25">
      <c r="B81" s="84" t="s">
        <v>345</v>
      </c>
      <c r="C81" s="84" t="s">
        <v>346</v>
      </c>
      <c r="D81" s="83">
        <v>28413608.340000007</v>
      </c>
      <c r="E81" s="83">
        <v>10246877.290000001</v>
      </c>
      <c r="F81" s="83">
        <v>434260.05000000005</v>
      </c>
      <c r="G81" s="83">
        <v>146410.83000000002</v>
      </c>
      <c r="I81" s="83">
        <v>668682.36</v>
      </c>
      <c r="J81" s="83">
        <v>94090.680000000008</v>
      </c>
      <c r="K81" s="83">
        <v>55095</v>
      </c>
      <c r="L81" s="83">
        <v>4028373.4800000004</v>
      </c>
      <c r="M81" s="83">
        <v>227877.84</v>
      </c>
      <c r="N81" s="83">
        <v>200352.1</v>
      </c>
      <c r="P81" s="83">
        <v>296661.38</v>
      </c>
      <c r="Q81" s="83">
        <v>73008.58</v>
      </c>
      <c r="T81" s="83">
        <v>869390.67999999993</v>
      </c>
      <c r="U81" s="83">
        <v>358309.76</v>
      </c>
      <c r="V81" s="83">
        <v>1622101.12</v>
      </c>
      <c r="W81" s="83">
        <v>509147.41</v>
      </c>
      <c r="AB81" s="83">
        <v>6553.8899999999994</v>
      </c>
      <c r="AC81" s="83">
        <v>6879.63</v>
      </c>
      <c r="AD81" s="83">
        <v>63276.740000000005</v>
      </c>
      <c r="AE81" s="83">
        <v>169893.18999999994</v>
      </c>
      <c r="AF81" s="83">
        <v>1330368</v>
      </c>
      <c r="AG81" s="83">
        <v>1273064</v>
      </c>
      <c r="AH81" s="83">
        <v>32692.53</v>
      </c>
      <c r="AI81" s="83">
        <v>26071.879999999997</v>
      </c>
      <c r="AJ81" s="83">
        <v>982724.83</v>
      </c>
      <c r="AK81" s="83">
        <v>125131.34</v>
      </c>
      <c r="AL81" s="83">
        <v>399141.07</v>
      </c>
      <c r="AM81" s="83">
        <v>78036.349999999991</v>
      </c>
      <c r="AN81" s="83">
        <v>426095.3</v>
      </c>
      <c r="AO81" s="83">
        <v>60590.31</v>
      </c>
      <c r="AP81" s="83">
        <v>19066.61</v>
      </c>
      <c r="AQ81" s="83">
        <v>627624.53</v>
      </c>
      <c r="AS81" s="83">
        <v>180359.5</v>
      </c>
      <c r="AT81" s="83">
        <v>40925.170000000006</v>
      </c>
      <c r="AU81" s="83">
        <v>124352.14</v>
      </c>
      <c r="AV81" s="83">
        <v>24958.5</v>
      </c>
      <c r="AW81" s="83">
        <v>27878.240000000002</v>
      </c>
      <c r="AY81" s="83">
        <v>3819.48</v>
      </c>
      <c r="AZ81" s="83">
        <v>82889.850000000006</v>
      </c>
      <c r="BA81" s="83">
        <v>36972.49</v>
      </c>
      <c r="BB81" s="83">
        <v>103832.35</v>
      </c>
      <c r="BC81" s="83">
        <v>57614</v>
      </c>
      <c r="BD81" s="83">
        <v>41670.509999999995</v>
      </c>
      <c r="BE81" s="83">
        <v>929.96</v>
      </c>
      <c r="BF81" s="83">
        <v>11706.619999999999</v>
      </c>
      <c r="BG81" s="83">
        <v>29491.339999999997</v>
      </c>
      <c r="BI81" s="83">
        <v>51151.819999999992</v>
      </c>
      <c r="BM81" s="83">
        <v>250002.17</v>
      </c>
      <c r="BN81" s="83">
        <v>181003.55000000002</v>
      </c>
      <c r="BO81" s="83">
        <v>1418.99</v>
      </c>
      <c r="BP81" s="83">
        <v>586.16</v>
      </c>
      <c r="BQ81" s="83">
        <v>452955.58999999997</v>
      </c>
      <c r="BT81" s="83">
        <v>20371.36</v>
      </c>
      <c r="BU81" s="83">
        <v>20371.36</v>
      </c>
      <c r="BV81" s="83">
        <v>3985.24</v>
      </c>
      <c r="BX81" s="83">
        <v>106422.77</v>
      </c>
      <c r="BY81" s="83">
        <v>222079.63</v>
      </c>
      <c r="CC81" s="83">
        <v>118874.45</v>
      </c>
      <c r="CE81" s="83">
        <v>30170.959999999999</v>
      </c>
      <c r="CH81" s="83">
        <v>5014</v>
      </c>
      <c r="CK81" s="83">
        <v>115749.98</v>
      </c>
      <c r="CL81" s="83">
        <v>115749.98</v>
      </c>
      <c r="CQ81" s="83">
        <v>168721.47</v>
      </c>
      <c r="CR81" s="83">
        <v>7459.65</v>
      </c>
      <c r="CT81" s="83">
        <v>452391.63999999996</v>
      </c>
    </row>
    <row r="82" spans="2:98" x14ac:dyDescent="0.25">
      <c r="B82" s="84" t="s">
        <v>747</v>
      </c>
      <c r="C82" s="84" t="s">
        <v>748</v>
      </c>
      <c r="D82" s="83">
        <v>5859635.9500000011</v>
      </c>
      <c r="E82" s="83">
        <v>1579542.01</v>
      </c>
      <c r="F82" s="83">
        <v>30807.29</v>
      </c>
      <c r="I82" s="83">
        <v>39702.17</v>
      </c>
      <c r="J82" s="83">
        <v>11191.57</v>
      </c>
      <c r="L82" s="83">
        <v>1260425.8700000001</v>
      </c>
      <c r="M82" s="83">
        <v>32738.16</v>
      </c>
      <c r="N82" s="83">
        <v>5871.07</v>
      </c>
      <c r="P82" s="83">
        <v>150691.5</v>
      </c>
      <c r="Q82" s="83">
        <v>12735.32</v>
      </c>
      <c r="T82" s="83">
        <v>129837.28</v>
      </c>
      <c r="U82" s="83">
        <v>110263.63</v>
      </c>
      <c r="V82" s="83">
        <v>236734.72</v>
      </c>
      <c r="W82" s="83">
        <v>166540.30000000002</v>
      </c>
      <c r="AB82" s="83">
        <v>10298.24</v>
      </c>
      <c r="AC82" s="83">
        <v>10472.01</v>
      </c>
      <c r="AD82" s="83">
        <v>10127.23</v>
      </c>
      <c r="AE82" s="83">
        <v>34035.42</v>
      </c>
      <c r="AF82" s="83">
        <v>236551.89999999997</v>
      </c>
      <c r="AG82" s="83">
        <v>312562.08</v>
      </c>
      <c r="AJ82" s="83">
        <v>204167.65999999995</v>
      </c>
      <c r="AK82" s="83">
        <v>13573.08</v>
      </c>
      <c r="AL82" s="83">
        <v>84433.64</v>
      </c>
      <c r="AM82" s="83">
        <v>33155.26</v>
      </c>
      <c r="AN82" s="83">
        <v>193823.31999999998</v>
      </c>
      <c r="AO82" s="83">
        <v>4129.3100000000004</v>
      </c>
      <c r="AP82" s="83">
        <v>125.98</v>
      </c>
      <c r="AT82" s="83">
        <v>2000</v>
      </c>
      <c r="AU82" s="83">
        <v>544322.06000000006</v>
      </c>
      <c r="AV82" s="83">
        <v>51990.43</v>
      </c>
      <c r="AW82" s="83">
        <v>45412</v>
      </c>
      <c r="AY82" s="83">
        <v>2002.64</v>
      </c>
      <c r="BB82" s="83">
        <v>32477.74</v>
      </c>
      <c r="BD82" s="83">
        <v>1760.14</v>
      </c>
      <c r="BM82" s="83">
        <v>5501.3</v>
      </c>
      <c r="BN82" s="83">
        <v>15762.74</v>
      </c>
      <c r="BP82" s="83">
        <v>10261.450000000001</v>
      </c>
      <c r="BQ82" s="83">
        <v>30870.559999999998</v>
      </c>
      <c r="BY82" s="83">
        <v>106312.45</v>
      </c>
      <c r="CA82" s="83">
        <v>20377.29</v>
      </c>
      <c r="CK82" s="83">
        <v>60923.74</v>
      </c>
      <c r="CL82" s="83">
        <v>60923.74</v>
      </c>
      <c r="CT82" s="83">
        <v>15125.39</v>
      </c>
    </row>
    <row r="83" spans="2:98" x14ac:dyDescent="0.25">
      <c r="B83" s="84" t="s">
        <v>635</v>
      </c>
      <c r="C83" s="84" t="s">
        <v>636</v>
      </c>
      <c r="D83" s="83">
        <v>4958683.4799999995</v>
      </c>
      <c r="E83" s="83">
        <v>1371950.8599999999</v>
      </c>
      <c r="F83" s="83">
        <v>26540.26</v>
      </c>
      <c r="G83" s="83">
        <v>76776.539999999994</v>
      </c>
      <c r="I83" s="83">
        <v>6975</v>
      </c>
      <c r="J83" s="83">
        <v>29588.33</v>
      </c>
      <c r="K83" s="83">
        <v>33057</v>
      </c>
      <c r="L83" s="83">
        <v>640397.93000000005</v>
      </c>
      <c r="M83" s="83">
        <v>36493.100000000006</v>
      </c>
      <c r="N83" s="83">
        <v>39018.080000000002</v>
      </c>
      <c r="P83" s="83">
        <v>63469</v>
      </c>
      <c r="Q83" s="83">
        <v>5417.1900000000005</v>
      </c>
      <c r="T83" s="83">
        <v>116539.84</v>
      </c>
      <c r="U83" s="83">
        <v>57940.829999999994</v>
      </c>
      <c r="V83" s="83">
        <v>205089.3</v>
      </c>
      <c r="W83" s="83">
        <v>85450.69</v>
      </c>
      <c r="AB83" s="83">
        <v>8403.34</v>
      </c>
      <c r="AC83" s="83">
        <v>4958.37</v>
      </c>
      <c r="AD83" s="83">
        <v>8882.92</v>
      </c>
      <c r="AE83" s="83">
        <v>22853.16</v>
      </c>
      <c r="AF83" s="83">
        <v>225303.90000000002</v>
      </c>
      <c r="AG83" s="83">
        <v>225111.27000000002</v>
      </c>
      <c r="AJ83" s="83">
        <v>183479.35</v>
      </c>
      <c r="AK83" s="83">
        <v>44303.340000000004</v>
      </c>
      <c r="AL83" s="83">
        <v>94563.86</v>
      </c>
      <c r="AM83" s="83">
        <v>9755.7400000000016</v>
      </c>
      <c r="AN83" s="83">
        <v>32905.369999999995</v>
      </c>
      <c r="AP83" s="83">
        <v>133.91999999999999</v>
      </c>
      <c r="AQ83" s="83">
        <v>395061.36</v>
      </c>
      <c r="AT83" s="83">
        <v>26202.22</v>
      </c>
      <c r="AU83" s="83">
        <v>1089</v>
      </c>
      <c r="AW83" s="83">
        <v>2417.19</v>
      </c>
      <c r="AX83" s="83">
        <v>400</v>
      </c>
      <c r="AY83" s="83">
        <v>10715.85</v>
      </c>
      <c r="AZ83" s="83">
        <v>19928.95</v>
      </c>
      <c r="BB83" s="83">
        <v>3769.46</v>
      </c>
      <c r="BC83" s="83">
        <v>12074.24</v>
      </c>
      <c r="BD83" s="83">
        <v>31128.440000000002</v>
      </c>
      <c r="BG83" s="83">
        <v>3903.27</v>
      </c>
      <c r="BI83" s="83">
        <v>5134.99</v>
      </c>
      <c r="BM83" s="83">
        <v>95264.320000000007</v>
      </c>
      <c r="BN83" s="83">
        <v>17236.77</v>
      </c>
      <c r="BQ83" s="83">
        <v>38012.67</v>
      </c>
      <c r="BR83" s="83">
        <v>37761.129999999997</v>
      </c>
      <c r="BT83" s="83">
        <v>7137</v>
      </c>
      <c r="BU83" s="83">
        <v>7137</v>
      </c>
      <c r="BV83" s="83">
        <v>15959.34</v>
      </c>
      <c r="BY83" s="83">
        <v>46862.25</v>
      </c>
      <c r="BZ83" s="83">
        <v>664.9</v>
      </c>
      <c r="CA83" s="83">
        <v>53902.67</v>
      </c>
      <c r="CC83" s="83">
        <v>15944.11</v>
      </c>
      <c r="CK83" s="83">
        <v>19757.060000000001</v>
      </c>
      <c r="CL83" s="83">
        <v>19757.060000000001</v>
      </c>
      <c r="CN83" s="83">
        <v>26142</v>
      </c>
      <c r="CQ83" s="83">
        <v>32770.949999999997</v>
      </c>
      <c r="CR83" s="83">
        <v>83150.59</v>
      </c>
      <c r="CT83" s="83">
        <v>300934.26</v>
      </c>
    </row>
    <row r="84" spans="2:98" x14ac:dyDescent="0.25">
      <c r="B84" s="84" t="s">
        <v>303</v>
      </c>
      <c r="C84" s="84" t="s">
        <v>304</v>
      </c>
      <c r="D84" s="83">
        <v>4303446.9700000007</v>
      </c>
      <c r="E84" s="83">
        <v>940354.15999999992</v>
      </c>
      <c r="F84" s="83">
        <v>310721.11</v>
      </c>
      <c r="G84" s="83">
        <v>53062.8</v>
      </c>
      <c r="J84" s="83">
        <v>4298.03</v>
      </c>
      <c r="L84" s="83">
        <v>602397.82999999996</v>
      </c>
      <c r="M84" s="83">
        <v>149421.62</v>
      </c>
      <c r="N84" s="83">
        <v>17425.02</v>
      </c>
      <c r="Q84" s="83">
        <v>4755.2699999999995</v>
      </c>
      <c r="T84" s="83">
        <v>97935.48</v>
      </c>
      <c r="U84" s="83">
        <v>57592.72</v>
      </c>
      <c r="V84" s="83">
        <v>185808.2</v>
      </c>
      <c r="W84" s="83">
        <v>83601.12000000001</v>
      </c>
      <c r="AB84" s="83">
        <v>758.69</v>
      </c>
      <c r="AC84" s="83">
        <v>499.59000000000003</v>
      </c>
      <c r="AD84" s="83">
        <v>9333.880000000001</v>
      </c>
      <c r="AE84" s="83">
        <v>21707.45</v>
      </c>
      <c r="AF84" s="83">
        <v>207845.23</v>
      </c>
      <c r="AG84" s="83">
        <v>246496.51</v>
      </c>
      <c r="AJ84" s="83">
        <v>59075.939999999995</v>
      </c>
      <c r="AK84" s="83">
        <v>8133.34</v>
      </c>
      <c r="AL84" s="83">
        <v>53277.94</v>
      </c>
      <c r="AM84" s="83">
        <v>17255.73</v>
      </c>
      <c r="AN84" s="83">
        <v>104559.48</v>
      </c>
      <c r="AP84" s="83">
        <v>344.22</v>
      </c>
      <c r="AQ84" s="83">
        <v>192528.63</v>
      </c>
      <c r="AS84" s="83">
        <v>61173.350000000006</v>
      </c>
      <c r="AT84" s="83">
        <v>6250</v>
      </c>
      <c r="AU84" s="83">
        <v>136946.32999999999</v>
      </c>
      <c r="AV84" s="83">
        <v>8851</v>
      </c>
      <c r="AW84" s="83">
        <v>5305.8</v>
      </c>
      <c r="AY84" s="83">
        <v>72.25</v>
      </c>
      <c r="AZ84" s="83">
        <v>10709.23</v>
      </c>
      <c r="BC84" s="83">
        <v>10202.380000000001</v>
      </c>
      <c r="BD84" s="83">
        <v>42204.3</v>
      </c>
      <c r="BE84" s="83">
        <v>2202.4</v>
      </c>
      <c r="BI84" s="83">
        <v>27509.93</v>
      </c>
      <c r="BM84" s="83">
        <v>54279.78</v>
      </c>
      <c r="BN84" s="83">
        <v>7119.43</v>
      </c>
      <c r="BO84" s="83">
        <v>345</v>
      </c>
      <c r="BR84" s="83">
        <v>294566.56</v>
      </c>
      <c r="BT84" s="83">
        <v>495</v>
      </c>
      <c r="BU84" s="83">
        <v>495</v>
      </c>
      <c r="BY84" s="83">
        <v>33019.35</v>
      </c>
      <c r="BZ84" s="83">
        <v>29628.53</v>
      </c>
      <c r="CC84" s="83">
        <v>11910.2</v>
      </c>
      <c r="CD84" s="83">
        <v>85000</v>
      </c>
      <c r="CK84" s="83">
        <v>30564.71</v>
      </c>
      <c r="CL84" s="83">
        <v>30564.71</v>
      </c>
      <c r="CQ84" s="83">
        <v>15901.45</v>
      </c>
    </row>
    <row r="85" spans="2:98" x14ac:dyDescent="0.25">
      <c r="B85" s="84" t="s">
        <v>671</v>
      </c>
      <c r="C85" s="84" t="s">
        <v>672</v>
      </c>
      <c r="D85" s="83">
        <v>1132103.5499999998</v>
      </c>
      <c r="E85" s="83">
        <v>339038.81</v>
      </c>
      <c r="F85" s="83">
        <v>4497.3599999999997</v>
      </c>
      <c r="G85" s="83">
        <v>7134.51</v>
      </c>
      <c r="I85" s="83">
        <v>66686.959999999992</v>
      </c>
      <c r="J85" s="83">
        <v>686.6</v>
      </c>
      <c r="L85" s="83">
        <v>242077.73</v>
      </c>
      <c r="N85" s="83">
        <v>5831.8</v>
      </c>
      <c r="Q85" s="83">
        <v>386.9</v>
      </c>
      <c r="T85" s="83">
        <v>31675.8</v>
      </c>
      <c r="U85" s="83">
        <v>18300.66</v>
      </c>
      <c r="V85" s="83">
        <v>52278.45</v>
      </c>
      <c r="W85" s="83">
        <v>29193.58</v>
      </c>
      <c r="AB85" s="83">
        <v>157.01999999999998</v>
      </c>
      <c r="AC85" s="83">
        <v>117.91</v>
      </c>
      <c r="AD85" s="83">
        <v>2540.7700000000004</v>
      </c>
      <c r="AE85" s="83">
        <v>4317.41</v>
      </c>
      <c r="AF85" s="83">
        <v>57456</v>
      </c>
      <c r="AG85" s="83">
        <v>73872</v>
      </c>
      <c r="AJ85" s="83">
        <v>68221.94</v>
      </c>
      <c r="AK85" s="83">
        <v>334.53</v>
      </c>
      <c r="AN85" s="83">
        <v>1980.73</v>
      </c>
      <c r="AP85" s="83">
        <v>94.98</v>
      </c>
      <c r="AT85" s="83">
        <v>283.82</v>
      </c>
      <c r="AU85" s="83">
        <v>48209.479999999996</v>
      </c>
      <c r="AW85" s="83">
        <v>1255.3800000000001</v>
      </c>
      <c r="AY85" s="83">
        <v>337.9</v>
      </c>
      <c r="BB85" s="83">
        <v>1081</v>
      </c>
      <c r="BC85" s="83">
        <v>2125.56</v>
      </c>
      <c r="BI85" s="83">
        <v>4002.08</v>
      </c>
      <c r="BK85" s="83">
        <v>945.04</v>
      </c>
      <c r="BM85" s="83">
        <v>11637.33</v>
      </c>
      <c r="BN85" s="83">
        <v>3208.13</v>
      </c>
      <c r="BV85" s="83">
        <v>42672.2</v>
      </c>
      <c r="BY85" s="83">
        <v>3529.81</v>
      </c>
      <c r="BZ85" s="83">
        <v>5565.5</v>
      </c>
      <c r="CC85" s="83">
        <v>-1504.68</v>
      </c>
      <c r="CK85" s="83">
        <v>1043.08</v>
      </c>
      <c r="CL85" s="83">
        <v>1043.08</v>
      </c>
      <c r="CN85" s="83">
        <v>829.47</v>
      </c>
    </row>
    <row r="86" spans="2:98" x14ac:dyDescent="0.25">
      <c r="B86" s="84" t="s">
        <v>829</v>
      </c>
      <c r="C86" s="84" t="s">
        <v>830</v>
      </c>
      <c r="D86" s="83">
        <v>3943701.9100000006</v>
      </c>
      <c r="E86" s="83">
        <v>1463771.18</v>
      </c>
      <c r="F86" s="83">
        <v>64573.41</v>
      </c>
      <c r="G86" s="83">
        <v>1572.9</v>
      </c>
      <c r="I86" s="83">
        <v>38093.050000000003</v>
      </c>
      <c r="L86" s="83">
        <v>583107.97</v>
      </c>
      <c r="M86" s="83">
        <v>29452.720000000001</v>
      </c>
      <c r="N86" s="83">
        <v>38983.17</v>
      </c>
      <c r="P86" s="83">
        <v>47800</v>
      </c>
      <c r="Q86" s="83">
        <v>86.27</v>
      </c>
      <c r="T86" s="83">
        <v>116692.68</v>
      </c>
      <c r="U86" s="83">
        <v>52530.400000000001</v>
      </c>
      <c r="V86" s="83">
        <v>220877.03</v>
      </c>
      <c r="W86" s="83">
        <v>73194.38</v>
      </c>
      <c r="AB86" s="83">
        <v>9317.0400000000009</v>
      </c>
      <c r="AC86" s="83">
        <v>4838.9399999999996</v>
      </c>
      <c r="AD86" s="83">
        <v>7941.75</v>
      </c>
      <c r="AE86" s="83">
        <v>15612.849999999999</v>
      </c>
      <c r="AF86" s="83">
        <v>227719.53999999998</v>
      </c>
      <c r="AG86" s="83">
        <v>178576.45999999996</v>
      </c>
      <c r="AH86" s="83">
        <v>3777.38</v>
      </c>
      <c r="AI86" s="83">
        <v>1007.5200000000001</v>
      </c>
      <c r="AJ86" s="83">
        <v>132467.51</v>
      </c>
      <c r="AK86" s="83">
        <v>16902.43</v>
      </c>
      <c r="AL86" s="83">
        <v>73872.179999999993</v>
      </c>
      <c r="AM86" s="83">
        <v>53559.38</v>
      </c>
      <c r="AN86" s="83">
        <v>25016.54</v>
      </c>
      <c r="AO86" s="83">
        <v>151.37</v>
      </c>
      <c r="AP86" s="83">
        <v>164.42</v>
      </c>
      <c r="AT86" s="83">
        <v>5600.57</v>
      </c>
      <c r="AU86" s="83">
        <v>33633.689999999995</v>
      </c>
      <c r="AV86" s="83">
        <v>57610</v>
      </c>
      <c r="AW86" s="83">
        <v>1232</v>
      </c>
      <c r="AY86" s="83">
        <v>6601.21</v>
      </c>
      <c r="BA86" s="83">
        <v>1574.5900000000001</v>
      </c>
      <c r="BB86" s="83">
        <v>11457.37</v>
      </c>
      <c r="BC86" s="83">
        <v>10759.24</v>
      </c>
      <c r="BD86" s="83">
        <v>18346.27</v>
      </c>
      <c r="BI86" s="83">
        <v>11477.94</v>
      </c>
      <c r="BK86" s="83">
        <v>412.45</v>
      </c>
      <c r="BM86" s="83">
        <v>55518.91</v>
      </c>
      <c r="BN86" s="83">
        <v>22919.64</v>
      </c>
      <c r="BO86" s="83">
        <v>459.66</v>
      </c>
      <c r="BQ86" s="83">
        <v>14853.89</v>
      </c>
      <c r="BR86" s="83">
        <v>20750</v>
      </c>
      <c r="BT86" s="83">
        <v>2554.25</v>
      </c>
      <c r="BU86" s="83">
        <v>2554.25</v>
      </c>
      <c r="BV86" s="83">
        <v>100510.62</v>
      </c>
      <c r="BY86" s="83">
        <v>44056.74</v>
      </c>
      <c r="BZ86" s="83">
        <v>20228.12</v>
      </c>
      <c r="CC86" s="83">
        <v>14538.3</v>
      </c>
      <c r="CK86" s="83">
        <v>6945.98</v>
      </c>
      <c r="CL86" s="83">
        <v>6945.98</v>
      </c>
    </row>
    <row r="87" spans="2:98" x14ac:dyDescent="0.25">
      <c r="B87" s="84" t="s">
        <v>563</v>
      </c>
      <c r="C87" s="84" t="s">
        <v>564</v>
      </c>
      <c r="D87" s="83">
        <v>12299900.269999998</v>
      </c>
      <c r="E87" s="83">
        <v>3793688.75</v>
      </c>
      <c r="F87" s="83">
        <v>143979.40999999997</v>
      </c>
      <c r="G87" s="83">
        <v>186189.69</v>
      </c>
      <c r="I87" s="83">
        <v>123013.75</v>
      </c>
      <c r="J87" s="83">
        <v>44727.21</v>
      </c>
      <c r="K87" s="83">
        <v>66114</v>
      </c>
      <c r="L87" s="83">
        <v>1633309.8699999996</v>
      </c>
      <c r="M87" s="83">
        <v>82602.87</v>
      </c>
      <c r="N87" s="83">
        <v>101227.79</v>
      </c>
      <c r="P87" s="83">
        <v>141573.31</v>
      </c>
      <c r="Q87" s="83">
        <v>4984.08</v>
      </c>
      <c r="R87" s="83">
        <v>40.729999999999997</v>
      </c>
      <c r="S87" s="83">
        <v>0</v>
      </c>
      <c r="T87" s="83">
        <v>327946.02</v>
      </c>
      <c r="U87" s="83">
        <v>147351.48000000001</v>
      </c>
      <c r="V87" s="83">
        <v>607572.59000000008</v>
      </c>
      <c r="W87" s="83">
        <v>213224.53000000003</v>
      </c>
      <c r="X87" s="83">
        <v>31.16</v>
      </c>
      <c r="AD87" s="83">
        <v>26533.8</v>
      </c>
      <c r="AE87" s="83">
        <v>84474.37</v>
      </c>
      <c r="AF87" s="83">
        <v>585538.81000000006</v>
      </c>
      <c r="AG87" s="83">
        <v>567764.19000000006</v>
      </c>
      <c r="AH87" s="83">
        <v>8637.7999999999993</v>
      </c>
      <c r="AI87" s="83">
        <v>3909.41</v>
      </c>
      <c r="AJ87" s="83">
        <v>702050.8</v>
      </c>
      <c r="AK87" s="83">
        <v>69262.240000000005</v>
      </c>
      <c r="AL87" s="83">
        <v>281242.02</v>
      </c>
      <c r="AM87" s="83">
        <v>15741.42</v>
      </c>
      <c r="AN87" s="83">
        <v>138076.41</v>
      </c>
      <c r="AO87" s="83">
        <v>2846.39</v>
      </c>
      <c r="AP87" s="83">
        <v>9725.0300000000007</v>
      </c>
      <c r="AQ87" s="83">
        <v>1061.75</v>
      </c>
      <c r="AT87" s="83">
        <v>120814.88999999998</v>
      </c>
      <c r="AU87" s="83">
        <v>332039.89</v>
      </c>
      <c r="AV87" s="83">
        <v>6485</v>
      </c>
      <c r="AW87" s="83">
        <v>31795.46</v>
      </c>
      <c r="AY87" s="83">
        <v>61447.57</v>
      </c>
      <c r="BB87" s="83">
        <v>33692.980000000003</v>
      </c>
      <c r="BC87" s="83">
        <v>17481.940000000002</v>
      </c>
      <c r="BD87" s="83">
        <v>181835.83000000002</v>
      </c>
      <c r="BE87" s="83">
        <v>10265.290000000001</v>
      </c>
      <c r="BG87" s="83">
        <v>3891.9100000000003</v>
      </c>
      <c r="BI87" s="83">
        <v>196718.58000000002</v>
      </c>
      <c r="BM87" s="83">
        <v>335427.55</v>
      </c>
      <c r="BN87" s="83">
        <v>76718.720000000001</v>
      </c>
      <c r="BO87" s="83">
        <v>4184.4400000000005</v>
      </c>
      <c r="BQ87" s="83">
        <v>125724.3</v>
      </c>
      <c r="BR87" s="83">
        <v>22542.3</v>
      </c>
      <c r="BT87" s="83">
        <v>19176.559999999998</v>
      </c>
      <c r="BU87" s="83">
        <v>19176.559999999998</v>
      </c>
      <c r="BV87" s="83">
        <v>155884.93</v>
      </c>
      <c r="BY87" s="83">
        <v>206278.25</v>
      </c>
      <c r="CC87" s="83">
        <v>22678.78</v>
      </c>
      <c r="CK87" s="83">
        <v>46234.76</v>
      </c>
      <c r="CL87" s="83">
        <v>46234.76</v>
      </c>
      <c r="CP87" s="83">
        <v>99248.26</v>
      </c>
      <c r="CQ87" s="83">
        <v>12726.76</v>
      </c>
      <c r="CT87" s="83">
        <v>62163.64</v>
      </c>
    </row>
    <row r="88" spans="2:98" x14ac:dyDescent="0.25">
      <c r="B88" s="84" t="s">
        <v>559</v>
      </c>
      <c r="C88" s="84" t="s">
        <v>560</v>
      </c>
      <c r="D88" s="83">
        <v>7008732.8099999987</v>
      </c>
      <c r="E88" s="83">
        <v>2203781.89</v>
      </c>
      <c r="F88" s="83">
        <v>81042.41</v>
      </c>
      <c r="G88" s="83">
        <v>23110.28</v>
      </c>
      <c r="I88" s="83">
        <v>80187.69</v>
      </c>
      <c r="J88" s="83">
        <v>3369.37</v>
      </c>
      <c r="L88" s="83">
        <v>818055.26000000013</v>
      </c>
      <c r="M88" s="83">
        <v>75076.53</v>
      </c>
      <c r="N88" s="83">
        <v>19738.82</v>
      </c>
      <c r="P88" s="83">
        <v>47624</v>
      </c>
      <c r="T88" s="83">
        <v>179781.91</v>
      </c>
      <c r="U88" s="83">
        <v>70839.600000000006</v>
      </c>
      <c r="V88" s="83">
        <v>342005.95</v>
      </c>
      <c r="W88" s="83">
        <v>100286.85999999999</v>
      </c>
      <c r="AB88" s="83">
        <v>15472.989999999998</v>
      </c>
      <c r="AC88" s="83">
        <v>6954.7199999999993</v>
      </c>
      <c r="AD88" s="83">
        <v>17715.089999999997</v>
      </c>
      <c r="AE88" s="83">
        <v>34117.380000000005</v>
      </c>
      <c r="AF88" s="83">
        <v>382429.95</v>
      </c>
      <c r="AG88" s="83">
        <v>294921.88</v>
      </c>
      <c r="AH88" s="83">
        <v>5390.26</v>
      </c>
      <c r="AI88" s="83">
        <v>2415.63</v>
      </c>
      <c r="AJ88" s="83">
        <v>286206.38</v>
      </c>
      <c r="AK88" s="83">
        <v>27959.190000000002</v>
      </c>
      <c r="AL88" s="83">
        <v>132145.09</v>
      </c>
      <c r="AM88" s="83">
        <v>130802.5</v>
      </c>
      <c r="AN88" s="83">
        <v>71772.919999999984</v>
      </c>
      <c r="AO88" s="83">
        <v>46461.27</v>
      </c>
      <c r="AQ88" s="83">
        <v>13925.74</v>
      </c>
      <c r="AT88" s="83">
        <v>17068.579999999998</v>
      </c>
      <c r="AU88" s="83">
        <v>59896.68</v>
      </c>
      <c r="AV88" s="83">
        <v>7100</v>
      </c>
      <c r="AW88" s="83">
        <v>17837.55</v>
      </c>
      <c r="AX88" s="83">
        <v>8530.56</v>
      </c>
      <c r="AY88" s="83">
        <v>3712.24</v>
      </c>
      <c r="BB88" s="83">
        <v>8118.47</v>
      </c>
      <c r="BC88" s="83">
        <v>24140.7</v>
      </c>
      <c r="BD88" s="83">
        <v>15804.05</v>
      </c>
      <c r="BE88" s="83">
        <v>55950.630000000005</v>
      </c>
      <c r="BG88" s="83">
        <v>1114.23</v>
      </c>
      <c r="BH88" s="83">
        <v>11039.670000000002</v>
      </c>
      <c r="BI88" s="83">
        <v>64593.060000000005</v>
      </c>
      <c r="BL88" s="83">
        <v>474.88</v>
      </c>
      <c r="BM88" s="83">
        <v>172827.93</v>
      </c>
      <c r="BN88" s="83">
        <v>96219.8</v>
      </c>
      <c r="BO88" s="83">
        <v>770.01</v>
      </c>
      <c r="BP88" s="83">
        <v>13244.099999999999</v>
      </c>
      <c r="BQ88" s="83">
        <v>35678.559999999998</v>
      </c>
      <c r="BR88" s="83">
        <v>86495</v>
      </c>
      <c r="BT88" s="83">
        <v>8921.4</v>
      </c>
      <c r="BU88" s="83">
        <v>8921.4</v>
      </c>
      <c r="BV88" s="83">
        <v>346372.31</v>
      </c>
      <c r="BY88" s="83">
        <v>135814.75999999998</v>
      </c>
      <c r="BZ88" s="83">
        <v>81.650000000000006</v>
      </c>
      <c r="CC88" s="83">
        <v>16753.38</v>
      </c>
      <c r="CK88" s="83">
        <v>31565.730000000003</v>
      </c>
      <c r="CL88" s="83">
        <v>31565.730000000003</v>
      </c>
      <c r="CN88" s="83">
        <v>13771.19</v>
      </c>
      <c r="CO88" s="83">
        <v>12755.61</v>
      </c>
      <c r="CP88" s="83">
        <v>14500</v>
      </c>
      <c r="CQ88" s="83">
        <v>85.67</v>
      </c>
      <c r="CR88" s="83">
        <v>171056.85</v>
      </c>
      <c r="CT88" s="83">
        <v>42846</v>
      </c>
    </row>
    <row r="89" spans="2:98" x14ac:dyDescent="0.25">
      <c r="B89" s="84" t="s">
        <v>555</v>
      </c>
      <c r="C89" s="84" t="s">
        <v>556</v>
      </c>
      <c r="D89" s="83">
        <v>108114549.05999996</v>
      </c>
      <c r="E89" s="83">
        <v>43693898.069999985</v>
      </c>
      <c r="F89" s="83">
        <v>1156010.29</v>
      </c>
      <c r="G89" s="83">
        <v>1155441.8799999999</v>
      </c>
      <c r="I89" s="83">
        <v>1205098.9099999999</v>
      </c>
      <c r="J89" s="83">
        <v>404706.66000000003</v>
      </c>
      <c r="K89" s="83">
        <v>148067.4</v>
      </c>
      <c r="L89" s="83">
        <v>19453000.969999999</v>
      </c>
      <c r="M89" s="83">
        <v>845683.58999999985</v>
      </c>
      <c r="N89" s="83">
        <v>733349.6100000001</v>
      </c>
      <c r="P89" s="83">
        <v>569330.44000000006</v>
      </c>
      <c r="Q89" s="83">
        <v>92239.69</v>
      </c>
      <c r="T89" s="83">
        <v>3563269.8800000004</v>
      </c>
      <c r="U89" s="83">
        <v>1628216.8599999999</v>
      </c>
      <c r="V89" s="83">
        <v>6770167.5100000007</v>
      </c>
      <c r="W89" s="83">
        <v>2327058.5600000005</v>
      </c>
      <c r="AB89" s="83">
        <v>124070.95999999998</v>
      </c>
      <c r="AC89" s="83">
        <v>60106.43</v>
      </c>
      <c r="AD89" s="83">
        <v>133626.42999999996</v>
      </c>
      <c r="AE89" s="83">
        <v>211628.43000000002</v>
      </c>
      <c r="AF89" s="83">
        <v>5440533.9800000004</v>
      </c>
      <c r="AG89" s="83">
        <v>5330899.88</v>
      </c>
      <c r="AJ89" s="83">
        <v>2302960.41</v>
      </c>
      <c r="AK89" s="83">
        <v>172287.06</v>
      </c>
      <c r="AM89" s="83">
        <v>410118.48</v>
      </c>
      <c r="AN89" s="83">
        <v>469006.58999999997</v>
      </c>
      <c r="AO89" s="83">
        <v>51536.63</v>
      </c>
      <c r="AQ89" s="83">
        <v>11314.25</v>
      </c>
      <c r="AR89" s="83">
        <v>180824.92</v>
      </c>
      <c r="AS89" s="83">
        <v>112958.48</v>
      </c>
      <c r="AT89" s="83">
        <v>175438.74</v>
      </c>
      <c r="AU89" s="83">
        <v>1082136.6200000001</v>
      </c>
      <c r="AV89" s="83">
        <v>23412</v>
      </c>
      <c r="AW89" s="83">
        <v>60849.69</v>
      </c>
      <c r="AX89" s="83">
        <v>2839</v>
      </c>
      <c r="AY89" s="83">
        <v>156629.47999999998</v>
      </c>
      <c r="AZ89" s="83">
        <v>23094.86</v>
      </c>
      <c r="BA89" s="83">
        <v>94728.12</v>
      </c>
      <c r="BB89" s="83">
        <v>322657.88</v>
      </c>
      <c r="BC89" s="83">
        <v>243785.81</v>
      </c>
      <c r="BD89" s="83">
        <v>142832.1</v>
      </c>
      <c r="BE89" s="83">
        <v>84227.46</v>
      </c>
      <c r="BF89" s="83">
        <v>10353.82</v>
      </c>
      <c r="BG89" s="83">
        <v>251854.66000000003</v>
      </c>
      <c r="BI89" s="83">
        <v>371300.07</v>
      </c>
      <c r="BJ89" s="83">
        <v>2779.6</v>
      </c>
      <c r="BL89" s="83">
        <v>125488.78</v>
      </c>
      <c r="BM89" s="83">
        <v>939339</v>
      </c>
      <c r="BN89" s="83">
        <v>1237668.79</v>
      </c>
      <c r="BO89" s="83">
        <v>3113.26</v>
      </c>
      <c r="BP89" s="83">
        <v>80394.5</v>
      </c>
      <c r="BQ89" s="83">
        <v>496748.74</v>
      </c>
      <c r="BR89" s="83">
        <v>200</v>
      </c>
      <c r="BS89" s="83">
        <v>1058091.74</v>
      </c>
      <c r="BT89" s="83">
        <v>204872.24</v>
      </c>
      <c r="BU89" s="83">
        <v>204872.24</v>
      </c>
      <c r="BV89" s="83">
        <v>294556.48</v>
      </c>
      <c r="BX89" s="83">
        <v>235521.03999999998</v>
      </c>
      <c r="BY89" s="83">
        <v>811306.28</v>
      </c>
      <c r="CC89" s="83">
        <v>136559.58000000002</v>
      </c>
      <c r="CE89" s="83">
        <v>190874.61</v>
      </c>
      <c r="CF89" s="83">
        <v>3062.5</v>
      </c>
      <c r="CK89" s="83">
        <v>247466.23</v>
      </c>
      <c r="CL89" s="83">
        <v>247466.23</v>
      </c>
      <c r="CO89" s="83">
        <v>14901.61</v>
      </c>
      <c r="CP89" s="83">
        <v>103514.46</v>
      </c>
      <c r="CQ89" s="83">
        <v>62516.68</v>
      </c>
      <c r="CT89" s="83">
        <v>62019.380000000005</v>
      </c>
    </row>
    <row r="90" spans="2:98" x14ac:dyDescent="0.25">
      <c r="B90" s="84" t="s">
        <v>307</v>
      </c>
      <c r="C90" s="84" t="s">
        <v>308</v>
      </c>
      <c r="D90" s="83">
        <v>18929163.069999997</v>
      </c>
      <c r="E90" s="83">
        <v>7184714.6899999985</v>
      </c>
      <c r="F90" s="83">
        <v>304252.66000000003</v>
      </c>
      <c r="G90" s="83">
        <v>9945.02</v>
      </c>
      <c r="I90" s="83">
        <v>495659.34</v>
      </c>
      <c r="J90" s="83">
        <v>84984</v>
      </c>
      <c r="K90" s="83">
        <v>36114</v>
      </c>
      <c r="L90" s="83">
        <v>3422871.2700000009</v>
      </c>
      <c r="M90" s="83">
        <v>108037.75</v>
      </c>
      <c r="N90" s="83">
        <v>62668.6</v>
      </c>
      <c r="P90" s="83">
        <v>93003.19</v>
      </c>
      <c r="Q90" s="83">
        <v>61290.960000000006</v>
      </c>
      <c r="R90" s="83">
        <v>910041.18</v>
      </c>
      <c r="S90" s="83">
        <v>804358.84000000008</v>
      </c>
      <c r="T90" s="83">
        <v>594007.76</v>
      </c>
      <c r="U90" s="83">
        <v>278525.19</v>
      </c>
      <c r="V90" s="83">
        <v>1125791.92</v>
      </c>
      <c r="W90" s="83">
        <v>396794.82</v>
      </c>
      <c r="AC90" s="83">
        <v>148.21</v>
      </c>
      <c r="AD90" s="83">
        <v>17166.669999999998</v>
      </c>
      <c r="AE90" s="83">
        <v>25827.38</v>
      </c>
      <c r="AF90" s="83">
        <v>51060</v>
      </c>
      <c r="AG90" s="83">
        <v>600</v>
      </c>
      <c r="AH90" s="83">
        <v>15584.85</v>
      </c>
      <c r="AI90" s="83">
        <v>9220.94</v>
      </c>
      <c r="AJ90" s="83">
        <v>538859.15999999992</v>
      </c>
      <c r="AK90" s="83">
        <v>77032.41</v>
      </c>
      <c r="AL90" s="83">
        <v>223896.3</v>
      </c>
      <c r="AM90" s="83">
        <v>34017.050000000003</v>
      </c>
      <c r="AN90" s="83">
        <v>90475.8</v>
      </c>
      <c r="AO90" s="83">
        <v>1318.66</v>
      </c>
      <c r="AT90" s="83">
        <v>10832.92</v>
      </c>
      <c r="AU90" s="83">
        <v>432705.2</v>
      </c>
      <c r="AW90" s="83">
        <v>49241.599999999999</v>
      </c>
      <c r="AZ90" s="83">
        <v>45811.63</v>
      </c>
      <c r="BB90" s="83">
        <v>89022.39</v>
      </c>
      <c r="BD90" s="83">
        <v>30299.119999999999</v>
      </c>
      <c r="BI90" s="83">
        <v>4490.04</v>
      </c>
      <c r="BM90" s="83">
        <v>199720</v>
      </c>
      <c r="BN90" s="83">
        <v>50291.850000000006</v>
      </c>
      <c r="BQ90" s="83">
        <v>258119.72</v>
      </c>
      <c r="BY90" s="83">
        <v>396127.61</v>
      </c>
      <c r="CC90" s="83">
        <v>11195.779999999999</v>
      </c>
      <c r="CE90" s="83">
        <v>40799.96</v>
      </c>
      <c r="CH90" s="83">
        <v>16097.95</v>
      </c>
      <c r="CK90" s="83">
        <v>39250.660000000003</v>
      </c>
      <c r="CL90" s="83">
        <v>39250.660000000003</v>
      </c>
      <c r="CN90" s="83">
        <v>151500.08000000002</v>
      </c>
      <c r="CP90" s="83">
        <v>278.33</v>
      </c>
      <c r="CQ90" s="83">
        <v>10514.22</v>
      </c>
      <c r="CT90" s="83">
        <v>34595.39</v>
      </c>
    </row>
    <row r="91" spans="2:98" x14ac:dyDescent="0.25">
      <c r="B91" s="84" t="s">
        <v>703</v>
      </c>
      <c r="C91" s="84" t="s">
        <v>704</v>
      </c>
      <c r="D91" s="83">
        <v>22374582.70999999</v>
      </c>
      <c r="E91" s="83">
        <v>8446450.3100000005</v>
      </c>
      <c r="F91" s="83">
        <v>196975.77</v>
      </c>
      <c r="G91" s="83">
        <v>102335.89</v>
      </c>
      <c r="I91" s="83">
        <v>607596.43999999994</v>
      </c>
      <c r="J91" s="83">
        <v>75881.920000000013</v>
      </c>
      <c r="K91" s="83">
        <v>47838</v>
      </c>
      <c r="L91" s="83">
        <v>3338538.8900000006</v>
      </c>
      <c r="M91" s="83">
        <v>131062.79000000001</v>
      </c>
      <c r="N91" s="83">
        <v>168797.88</v>
      </c>
      <c r="P91" s="83">
        <v>336869.45</v>
      </c>
      <c r="Q91" s="83">
        <v>143867.6</v>
      </c>
      <c r="T91" s="83">
        <v>694391.8899999999</v>
      </c>
      <c r="U91" s="83">
        <v>304681.23999999993</v>
      </c>
      <c r="V91" s="83">
        <v>1336279.8699999999</v>
      </c>
      <c r="W91" s="83">
        <v>430359.06000000006</v>
      </c>
      <c r="AB91" s="83">
        <v>69666.52</v>
      </c>
      <c r="AC91" s="83">
        <v>30121.930000000008</v>
      </c>
      <c r="AD91" s="83">
        <v>26301.89</v>
      </c>
      <c r="AE91" s="83">
        <v>47751.10000000002</v>
      </c>
      <c r="AF91" s="83">
        <v>1044415.03</v>
      </c>
      <c r="AG91" s="83">
        <v>1043121.04</v>
      </c>
      <c r="AH91" s="83">
        <v>151520.86999999997</v>
      </c>
      <c r="AI91" s="83">
        <v>123390.05</v>
      </c>
      <c r="AJ91" s="83">
        <v>620071.76</v>
      </c>
      <c r="AK91" s="83">
        <v>132426.59</v>
      </c>
      <c r="AL91" s="83">
        <v>77162.02</v>
      </c>
      <c r="AM91" s="83">
        <v>342733.27999999997</v>
      </c>
      <c r="AN91" s="83">
        <v>2831.17</v>
      </c>
      <c r="AO91" s="83">
        <v>327897.86000000004</v>
      </c>
      <c r="AP91" s="83">
        <v>65803.87</v>
      </c>
      <c r="AQ91" s="83">
        <v>22725.79</v>
      </c>
      <c r="AT91" s="83">
        <v>51751.69</v>
      </c>
      <c r="AU91" s="83">
        <v>149405.01999999999</v>
      </c>
      <c r="AV91" s="83">
        <v>20010</v>
      </c>
      <c r="AW91" s="83">
        <v>27033.599999999999</v>
      </c>
      <c r="AY91" s="83">
        <v>1848.91</v>
      </c>
      <c r="AZ91" s="83">
        <v>2237.59</v>
      </c>
      <c r="BA91" s="83">
        <v>833.55</v>
      </c>
      <c r="BB91" s="83">
        <v>26380.5</v>
      </c>
      <c r="BC91" s="83">
        <v>38516.949999999997</v>
      </c>
      <c r="BD91" s="83">
        <v>57382.27</v>
      </c>
      <c r="BE91" s="83">
        <v>19878.54</v>
      </c>
      <c r="BF91" s="83">
        <v>22992.04</v>
      </c>
      <c r="BI91" s="83">
        <v>25489</v>
      </c>
      <c r="BM91" s="83">
        <v>322815</v>
      </c>
      <c r="BN91" s="83">
        <v>34840.699999999997</v>
      </c>
      <c r="BO91" s="83">
        <v>192.68</v>
      </c>
      <c r="BQ91" s="83">
        <v>289849.33</v>
      </c>
      <c r="BS91" s="83">
        <v>152827.26</v>
      </c>
      <c r="BT91" s="83">
        <v>460</v>
      </c>
      <c r="BU91" s="83">
        <v>460</v>
      </c>
      <c r="BV91" s="83">
        <v>136338.22999999998</v>
      </c>
      <c r="BY91" s="83">
        <v>442459.18999999994</v>
      </c>
      <c r="CC91" s="83">
        <v>16516.59</v>
      </c>
      <c r="CE91" s="83">
        <v>1012.14</v>
      </c>
      <c r="CH91" s="83">
        <v>2.14</v>
      </c>
      <c r="CK91" s="83">
        <v>43642.02</v>
      </c>
      <c r="CL91" s="83">
        <v>43642.02</v>
      </c>
    </row>
    <row r="92" spans="2:98" x14ac:dyDescent="0.25">
      <c r="B92" s="84" t="s">
        <v>627</v>
      </c>
      <c r="C92" s="84" t="s">
        <v>628</v>
      </c>
      <c r="D92" s="83">
        <v>1138299.3800000001</v>
      </c>
      <c r="E92" s="83">
        <v>216594.75</v>
      </c>
      <c r="F92" s="83">
        <v>490.52</v>
      </c>
      <c r="G92" s="83">
        <v>6208.51</v>
      </c>
      <c r="J92" s="83">
        <v>1800</v>
      </c>
      <c r="L92" s="83">
        <v>175952.31</v>
      </c>
      <c r="M92" s="83">
        <v>1021.8299999999999</v>
      </c>
      <c r="N92" s="83">
        <v>453</v>
      </c>
      <c r="T92" s="83">
        <v>16893.34</v>
      </c>
      <c r="U92" s="83">
        <v>13298.150000000001</v>
      </c>
      <c r="V92" s="83">
        <v>33057.74</v>
      </c>
      <c r="W92" s="83">
        <v>20563.089999999997</v>
      </c>
      <c r="AB92" s="83">
        <v>1647.15</v>
      </c>
      <c r="AC92" s="83">
        <v>1520.6599999999999</v>
      </c>
      <c r="AD92" s="83">
        <v>1159.18</v>
      </c>
      <c r="AE92" s="83">
        <v>4658.9399999999996</v>
      </c>
      <c r="AF92" s="83">
        <v>33858</v>
      </c>
      <c r="AG92" s="83">
        <v>61560</v>
      </c>
      <c r="AJ92" s="83">
        <v>31882.49</v>
      </c>
      <c r="AK92" s="83">
        <v>6244.8899999999994</v>
      </c>
      <c r="AL92" s="83">
        <v>29263.73</v>
      </c>
      <c r="AM92" s="83">
        <v>76.459999999999994</v>
      </c>
      <c r="AN92" s="83">
        <v>22856.12</v>
      </c>
      <c r="AO92" s="83">
        <v>13.940000000000055</v>
      </c>
      <c r="AT92" s="83">
        <v>3164.01</v>
      </c>
      <c r="AU92" s="83">
        <v>24020.140000000003</v>
      </c>
      <c r="AV92" s="83">
        <v>6487</v>
      </c>
      <c r="AY92" s="83">
        <v>250</v>
      </c>
      <c r="AZ92" s="83">
        <v>10489.16</v>
      </c>
      <c r="BB92" s="83">
        <v>377</v>
      </c>
      <c r="BC92" s="83">
        <v>879</v>
      </c>
      <c r="BD92" s="83">
        <v>27015.35</v>
      </c>
      <c r="BG92" s="83">
        <v>548.76</v>
      </c>
      <c r="BI92" s="83">
        <v>6009.31</v>
      </c>
      <c r="BM92" s="83">
        <v>21692</v>
      </c>
      <c r="BN92" s="83">
        <v>10019.17</v>
      </c>
      <c r="BO92" s="83">
        <v>138.37</v>
      </c>
      <c r="BP92" s="83">
        <v>3388.11</v>
      </c>
      <c r="BV92" s="83">
        <v>274592.82</v>
      </c>
      <c r="BY92" s="83">
        <v>59373.09</v>
      </c>
      <c r="CC92" s="83">
        <v>2390.2399999999998</v>
      </c>
      <c r="CK92" s="83">
        <v>2917.98</v>
      </c>
      <c r="CL92" s="83">
        <v>2917.98</v>
      </c>
      <c r="CT92" s="83">
        <v>3473.07</v>
      </c>
    </row>
    <row r="93" spans="2:98" x14ac:dyDescent="0.25">
      <c r="B93" s="84" t="s">
        <v>245</v>
      </c>
      <c r="C93" s="84" t="s">
        <v>246</v>
      </c>
      <c r="D93" s="83">
        <v>1835355.17</v>
      </c>
      <c r="E93" s="83">
        <v>477229.42000000004</v>
      </c>
      <c r="F93" s="83">
        <v>10839.29</v>
      </c>
      <c r="G93" s="83">
        <v>13353.69</v>
      </c>
      <c r="I93" s="83">
        <v>41641.5</v>
      </c>
      <c r="J93" s="83">
        <v>5107.7099999999991</v>
      </c>
      <c r="L93" s="83">
        <v>272350.02</v>
      </c>
      <c r="M93" s="83">
        <v>42459.85</v>
      </c>
      <c r="N93" s="83">
        <v>33010</v>
      </c>
      <c r="P93" s="83">
        <v>1000</v>
      </c>
      <c r="T93" s="83">
        <v>40511.93</v>
      </c>
      <c r="U93" s="83">
        <v>25518.61</v>
      </c>
      <c r="V93" s="83">
        <v>72793.36</v>
      </c>
      <c r="W93" s="83">
        <v>30290.559999999998</v>
      </c>
      <c r="AB93" s="83">
        <v>229.6</v>
      </c>
      <c r="AC93" s="83">
        <v>169.84000000000003</v>
      </c>
      <c r="AD93" s="83">
        <v>2685.49</v>
      </c>
      <c r="AE93" s="83">
        <v>6736.1900000000005</v>
      </c>
      <c r="AF93" s="83">
        <v>84991.72</v>
      </c>
      <c r="AG93" s="83">
        <v>97636.28</v>
      </c>
      <c r="AJ93" s="83">
        <v>74494.62</v>
      </c>
      <c r="AK93" s="83">
        <v>15253.55</v>
      </c>
      <c r="AL93" s="83">
        <v>39190.83</v>
      </c>
      <c r="AM93" s="83">
        <v>19829.61</v>
      </c>
      <c r="AN93" s="83">
        <v>53618.559999999998</v>
      </c>
      <c r="AO93" s="83">
        <v>63</v>
      </c>
      <c r="AP93" s="83">
        <v>504.75</v>
      </c>
      <c r="AQ93" s="83">
        <v>88474.58</v>
      </c>
      <c r="AT93" s="83">
        <v>2743.95</v>
      </c>
      <c r="AU93" s="83">
        <v>42528.579999999994</v>
      </c>
      <c r="AV93" s="83">
        <v>6190</v>
      </c>
      <c r="AW93" s="83">
        <v>2500.9499999999998</v>
      </c>
      <c r="AX93" s="83">
        <v>175</v>
      </c>
      <c r="AY93" s="83">
        <v>475.08</v>
      </c>
      <c r="BA93" s="83">
        <v>450</v>
      </c>
      <c r="BB93" s="83">
        <v>4844.0600000000004</v>
      </c>
      <c r="BC93" s="83">
        <v>30055.89</v>
      </c>
      <c r="BD93" s="83">
        <v>27359.77</v>
      </c>
      <c r="BE93" s="83">
        <v>5974.32</v>
      </c>
      <c r="BG93" s="83">
        <v>2345.86</v>
      </c>
      <c r="BM93" s="83">
        <v>21952</v>
      </c>
      <c r="BN93" s="83">
        <v>26030.63</v>
      </c>
      <c r="BO93" s="83">
        <v>136</v>
      </c>
      <c r="BP93" s="83">
        <v>304.35000000000002</v>
      </c>
      <c r="BV93" s="83">
        <v>70633.350000000006</v>
      </c>
      <c r="BY93" s="83">
        <v>10580.39</v>
      </c>
      <c r="BZ93" s="83">
        <v>12706.34</v>
      </c>
      <c r="CC93" s="83">
        <v>8655</v>
      </c>
      <c r="CK93" s="83">
        <v>8729.09</v>
      </c>
      <c r="CL93" s="83">
        <v>8729.09</v>
      </c>
    </row>
    <row r="94" spans="2:98" x14ac:dyDescent="0.25">
      <c r="B94" s="84" t="s">
        <v>629</v>
      </c>
      <c r="C94" s="84" t="s">
        <v>630</v>
      </c>
      <c r="D94" s="83">
        <v>10292356.26</v>
      </c>
      <c r="E94" s="83">
        <v>3201177.54</v>
      </c>
      <c r="F94" s="83">
        <v>134720.44</v>
      </c>
      <c r="G94" s="83">
        <v>86278.81</v>
      </c>
      <c r="I94" s="83">
        <v>316012.75</v>
      </c>
      <c r="J94" s="83">
        <v>40648.879999999997</v>
      </c>
      <c r="K94" s="83">
        <v>33057</v>
      </c>
      <c r="L94" s="83">
        <v>1623540.9299999997</v>
      </c>
      <c r="M94" s="83">
        <v>39683.840000000004</v>
      </c>
      <c r="N94" s="83">
        <v>106518.05</v>
      </c>
      <c r="P94" s="83">
        <v>83058.3</v>
      </c>
      <c r="Q94" s="83">
        <v>13244.48</v>
      </c>
      <c r="T94" s="83">
        <v>283554.27</v>
      </c>
      <c r="U94" s="83">
        <v>138379.85</v>
      </c>
      <c r="V94" s="83">
        <v>546263.67000000004</v>
      </c>
      <c r="W94" s="83">
        <v>204791.44999999998</v>
      </c>
      <c r="AB94" s="83">
        <v>3604.13</v>
      </c>
      <c r="AC94" s="83">
        <v>2269.2699999999995</v>
      </c>
      <c r="AD94" s="83">
        <v>16458.340000000004</v>
      </c>
      <c r="AE94" s="83">
        <v>39342.399999999994</v>
      </c>
      <c r="AF94" s="83">
        <v>492722.91</v>
      </c>
      <c r="AG94" s="83">
        <v>507669.09</v>
      </c>
      <c r="AH94" s="83">
        <v>7545.08</v>
      </c>
      <c r="AI94" s="83">
        <v>3710.6200000000008</v>
      </c>
      <c r="AJ94" s="83">
        <v>575725.25</v>
      </c>
      <c r="AK94" s="83">
        <v>50467.77</v>
      </c>
      <c r="AL94" s="83">
        <v>100536.11</v>
      </c>
      <c r="AM94" s="83">
        <v>3824.09</v>
      </c>
      <c r="AN94" s="83">
        <v>116953.49</v>
      </c>
      <c r="AO94" s="83">
        <v>20498.32</v>
      </c>
      <c r="AP94" s="83">
        <v>1433.25</v>
      </c>
      <c r="AQ94" s="83">
        <v>2192.9</v>
      </c>
      <c r="AT94" s="83">
        <v>12909.73</v>
      </c>
      <c r="AU94" s="83">
        <v>320117.79000000004</v>
      </c>
      <c r="AV94" s="83">
        <v>11625</v>
      </c>
      <c r="AZ94" s="83">
        <v>29652.01</v>
      </c>
      <c r="BA94" s="83">
        <v>4742.91</v>
      </c>
      <c r="BB94" s="83">
        <v>6385.5</v>
      </c>
      <c r="BC94" s="83">
        <v>17774</v>
      </c>
      <c r="BD94" s="83">
        <v>7324.75</v>
      </c>
      <c r="BF94" s="83">
        <v>4170.33</v>
      </c>
      <c r="BM94" s="83">
        <v>112938</v>
      </c>
      <c r="BN94" s="83">
        <v>41917.69</v>
      </c>
      <c r="BO94" s="83">
        <v>5472.8600000000006</v>
      </c>
      <c r="BQ94" s="83">
        <v>55225.05</v>
      </c>
      <c r="BR94" s="83">
        <v>362655.41</v>
      </c>
      <c r="BT94" s="83">
        <v>7724.55</v>
      </c>
      <c r="BU94" s="83">
        <v>7724.55</v>
      </c>
      <c r="BV94" s="83">
        <v>198432.5</v>
      </c>
      <c r="BY94" s="83">
        <v>78640.320000000007</v>
      </c>
      <c r="BZ94" s="83">
        <v>32475.45</v>
      </c>
      <c r="CB94" s="83">
        <v>54237.54</v>
      </c>
      <c r="CC94" s="83">
        <v>57683</v>
      </c>
      <c r="CE94" s="83">
        <v>9087.1</v>
      </c>
      <c r="CH94" s="83">
        <v>201.15</v>
      </c>
      <c r="CK94" s="83">
        <v>45000.62</v>
      </c>
      <c r="CL94" s="83">
        <v>45000.62</v>
      </c>
      <c r="CR94" s="83">
        <v>6988.8099999999995</v>
      </c>
      <c r="CT94" s="83">
        <v>13090.91</v>
      </c>
    </row>
    <row r="95" spans="2:98" x14ac:dyDescent="0.25">
      <c r="B95" s="84" t="s">
        <v>279</v>
      </c>
      <c r="C95" s="84" t="s">
        <v>280</v>
      </c>
      <c r="D95" s="83">
        <v>14999475.989999996</v>
      </c>
      <c r="E95" s="83">
        <v>4875581.5999999996</v>
      </c>
      <c r="F95" s="83">
        <v>104900.14</v>
      </c>
      <c r="I95" s="83">
        <v>425934.20999999996</v>
      </c>
      <c r="J95" s="83">
        <v>36818.78</v>
      </c>
      <c r="L95" s="83">
        <v>2536076.15</v>
      </c>
      <c r="M95" s="83">
        <v>107211.45</v>
      </c>
      <c r="P95" s="83">
        <v>180992.08</v>
      </c>
      <c r="Q95" s="83">
        <v>18486.509999999998</v>
      </c>
      <c r="T95" s="83">
        <v>406462.83000000007</v>
      </c>
      <c r="U95" s="83">
        <v>210419.33</v>
      </c>
      <c r="V95" s="83">
        <v>775389.92999999993</v>
      </c>
      <c r="W95" s="83">
        <v>312736.63999999996</v>
      </c>
      <c r="AB95" s="83">
        <v>7513.8700000000008</v>
      </c>
      <c r="AC95" s="83">
        <v>4640.28</v>
      </c>
      <c r="AD95" s="83">
        <v>26182.32</v>
      </c>
      <c r="AE95" s="83">
        <v>72623.72</v>
      </c>
      <c r="AF95" s="83">
        <v>737641.68</v>
      </c>
      <c r="AG95" s="83">
        <v>790028.69000000006</v>
      </c>
      <c r="AH95" s="83">
        <v>10842.92</v>
      </c>
      <c r="AI95" s="83">
        <v>5606.27</v>
      </c>
      <c r="AJ95" s="83">
        <v>457917.17</v>
      </c>
      <c r="AK95" s="83">
        <v>121311.65</v>
      </c>
      <c r="AL95" s="83">
        <v>207838.66</v>
      </c>
      <c r="AM95" s="83">
        <v>136171.04999999999</v>
      </c>
      <c r="AN95" s="83">
        <v>5751</v>
      </c>
      <c r="AO95" s="83">
        <v>35322.03</v>
      </c>
      <c r="AQ95" s="83">
        <v>67948.399999999994</v>
      </c>
      <c r="AR95" s="83">
        <v>208376</v>
      </c>
      <c r="AS95" s="83">
        <v>182782.87</v>
      </c>
      <c r="AT95" s="83">
        <v>13569.310000000001</v>
      </c>
      <c r="AU95" s="83">
        <v>667851.4</v>
      </c>
      <c r="AV95" s="83">
        <v>19046.8</v>
      </c>
      <c r="AW95" s="83">
        <v>39614.54</v>
      </c>
      <c r="AX95" s="83">
        <v>629.70000000000005</v>
      </c>
      <c r="AY95" s="83">
        <v>6499</v>
      </c>
      <c r="AZ95" s="83">
        <v>145026.98000000001</v>
      </c>
      <c r="BB95" s="83">
        <v>57857.16</v>
      </c>
      <c r="BC95" s="83">
        <v>25969.54</v>
      </c>
      <c r="BD95" s="83">
        <v>8861.130000000001</v>
      </c>
      <c r="BF95" s="83">
        <v>28126.23</v>
      </c>
      <c r="BL95" s="83">
        <v>35600</v>
      </c>
      <c r="BM95" s="83">
        <v>210485</v>
      </c>
      <c r="BN95" s="83">
        <v>84976.3</v>
      </c>
      <c r="BQ95" s="83">
        <v>20710</v>
      </c>
      <c r="BR95" s="83">
        <v>162582.70000000001</v>
      </c>
      <c r="BS95" s="83">
        <v>150</v>
      </c>
      <c r="BT95" s="83">
        <v>3890</v>
      </c>
      <c r="BU95" s="83">
        <v>3890</v>
      </c>
      <c r="BY95" s="83">
        <v>271259.94</v>
      </c>
      <c r="CB95" s="83">
        <v>4853.82</v>
      </c>
      <c r="CC95" s="83">
        <v>52072.7</v>
      </c>
      <c r="CD95" s="83">
        <v>1000</v>
      </c>
      <c r="CK95" s="83">
        <v>33394.39</v>
      </c>
      <c r="CL95" s="83">
        <v>33394.39</v>
      </c>
      <c r="CO95" s="83">
        <v>18392.379999999997</v>
      </c>
      <c r="CT95" s="83">
        <v>17548.740000000002</v>
      </c>
    </row>
    <row r="96" spans="2:98" x14ac:dyDescent="0.25">
      <c r="B96" s="84" t="s">
        <v>613</v>
      </c>
      <c r="C96" s="84" t="s">
        <v>614</v>
      </c>
      <c r="D96" s="83">
        <v>22891540.109999985</v>
      </c>
      <c r="E96" s="83">
        <v>8451498.4700000007</v>
      </c>
      <c r="F96" s="83">
        <v>198388.2</v>
      </c>
      <c r="G96" s="83">
        <v>27939</v>
      </c>
      <c r="I96" s="83">
        <v>615382.48999999987</v>
      </c>
      <c r="J96" s="83">
        <v>51988.92</v>
      </c>
      <c r="K96" s="83">
        <v>79431</v>
      </c>
      <c r="L96" s="83">
        <v>3055784.6299999994</v>
      </c>
      <c r="M96" s="83">
        <v>131046.20000000001</v>
      </c>
      <c r="N96" s="83">
        <v>88099.739999999991</v>
      </c>
      <c r="O96" s="83">
        <v>70431.040000000008</v>
      </c>
      <c r="P96" s="83">
        <v>226087.39</v>
      </c>
      <c r="Q96" s="83">
        <v>4213.95</v>
      </c>
      <c r="S96" s="83">
        <v>32.130000000000003</v>
      </c>
      <c r="T96" s="83">
        <v>721925.55999999994</v>
      </c>
      <c r="U96" s="83">
        <v>273001.45</v>
      </c>
      <c r="V96" s="83">
        <v>1345949.1900000004</v>
      </c>
      <c r="W96" s="83">
        <v>375391.04</v>
      </c>
      <c r="X96" s="83">
        <v>32.130000000000003</v>
      </c>
      <c r="AB96" s="83">
        <v>8894.4899999999961</v>
      </c>
      <c r="AC96" s="83">
        <v>4352.0200000000013</v>
      </c>
      <c r="AD96" s="83">
        <v>43415.829999999994</v>
      </c>
      <c r="AE96" s="83">
        <v>85608.010000000024</v>
      </c>
      <c r="AF96" s="83">
        <v>1212357.0099999998</v>
      </c>
      <c r="AG96" s="83">
        <v>1044927.4500000001</v>
      </c>
      <c r="AJ96" s="83">
        <v>648284.14</v>
      </c>
      <c r="AK96" s="83">
        <v>74181.13</v>
      </c>
      <c r="AL96" s="83">
        <v>310532.45999999996</v>
      </c>
      <c r="AM96" s="83">
        <v>129176.3</v>
      </c>
      <c r="AN96" s="83">
        <v>215011.13</v>
      </c>
      <c r="AO96" s="83">
        <v>24473.25</v>
      </c>
      <c r="AP96" s="83">
        <v>5907.67</v>
      </c>
      <c r="AQ96" s="83">
        <v>133088</v>
      </c>
      <c r="AT96" s="83">
        <v>46073.909999999989</v>
      </c>
      <c r="AU96" s="83">
        <v>934880.63000000012</v>
      </c>
      <c r="AV96" s="83">
        <v>30830</v>
      </c>
      <c r="AW96" s="83">
        <v>22455.93</v>
      </c>
      <c r="AY96" s="83">
        <v>4738.28</v>
      </c>
      <c r="AZ96" s="83">
        <v>7525.07</v>
      </c>
      <c r="BA96" s="83">
        <v>169314.72</v>
      </c>
      <c r="BB96" s="83">
        <v>127842.71999999999</v>
      </c>
      <c r="BC96" s="83">
        <v>64699.97</v>
      </c>
      <c r="BD96" s="83">
        <v>56012.599999999991</v>
      </c>
      <c r="BF96" s="83">
        <v>20</v>
      </c>
      <c r="BG96" s="83">
        <v>2266.25</v>
      </c>
      <c r="BK96" s="83">
        <v>287184.64000000001</v>
      </c>
      <c r="BL96" s="83">
        <v>28217.379999999997</v>
      </c>
      <c r="BM96" s="83">
        <v>266976</v>
      </c>
      <c r="BN96" s="83">
        <v>118782.37</v>
      </c>
      <c r="BO96" s="83">
        <v>5744.68</v>
      </c>
      <c r="BP96" s="83">
        <v>2880.24</v>
      </c>
      <c r="BQ96" s="83">
        <v>218904.04</v>
      </c>
      <c r="BT96" s="83">
        <v>22282.579999999998</v>
      </c>
      <c r="BU96" s="83">
        <v>22282.579999999998</v>
      </c>
      <c r="BV96" s="83">
        <v>296767.82</v>
      </c>
      <c r="BY96" s="83">
        <v>365578.32000000007</v>
      </c>
      <c r="CC96" s="83">
        <v>13057.41</v>
      </c>
      <c r="CK96" s="83">
        <v>40377.22</v>
      </c>
      <c r="CL96" s="83">
        <v>40377.22</v>
      </c>
      <c r="CO96" s="83">
        <v>18960.71</v>
      </c>
      <c r="CT96" s="83">
        <v>82335.199999999997</v>
      </c>
    </row>
    <row r="97" spans="2:98" x14ac:dyDescent="0.25">
      <c r="B97" s="84" t="s">
        <v>673</v>
      </c>
      <c r="C97" s="84" t="s">
        <v>674</v>
      </c>
      <c r="D97" s="83">
        <v>1124214949.4599996</v>
      </c>
      <c r="E97" s="83">
        <v>376005872.02999961</v>
      </c>
      <c r="F97" s="83">
        <v>15580530.249999994</v>
      </c>
      <c r="G97" s="83">
        <v>5296381.4100000011</v>
      </c>
      <c r="I97" s="83">
        <v>84193270.440000027</v>
      </c>
      <c r="J97" s="83">
        <v>4543912.8000000026</v>
      </c>
      <c r="L97" s="83">
        <v>175717323.89999998</v>
      </c>
      <c r="M97" s="83">
        <v>11426275.679999992</v>
      </c>
      <c r="N97" s="83">
        <v>11029956.209999995</v>
      </c>
      <c r="P97" s="83">
        <v>350663.76000000007</v>
      </c>
      <c r="R97" s="83">
        <v>35931.61</v>
      </c>
      <c r="S97" s="83">
        <v>335.59000000000003</v>
      </c>
      <c r="T97" s="83">
        <v>35903212.889999978</v>
      </c>
      <c r="U97" s="83">
        <v>14838516.24999998</v>
      </c>
      <c r="V97" s="83">
        <v>69590685.610000014</v>
      </c>
      <c r="W97" s="83">
        <v>22230323.470000006</v>
      </c>
      <c r="Y97" s="83">
        <v>47448.729999999996</v>
      </c>
      <c r="AB97" s="83">
        <v>1234714.810000001</v>
      </c>
      <c r="AC97" s="83">
        <v>504337.08000000077</v>
      </c>
      <c r="AD97" s="83">
        <v>5198117.3599999938</v>
      </c>
      <c r="AE97" s="83">
        <v>2305022.7700000033</v>
      </c>
      <c r="AF97" s="83">
        <v>53933649.450000077</v>
      </c>
      <c r="AG97" s="83">
        <v>36426419.780000001</v>
      </c>
      <c r="AH97" s="83">
        <v>-2545094.5599999391</v>
      </c>
      <c r="AI97" s="83">
        <v>401395.62000000512</v>
      </c>
      <c r="AJ97" s="83">
        <v>13413791.569999998</v>
      </c>
      <c r="AK97" s="83">
        <v>3506513.7899999991</v>
      </c>
      <c r="AL97" s="83">
        <v>6567776.1000000006</v>
      </c>
      <c r="AM97" s="83">
        <v>2262116.3499999987</v>
      </c>
      <c r="AN97" s="83">
        <v>13056060.119999994</v>
      </c>
      <c r="AO97" s="83">
        <v>69594.100000000006</v>
      </c>
      <c r="AP97" s="83">
        <v>303004</v>
      </c>
      <c r="AQ97" s="83">
        <v>2836501.8800000004</v>
      </c>
      <c r="AR97" s="83">
        <v>328631.07000000012</v>
      </c>
      <c r="AS97" s="83">
        <v>5734474.1900000004</v>
      </c>
      <c r="AT97" s="83">
        <v>1483850.9499999993</v>
      </c>
      <c r="AU97" s="83">
        <v>16230184.479999999</v>
      </c>
      <c r="AV97" s="83">
        <v>56373</v>
      </c>
      <c r="AW97" s="83">
        <v>372387.96</v>
      </c>
      <c r="AX97" s="83">
        <v>2147585.75</v>
      </c>
      <c r="AY97" s="83">
        <v>733148.96</v>
      </c>
      <c r="AZ97" s="83">
        <v>8848.77</v>
      </c>
      <c r="BA97" s="83">
        <v>462269.53</v>
      </c>
      <c r="BB97" s="83">
        <v>5703418.3499999996</v>
      </c>
      <c r="BC97" s="83">
        <v>1367651.1199999999</v>
      </c>
      <c r="BD97" s="83">
        <v>511218.12</v>
      </c>
      <c r="BE97" s="83">
        <v>353390.53</v>
      </c>
      <c r="BF97" s="83">
        <v>170469.28999999998</v>
      </c>
      <c r="BG97" s="83">
        <v>531088.63</v>
      </c>
      <c r="BI97" s="83">
        <v>4524633.9100000011</v>
      </c>
      <c r="BL97" s="83">
        <v>63364670.100000061</v>
      </c>
      <c r="BM97" s="83">
        <v>5779118.0499999998</v>
      </c>
      <c r="BN97" s="83">
        <v>1194143.9100000008</v>
      </c>
      <c r="BO97" s="83">
        <v>18026.05</v>
      </c>
      <c r="BP97" s="83">
        <v>19300.819999999996</v>
      </c>
      <c r="BQ97" s="83">
        <v>51502.499999999993</v>
      </c>
      <c r="BR97" s="83">
        <v>23549923.210000008</v>
      </c>
      <c r="BT97" s="83">
        <v>3650896.9799999986</v>
      </c>
      <c r="BU97" s="83">
        <v>3650896.9799999986</v>
      </c>
      <c r="BX97" s="83">
        <v>2391472.96</v>
      </c>
      <c r="BY97" s="83">
        <v>6099552.4600000009</v>
      </c>
      <c r="CA97" s="83">
        <v>6547.2</v>
      </c>
      <c r="CC97" s="83">
        <v>143590.67999999996</v>
      </c>
      <c r="CD97" s="83">
        <v>942629.88</v>
      </c>
      <c r="CE97" s="83">
        <v>738836.73</v>
      </c>
      <c r="CF97" s="83">
        <v>4364.79</v>
      </c>
      <c r="CH97" s="83">
        <v>105269.97999999997</v>
      </c>
      <c r="CK97" s="83">
        <v>607338.77999999956</v>
      </c>
      <c r="CL97" s="83">
        <v>607338.77999999956</v>
      </c>
      <c r="CN97" s="83">
        <v>404128.24</v>
      </c>
      <c r="CO97" s="83">
        <v>86827.1</v>
      </c>
      <c r="CP97" s="83">
        <v>340157.45999999996</v>
      </c>
      <c r="CQ97" s="83">
        <v>32924.639999999999</v>
      </c>
      <c r="CR97" s="83">
        <v>14389.9</v>
      </c>
      <c r="CS97" s="83">
        <v>6891976.1600000001</v>
      </c>
      <c r="CT97" s="83">
        <v>793175.41999999993</v>
      </c>
    </row>
    <row r="98" spans="2:98" x14ac:dyDescent="0.25">
      <c r="B98" s="84" t="s">
        <v>363</v>
      </c>
      <c r="C98" s="84" t="s">
        <v>364</v>
      </c>
      <c r="D98" s="83">
        <v>398938485.08999968</v>
      </c>
      <c r="E98" s="83">
        <v>135302376.18000001</v>
      </c>
      <c r="F98" s="83">
        <v>3801058.58</v>
      </c>
      <c r="G98" s="83">
        <v>6139026.2700000033</v>
      </c>
      <c r="I98" s="83">
        <v>22463981.320000008</v>
      </c>
      <c r="J98" s="83">
        <v>838196.06</v>
      </c>
      <c r="K98" s="83">
        <v>1424067.5999999999</v>
      </c>
      <c r="L98" s="83">
        <v>54767146.929999977</v>
      </c>
      <c r="M98" s="83">
        <v>2138382.1999999997</v>
      </c>
      <c r="N98" s="83">
        <v>2851676.0400000014</v>
      </c>
      <c r="P98" s="83">
        <v>2350267.9999999995</v>
      </c>
      <c r="Q98" s="83">
        <v>1353643.1</v>
      </c>
      <c r="R98" s="83">
        <v>117989.6700000001</v>
      </c>
      <c r="S98" s="83">
        <v>85456.650000000023</v>
      </c>
      <c r="T98" s="83">
        <v>12716524.100000001</v>
      </c>
      <c r="U98" s="83">
        <v>4690514.7499999991</v>
      </c>
      <c r="V98" s="83">
        <v>23941773.210000008</v>
      </c>
      <c r="W98" s="83">
        <v>6970609.4599999981</v>
      </c>
      <c r="AB98" s="83">
        <v>216695.27000000014</v>
      </c>
      <c r="AC98" s="83">
        <v>80565.589999999967</v>
      </c>
      <c r="AD98" s="83">
        <v>660740.29000000027</v>
      </c>
      <c r="AE98" s="83">
        <v>1216405.1199999992</v>
      </c>
      <c r="AF98" s="83">
        <v>19952960.539999992</v>
      </c>
      <c r="AG98" s="83">
        <v>14446448.959999992</v>
      </c>
      <c r="AH98" s="83">
        <v>355169.84000000916</v>
      </c>
      <c r="AI98" s="83">
        <v>122898.64000000269</v>
      </c>
      <c r="AJ98" s="83">
        <v>9250859.6799999997</v>
      </c>
      <c r="AK98" s="83">
        <v>1532368.18</v>
      </c>
      <c r="AL98" s="83">
        <v>5558327.4299999997</v>
      </c>
      <c r="AM98" s="83">
        <v>4732036.4700000016</v>
      </c>
      <c r="AN98" s="83">
        <v>4124426.3399999994</v>
      </c>
      <c r="AQ98" s="83">
        <v>5572017.0899999999</v>
      </c>
      <c r="AR98" s="83">
        <v>509610</v>
      </c>
      <c r="AS98" s="83">
        <v>1933287.87</v>
      </c>
      <c r="AU98" s="83">
        <v>8796606.1500000004</v>
      </c>
      <c r="AW98" s="83">
        <v>86957.67</v>
      </c>
      <c r="AX98" s="83">
        <v>639200.89</v>
      </c>
      <c r="AY98" s="83">
        <v>5955907.9799999995</v>
      </c>
      <c r="BB98" s="83">
        <v>661610.46999999986</v>
      </c>
      <c r="BC98" s="83">
        <v>976479.2200000002</v>
      </c>
      <c r="BD98" s="83">
        <v>3654899.17</v>
      </c>
      <c r="BF98" s="83">
        <v>1878.9100000000035</v>
      </c>
      <c r="BG98" s="83">
        <v>210789.94</v>
      </c>
      <c r="BK98" s="83">
        <v>109661.85</v>
      </c>
      <c r="BL98" s="83">
        <v>2637715.31</v>
      </c>
      <c r="BM98" s="83">
        <v>4499891.53</v>
      </c>
      <c r="BN98" s="83">
        <v>255515.22</v>
      </c>
      <c r="BO98" s="83">
        <v>91227.12999999999</v>
      </c>
      <c r="BP98" s="83">
        <v>333994.69000000018</v>
      </c>
      <c r="BQ98" s="83">
        <v>5060833.68</v>
      </c>
      <c r="BR98" s="83">
        <v>68249.429999999993</v>
      </c>
      <c r="BT98" s="83">
        <v>1283467.1499999999</v>
      </c>
      <c r="BU98" s="83">
        <v>1283467.1499999999</v>
      </c>
      <c r="BX98" s="83">
        <v>813947.58</v>
      </c>
      <c r="BY98" s="83">
        <v>3136820.8099999996</v>
      </c>
      <c r="CC98" s="83">
        <v>551200.73</v>
      </c>
      <c r="CD98" s="83">
        <v>110998.5</v>
      </c>
      <c r="CE98" s="83">
        <v>821371.06</v>
      </c>
      <c r="CH98" s="83">
        <v>81923.78</v>
      </c>
      <c r="CK98" s="83">
        <v>443769.23000000004</v>
      </c>
      <c r="CL98" s="83">
        <v>443769.23000000004</v>
      </c>
      <c r="CM98" s="83">
        <v>13712.96</v>
      </c>
      <c r="CN98" s="83">
        <v>852950.84000000008</v>
      </c>
      <c r="CP98" s="83">
        <v>377562.19</v>
      </c>
      <c r="CR98" s="83">
        <v>6841.61</v>
      </c>
      <c r="CT98" s="83">
        <v>4184991.9800000004</v>
      </c>
    </row>
    <row r="99" spans="2:98" x14ac:dyDescent="0.25">
      <c r="B99" s="84" t="s">
        <v>351</v>
      </c>
      <c r="C99" s="84" t="s">
        <v>352</v>
      </c>
      <c r="D99" s="83">
        <v>74243151.960000008</v>
      </c>
      <c r="E99" s="83">
        <v>27826043.380000003</v>
      </c>
      <c r="F99" s="83">
        <v>722325.25</v>
      </c>
      <c r="G99" s="83">
        <v>326281.59999999998</v>
      </c>
      <c r="I99" s="83">
        <v>1855319.3599999999</v>
      </c>
      <c r="J99" s="83">
        <v>375037.61</v>
      </c>
      <c r="K99" s="83">
        <v>192608</v>
      </c>
      <c r="L99" s="83">
        <v>11370478.860000001</v>
      </c>
      <c r="M99" s="83">
        <v>692768.03</v>
      </c>
      <c r="N99" s="83">
        <v>484613.4200000001</v>
      </c>
      <c r="P99" s="83">
        <v>762290.66999999993</v>
      </c>
      <c r="Q99" s="83">
        <v>303575.48000000004</v>
      </c>
      <c r="T99" s="83">
        <v>2320231.5900000003</v>
      </c>
      <c r="U99" s="83">
        <v>1006193.2999999997</v>
      </c>
      <c r="V99" s="83">
        <v>4446547.9600000009</v>
      </c>
      <c r="W99" s="83">
        <v>1516737.7499999995</v>
      </c>
      <c r="AB99" s="83">
        <v>48198.11</v>
      </c>
      <c r="AC99" s="83">
        <v>21369.970000000008</v>
      </c>
      <c r="AD99" s="83">
        <v>116158.75000000001</v>
      </c>
      <c r="AE99" s="83">
        <v>287311.06000000006</v>
      </c>
      <c r="AF99" s="83">
        <v>3623051.8899999997</v>
      </c>
      <c r="AG99" s="83">
        <v>3673501.71</v>
      </c>
      <c r="AH99" s="83">
        <v>61670.2</v>
      </c>
      <c r="AI99" s="83">
        <v>26982.87000000001</v>
      </c>
      <c r="AJ99" s="83">
        <v>1590467.5399999998</v>
      </c>
      <c r="AK99" s="83">
        <v>326629.33</v>
      </c>
      <c r="AL99" s="83">
        <v>1053122.26</v>
      </c>
      <c r="AM99" s="83">
        <v>272665.33</v>
      </c>
      <c r="AN99" s="83">
        <v>235335.02000000002</v>
      </c>
      <c r="AO99" s="83">
        <v>5863.16</v>
      </c>
      <c r="AP99" s="83">
        <v>66267.62999999999</v>
      </c>
      <c r="AQ99" s="83">
        <v>78383.679999999993</v>
      </c>
      <c r="AT99" s="83">
        <v>202287.97999999998</v>
      </c>
      <c r="AU99" s="83">
        <v>1502472.82</v>
      </c>
      <c r="AV99" s="83">
        <v>31557.99</v>
      </c>
      <c r="AW99" s="83">
        <v>45663.6</v>
      </c>
      <c r="AX99" s="83">
        <v>18407.510000000002</v>
      </c>
      <c r="AY99" s="83">
        <v>47226.009999999995</v>
      </c>
      <c r="AZ99" s="83">
        <v>162179.43000000002</v>
      </c>
      <c r="BA99" s="83">
        <v>7609.14</v>
      </c>
      <c r="BB99" s="83">
        <v>253187.65</v>
      </c>
      <c r="BC99" s="83">
        <v>202274.35000000003</v>
      </c>
      <c r="BD99" s="83">
        <v>508182.27999999991</v>
      </c>
      <c r="BE99" s="83">
        <v>134908.14000000001</v>
      </c>
      <c r="BF99" s="83">
        <v>15482.75</v>
      </c>
      <c r="BG99" s="83">
        <v>18022.41</v>
      </c>
      <c r="BI99" s="83">
        <v>67250.649999999994</v>
      </c>
      <c r="BL99" s="83">
        <v>286648.89000000007</v>
      </c>
      <c r="BM99" s="83">
        <v>782556</v>
      </c>
      <c r="BN99" s="83">
        <v>575736.99</v>
      </c>
      <c r="BO99" s="83">
        <v>1630.3899999999999</v>
      </c>
      <c r="BP99" s="83">
        <v>34913.060000000005</v>
      </c>
      <c r="BQ99" s="83">
        <v>771274.85</v>
      </c>
      <c r="BR99" s="83">
        <v>850587.41</v>
      </c>
      <c r="BT99" s="83">
        <v>4000</v>
      </c>
      <c r="BU99" s="83">
        <v>4000</v>
      </c>
      <c r="BX99" s="83">
        <v>194342.5</v>
      </c>
      <c r="BY99" s="83">
        <v>616912.06000000006</v>
      </c>
      <c r="CC99" s="83">
        <v>65131.519999999997</v>
      </c>
      <c r="CK99" s="83">
        <v>122202.68999999997</v>
      </c>
      <c r="CL99" s="83">
        <v>122202.68999999997</v>
      </c>
      <c r="CN99" s="83">
        <v>515375.23</v>
      </c>
      <c r="CO99" s="83">
        <v>46348.88</v>
      </c>
      <c r="CQ99" s="83">
        <v>5000</v>
      </c>
      <c r="CS99" s="83">
        <v>166129.29999999999</v>
      </c>
      <c r="CT99" s="83">
        <v>299618.71000000002</v>
      </c>
    </row>
    <row r="100" spans="2:98" x14ac:dyDescent="0.25">
      <c r="B100" s="84" t="s">
        <v>495</v>
      </c>
      <c r="C100" s="84" t="s">
        <v>496</v>
      </c>
      <c r="D100" s="83">
        <v>69954645.829999954</v>
      </c>
      <c r="E100" s="83">
        <v>26604741.43</v>
      </c>
      <c r="F100" s="83">
        <v>579314.09000000008</v>
      </c>
      <c r="G100" s="83">
        <v>328808.3</v>
      </c>
      <c r="I100" s="83">
        <v>2876936.92</v>
      </c>
      <c r="J100" s="83">
        <v>90555.209999999992</v>
      </c>
      <c r="K100" s="83">
        <v>222703</v>
      </c>
      <c r="L100" s="83">
        <v>9410348.0299999993</v>
      </c>
      <c r="M100" s="83">
        <v>425366.37</v>
      </c>
      <c r="N100" s="83">
        <v>617056.3899999999</v>
      </c>
      <c r="P100" s="83">
        <v>689659.02</v>
      </c>
      <c r="Q100" s="83">
        <v>62182.63</v>
      </c>
      <c r="S100" s="83">
        <v>0.12</v>
      </c>
      <c r="T100" s="83">
        <v>2279030.59</v>
      </c>
      <c r="U100" s="83">
        <v>829610.92000000027</v>
      </c>
      <c r="V100" s="83">
        <v>4387390.459999999</v>
      </c>
      <c r="W100" s="83">
        <v>1193023.96</v>
      </c>
      <c r="AB100" s="83">
        <v>129284.17999999998</v>
      </c>
      <c r="AC100" s="83">
        <v>49318.719999999994</v>
      </c>
      <c r="AD100" s="83">
        <v>117888.22</v>
      </c>
      <c r="AE100" s="83">
        <v>147170.75</v>
      </c>
      <c r="AF100" s="83">
        <v>3579443.9399999995</v>
      </c>
      <c r="AG100" s="83">
        <v>2289023.0499999998</v>
      </c>
      <c r="AH100" s="83">
        <v>10233.34</v>
      </c>
      <c r="AJ100" s="83">
        <v>1548307.6499999994</v>
      </c>
      <c r="AK100" s="83">
        <v>272739.58999999997</v>
      </c>
      <c r="AL100" s="83">
        <v>89111.83</v>
      </c>
      <c r="AM100" s="83">
        <v>149635.68</v>
      </c>
      <c r="AN100" s="83">
        <v>41468.710000000006</v>
      </c>
      <c r="AO100" s="83">
        <v>406540.67000000004</v>
      </c>
      <c r="AP100" s="83">
        <v>56280.72</v>
      </c>
      <c r="AQ100" s="83">
        <v>337267.22</v>
      </c>
      <c r="AS100" s="83">
        <v>130</v>
      </c>
      <c r="AT100" s="83">
        <v>189530.05</v>
      </c>
      <c r="AU100" s="83">
        <v>2118430.09</v>
      </c>
      <c r="AV100" s="83">
        <v>129801.81</v>
      </c>
      <c r="AW100" s="83">
        <v>35012.129999999997</v>
      </c>
      <c r="AZ100" s="83">
        <v>104258.77</v>
      </c>
      <c r="BB100" s="83">
        <v>339761.67</v>
      </c>
      <c r="BC100" s="83">
        <v>150070.47999999998</v>
      </c>
      <c r="BD100" s="83">
        <v>210632.59</v>
      </c>
      <c r="BE100" s="83">
        <v>8692.2199999999993</v>
      </c>
      <c r="BG100" s="83">
        <v>102824.51999999999</v>
      </c>
      <c r="BL100" s="83">
        <v>222757.03999999998</v>
      </c>
      <c r="BM100" s="83">
        <v>836837</v>
      </c>
      <c r="BN100" s="83">
        <v>300078.93999999994</v>
      </c>
      <c r="BO100" s="83">
        <v>7592.869999999999</v>
      </c>
      <c r="BP100" s="83">
        <v>6797.49</v>
      </c>
      <c r="BQ100" s="83">
        <v>451200.41</v>
      </c>
      <c r="BR100" s="83">
        <v>109522.14</v>
      </c>
      <c r="BS100" s="83">
        <v>1859936.86</v>
      </c>
      <c r="BT100" s="83">
        <v>24271.58</v>
      </c>
      <c r="BU100" s="83">
        <v>24271.58</v>
      </c>
      <c r="BW100" s="83">
        <v>1314047.18</v>
      </c>
      <c r="BX100" s="83">
        <v>251525.84000000003</v>
      </c>
      <c r="BY100" s="83">
        <v>613711.1</v>
      </c>
      <c r="CC100" s="83">
        <v>69077.84</v>
      </c>
      <c r="CE100" s="83">
        <v>410624.75</v>
      </c>
      <c r="CF100" s="83">
        <v>7106.21</v>
      </c>
      <c r="CH100" s="83">
        <v>26996.05</v>
      </c>
      <c r="CK100" s="83">
        <v>163643.09</v>
      </c>
      <c r="CL100" s="83">
        <v>163643.09</v>
      </c>
      <c r="CO100" s="83">
        <v>5306.13</v>
      </c>
      <c r="CR100" s="83">
        <v>19898.36</v>
      </c>
      <c r="CT100" s="83">
        <v>44128.91</v>
      </c>
    </row>
    <row r="101" spans="2:98" x14ac:dyDescent="0.25">
      <c r="B101" s="84" t="s">
        <v>403</v>
      </c>
      <c r="C101" s="84" t="s">
        <v>404</v>
      </c>
      <c r="D101" s="83">
        <v>375161243.21000004</v>
      </c>
      <c r="E101" s="83">
        <v>137461148.31999999</v>
      </c>
      <c r="F101" s="83">
        <v>3072106.6399999997</v>
      </c>
      <c r="G101" s="83">
        <v>12184458.509999998</v>
      </c>
      <c r="I101" s="83">
        <v>7635775.4100000001</v>
      </c>
      <c r="J101" s="83">
        <v>35151.99</v>
      </c>
      <c r="L101" s="83">
        <v>59581623.119999975</v>
      </c>
      <c r="M101" s="83">
        <v>2042385.3899999997</v>
      </c>
      <c r="N101" s="83">
        <v>1330970.6099999994</v>
      </c>
      <c r="P101" s="83">
        <v>623106.96</v>
      </c>
      <c r="Q101" s="83">
        <v>1864414.3399999994</v>
      </c>
      <c r="T101" s="83">
        <v>11882361.299999997</v>
      </c>
      <c r="U101" s="83">
        <v>4781404.0200000005</v>
      </c>
      <c r="V101" s="83">
        <v>22971352.109999999</v>
      </c>
      <c r="W101" s="83">
        <v>7178212.4600000009</v>
      </c>
      <c r="AB101" s="83">
        <v>321278.72000000003</v>
      </c>
      <c r="AC101" s="83">
        <v>130118.89999999994</v>
      </c>
      <c r="AD101" s="83">
        <v>711117.99</v>
      </c>
      <c r="AE101" s="83">
        <v>639945.19999999984</v>
      </c>
      <c r="AF101" s="83">
        <v>18982797.73</v>
      </c>
      <c r="AG101" s="83">
        <v>14401049.360000003</v>
      </c>
      <c r="AH101" s="83">
        <v>317823.95999999996</v>
      </c>
      <c r="AI101" s="83">
        <v>128649.19999999998</v>
      </c>
      <c r="AJ101" s="83">
        <v>11686324.540000001</v>
      </c>
      <c r="AK101" s="83">
        <v>506234.75</v>
      </c>
      <c r="AL101" s="83">
        <v>3725862.16</v>
      </c>
      <c r="AM101" s="83">
        <v>1881382.47</v>
      </c>
      <c r="AN101" s="83">
        <v>3705798.4499999997</v>
      </c>
      <c r="AO101" s="83">
        <v>9026.1999999999989</v>
      </c>
      <c r="AP101" s="83">
        <v>203768.62</v>
      </c>
      <c r="AR101" s="83">
        <v>587391.66999999993</v>
      </c>
      <c r="AT101" s="83">
        <v>744623.1</v>
      </c>
      <c r="AU101" s="83">
        <v>24625718.530000001</v>
      </c>
      <c r="AW101" s="83">
        <v>107763.2</v>
      </c>
      <c r="AX101" s="83">
        <v>261389.5</v>
      </c>
      <c r="AY101" s="83">
        <v>10826.52</v>
      </c>
      <c r="BB101" s="83">
        <v>1099432.6900000002</v>
      </c>
      <c r="BC101" s="83">
        <v>606259.96</v>
      </c>
      <c r="BD101" s="83">
        <v>930635.80999999994</v>
      </c>
      <c r="BF101" s="83">
        <v>70108.08</v>
      </c>
      <c r="BL101" s="83">
        <v>3400576.6199999996</v>
      </c>
      <c r="BM101" s="83">
        <v>3950378.77</v>
      </c>
      <c r="BN101" s="83">
        <v>1524678.04</v>
      </c>
      <c r="BO101" s="83">
        <v>10044.09</v>
      </c>
      <c r="BP101" s="83">
        <v>568682.47</v>
      </c>
      <c r="BS101" s="83">
        <v>217129.67</v>
      </c>
      <c r="BX101" s="83">
        <v>1080890.6000000001</v>
      </c>
      <c r="BY101" s="83">
        <v>3270929.03</v>
      </c>
      <c r="CC101" s="83">
        <v>218040.03999999998</v>
      </c>
      <c r="CD101" s="83">
        <v>118436.52</v>
      </c>
      <c r="CE101" s="83">
        <v>426853.48</v>
      </c>
      <c r="CF101" s="83">
        <v>46681.31</v>
      </c>
      <c r="CG101" s="83">
        <v>100</v>
      </c>
      <c r="CK101" s="83">
        <v>563311.95000000007</v>
      </c>
      <c r="CL101" s="83">
        <v>563311.95000000007</v>
      </c>
      <c r="CP101" s="83">
        <v>255707.63</v>
      </c>
      <c r="CR101" s="83">
        <v>64426.12</v>
      </c>
      <c r="CT101" s="83">
        <v>404578.38</v>
      </c>
    </row>
    <row r="102" spans="2:98" x14ac:dyDescent="0.25">
      <c r="B102" s="84" t="s">
        <v>781</v>
      </c>
      <c r="C102" s="84" t="s">
        <v>782</v>
      </c>
      <c r="D102" s="83">
        <v>27328725.909999963</v>
      </c>
      <c r="E102" s="83">
        <v>10172297.439999999</v>
      </c>
      <c r="F102" s="83">
        <v>241940.99</v>
      </c>
      <c r="G102" s="83">
        <v>71243.69</v>
      </c>
      <c r="I102" s="83">
        <v>731075.48</v>
      </c>
      <c r="J102" s="83">
        <v>150199</v>
      </c>
      <c r="L102" s="83">
        <v>4559015.2300000004</v>
      </c>
      <c r="M102" s="83">
        <v>77083.199999999983</v>
      </c>
      <c r="N102" s="83">
        <v>100636.53</v>
      </c>
      <c r="P102" s="83">
        <v>131910.57</v>
      </c>
      <c r="Q102" s="83">
        <v>14506.830000000002</v>
      </c>
      <c r="T102" s="83">
        <v>838792.6399999999</v>
      </c>
      <c r="U102" s="83">
        <v>362897.98</v>
      </c>
      <c r="V102" s="83">
        <v>1582868.0499999998</v>
      </c>
      <c r="W102" s="83">
        <v>540324.5</v>
      </c>
      <c r="AD102" s="83">
        <v>43866.76</v>
      </c>
      <c r="AE102" s="83">
        <v>88524.84</v>
      </c>
      <c r="AF102" s="83">
        <v>1342001.19</v>
      </c>
      <c r="AG102" s="83">
        <v>1107401.3700000001</v>
      </c>
      <c r="AH102" s="83">
        <v>10232.770000000006</v>
      </c>
      <c r="AI102" s="83">
        <v>9695.3599999999988</v>
      </c>
      <c r="AJ102" s="83">
        <v>453359.06</v>
      </c>
      <c r="AK102" s="83">
        <v>91531.45</v>
      </c>
      <c r="AL102" s="83">
        <v>234134.48</v>
      </c>
      <c r="AM102" s="83">
        <v>47978.369999999995</v>
      </c>
      <c r="AN102" s="83">
        <v>317395.78000000003</v>
      </c>
      <c r="AO102" s="83">
        <v>30164.059999999998</v>
      </c>
      <c r="AP102" s="83">
        <v>29058.469999999998</v>
      </c>
      <c r="AQ102" s="83">
        <v>30516.66</v>
      </c>
      <c r="AT102" s="83">
        <v>35009.32</v>
      </c>
      <c r="AU102" s="83">
        <v>711011.54000000015</v>
      </c>
      <c r="AV102" s="83">
        <v>90101.09</v>
      </c>
      <c r="AW102" s="83">
        <v>21488.09</v>
      </c>
      <c r="AY102" s="83">
        <v>25830.86</v>
      </c>
      <c r="BA102" s="83">
        <v>8679.7000000000007</v>
      </c>
      <c r="BB102" s="83">
        <v>131580.03</v>
      </c>
      <c r="BC102" s="83">
        <v>64194.2</v>
      </c>
      <c r="BD102" s="83">
        <v>106065.9</v>
      </c>
      <c r="BG102" s="83">
        <v>57387.939999999995</v>
      </c>
      <c r="BI102" s="83">
        <v>233464.87</v>
      </c>
      <c r="BL102" s="83">
        <v>1200105.04</v>
      </c>
      <c r="BM102" s="83">
        <v>298303</v>
      </c>
      <c r="BN102" s="83">
        <v>234052.69</v>
      </c>
      <c r="BO102" s="83">
        <v>714.26</v>
      </c>
      <c r="BQ102" s="83">
        <v>189580.46000000002</v>
      </c>
      <c r="BT102" s="83">
        <v>2041.23</v>
      </c>
      <c r="BU102" s="83">
        <v>2041.23</v>
      </c>
      <c r="BV102" s="83">
        <v>68155.97</v>
      </c>
      <c r="BX102" s="83">
        <v>66504.94</v>
      </c>
      <c r="BY102" s="83">
        <v>248778.69</v>
      </c>
      <c r="CC102" s="83">
        <v>30312.329999999998</v>
      </c>
      <c r="CK102" s="83">
        <v>67566.76999999999</v>
      </c>
      <c r="CL102" s="83">
        <v>67566.76999999999</v>
      </c>
      <c r="CP102" s="83">
        <v>27144.240000000002</v>
      </c>
    </row>
    <row r="103" spans="2:98" x14ac:dyDescent="0.25">
      <c r="B103" s="84" t="s">
        <v>647</v>
      </c>
      <c r="C103" s="84" t="s">
        <v>648</v>
      </c>
      <c r="D103" s="83">
        <v>299388323.14999992</v>
      </c>
      <c r="E103" s="83">
        <v>108268388.13000003</v>
      </c>
      <c r="F103" s="83">
        <v>6567910.919999999</v>
      </c>
      <c r="G103" s="83">
        <v>1152490.3399999999</v>
      </c>
      <c r="H103" s="83">
        <v>392618.89</v>
      </c>
      <c r="I103" s="83">
        <v>4842558.1199999992</v>
      </c>
      <c r="J103" s="83">
        <v>8597748.7300000023</v>
      </c>
      <c r="K103" s="83">
        <v>733353.3</v>
      </c>
      <c r="L103" s="83">
        <v>45842636.269999996</v>
      </c>
      <c r="M103" s="83">
        <v>2838260.939999999</v>
      </c>
      <c r="N103" s="83">
        <v>1706139.9699999997</v>
      </c>
      <c r="P103" s="83">
        <v>1719349.0599999998</v>
      </c>
      <c r="Q103" s="83">
        <v>2878344.9799999995</v>
      </c>
      <c r="T103" s="83">
        <v>9726396.9799999986</v>
      </c>
      <c r="U103" s="83">
        <v>4093643.01</v>
      </c>
      <c r="V103" s="83">
        <v>18541703.219999999</v>
      </c>
      <c r="W103" s="83">
        <v>6063140.700000003</v>
      </c>
      <c r="AB103" s="83">
        <v>256285.51000000004</v>
      </c>
      <c r="AC103" s="83">
        <v>154190.17000000004</v>
      </c>
      <c r="AD103" s="83">
        <v>402359.91000000009</v>
      </c>
      <c r="AE103" s="83">
        <v>551041.4299999997</v>
      </c>
      <c r="AF103" s="83">
        <v>14659963.470000004</v>
      </c>
      <c r="AG103" s="83">
        <v>12095932.280000001</v>
      </c>
      <c r="AH103" s="83">
        <v>949414.70999999973</v>
      </c>
      <c r="AI103" s="83">
        <v>405160.51999999996</v>
      </c>
      <c r="AJ103" s="83">
        <v>6852959.8600000013</v>
      </c>
      <c r="AK103" s="83">
        <v>782939.94</v>
      </c>
      <c r="AL103" s="83">
        <v>3175842.0300000003</v>
      </c>
      <c r="AM103" s="83">
        <v>249820.59999999998</v>
      </c>
      <c r="AN103" s="83">
        <v>211866.07</v>
      </c>
      <c r="AO103" s="83">
        <v>23613.07</v>
      </c>
      <c r="AP103" s="83">
        <v>435820.91</v>
      </c>
      <c r="AQ103" s="83">
        <v>12586298.900000002</v>
      </c>
      <c r="AU103" s="83">
        <v>3653401.8099999996</v>
      </c>
      <c r="AV103" s="83">
        <v>222211.08</v>
      </c>
      <c r="AW103" s="83">
        <v>79251.75</v>
      </c>
      <c r="AX103" s="83">
        <v>57818.94</v>
      </c>
      <c r="AY103" s="83">
        <v>1823819.21</v>
      </c>
      <c r="AZ103" s="83">
        <v>186331</v>
      </c>
      <c r="BA103" s="83">
        <v>6512</v>
      </c>
      <c r="BB103" s="83">
        <v>1156939.4300000002</v>
      </c>
      <c r="BC103" s="83">
        <v>438992.20999999996</v>
      </c>
      <c r="BF103" s="83">
        <v>200</v>
      </c>
      <c r="BG103" s="83">
        <v>288269.19999999995</v>
      </c>
      <c r="BI103" s="83">
        <v>143917.62</v>
      </c>
      <c r="BJ103" s="83">
        <v>41040.61</v>
      </c>
      <c r="BL103" s="83">
        <v>2941699.61</v>
      </c>
      <c r="BM103" s="83">
        <v>2555004.84</v>
      </c>
      <c r="BN103" s="83">
        <v>350709.54000000004</v>
      </c>
      <c r="BO103" s="83">
        <v>10727.88</v>
      </c>
      <c r="BQ103" s="83">
        <v>26299.96</v>
      </c>
      <c r="BX103" s="83">
        <v>1021037.27</v>
      </c>
      <c r="BY103" s="83">
        <v>2490054.56</v>
      </c>
      <c r="CC103" s="83">
        <v>829132.69000000006</v>
      </c>
      <c r="CE103" s="83">
        <v>301121.31</v>
      </c>
      <c r="CG103" s="83">
        <v>5997.44</v>
      </c>
      <c r="CH103" s="83">
        <v>20365.22</v>
      </c>
      <c r="CK103" s="83">
        <v>800991.77</v>
      </c>
      <c r="CL103" s="83">
        <v>800991.77</v>
      </c>
      <c r="CO103" s="83">
        <v>416663.6</v>
      </c>
      <c r="CP103" s="83">
        <v>17257.150000000001</v>
      </c>
      <c r="CR103" s="83">
        <v>1197288.26</v>
      </c>
      <c r="CS103" s="83">
        <v>513461.93000000005</v>
      </c>
      <c r="CT103" s="83">
        <v>33612.32</v>
      </c>
    </row>
    <row r="104" spans="2:98" x14ac:dyDescent="0.25">
      <c r="B104" s="84" t="s">
        <v>691</v>
      </c>
      <c r="C104" s="84" t="s">
        <v>692</v>
      </c>
      <c r="D104" s="83">
        <v>2734707.1</v>
      </c>
      <c r="E104" s="83">
        <v>1154961.79</v>
      </c>
      <c r="F104" s="83">
        <v>1220.4000000000001</v>
      </c>
      <c r="G104" s="83">
        <v>24910.080000000002</v>
      </c>
      <c r="I104" s="83">
        <v>44556.079999999994</v>
      </c>
      <c r="L104" s="83">
        <v>433875.91000000003</v>
      </c>
      <c r="M104" s="83">
        <v>1876.08</v>
      </c>
      <c r="N104" s="83">
        <v>8376.23</v>
      </c>
      <c r="P104" s="83">
        <v>3330.9</v>
      </c>
      <c r="T104" s="83">
        <v>92111.11</v>
      </c>
      <c r="U104" s="83">
        <v>33515.24</v>
      </c>
      <c r="V104" s="83">
        <v>178581.66</v>
      </c>
      <c r="W104" s="83">
        <v>30882.71</v>
      </c>
      <c r="AB104" s="83">
        <v>14509.66</v>
      </c>
      <c r="AC104" s="83">
        <v>5353.25</v>
      </c>
      <c r="AD104" s="83">
        <v>4045.33</v>
      </c>
      <c r="AE104" s="83">
        <v>10718.260000000002</v>
      </c>
      <c r="AF104" s="83">
        <v>147744</v>
      </c>
      <c r="AG104" s="83">
        <v>114680</v>
      </c>
      <c r="AJ104" s="83">
        <v>40402.199999999997</v>
      </c>
      <c r="AL104" s="83">
        <v>25433.269999999997</v>
      </c>
      <c r="AN104" s="83">
        <v>13761.67</v>
      </c>
      <c r="AU104" s="83">
        <v>280749.69</v>
      </c>
      <c r="AV104" s="83">
        <v>2745</v>
      </c>
      <c r="BB104" s="83">
        <v>306.70999999999998</v>
      </c>
      <c r="BE104" s="83">
        <v>28470.899999999998</v>
      </c>
      <c r="BM104" s="83">
        <v>32777</v>
      </c>
      <c r="CK104" s="83">
        <v>4811.97</v>
      </c>
      <c r="CL104" s="83">
        <v>4811.97</v>
      </c>
    </row>
    <row r="105" spans="2:98" x14ac:dyDescent="0.25">
      <c r="B105" s="84" t="s">
        <v>225</v>
      </c>
      <c r="C105" s="84" t="s">
        <v>226</v>
      </c>
      <c r="D105" s="83">
        <v>388062700.14000022</v>
      </c>
      <c r="E105" s="83">
        <v>146998591.01000005</v>
      </c>
      <c r="F105" s="83">
        <v>5129185.6100000003</v>
      </c>
      <c r="G105" s="83">
        <v>6392542.9600000056</v>
      </c>
      <c r="I105" s="83">
        <v>20453759.149999991</v>
      </c>
      <c r="J105" s="83">
        <v>621023.90999999992</v>
      </c>
      <c r="K105" s="83">
        <v>1719929.25</v>
      </c>
      <c r="L105" s="83">
        <v>56403585.910000011</v>
      </c>
      <c r="M105" s="83">
        <v>1265842.3799999997</v>
      </c>
      <c r="N105" s="83">
        <v>1334596.3399999999</v>
      </c>
      <c r="P105" s="83">
        <v>3776223.3000000021</v>
      </c>
      <c r="Q105" s="83">
        <v>207905.86000000007</v>
      </c>
      <c r="R105" s="83">
        <v>32.409999999999997</v>
      </c>
      <c r="T105" s="83">
        <v>13323173.200000003</v>
      </c>
      <c r="U105" s="83">
        <v>4647064.7300000014</v>
      </c>
      <c r="V105" s="83">
        <v>26540852.769999988</v>
      </c>
      <c r="W105" s="83">
        <v>7043943.7399999965</v>
      </c>
      <c r="AB105" s="83">
        <v>361115.87000000023</v>
      </c>
      <c r="AC105" s="83">
        <v>126500.2</v>
      </c>
      <c r="AD105" s="83">
        <v>195487.01000000013</v>
      </c>
      <c r="AE105" s="83">
        <v>158122.34000000003</v>
      </c>
      <c r="AF105" s="83">
        <v>19311297.019999996</v>
      </c>
      <c r="AG105" s="83">
        <v>14381686.630000001</v>
      </c>
      <c r="AH105" s="83">
        <v>68.069999999994252</v>
      </c>
      <c r="AI105" s="83">
        <v>-202295.44</v>
      </c>
      <c r="AJ105" s="83">
        <v>6872821.7699999986</v>
      </c>
      <c r="AK105" s="83">
        <v>761570.5</v>
      </c>
      <c r="AL105" s="83">
        <v>2513996.3199999998</v>
      </c>
      <c r="AM105" s="83">
        <v>316713.28999999998</v>
      </c>
      <c r="AN105" s="83">
        <v>1491121.4899999998</v>
      </c>
      <c r="AO105" s="83">
        <v>594469.81999999995</v>
      </c>
      <c r="AP105" s="83">
        <v>119500</v>
      </c>
      <c r="AQ105" s="83">
        <v>4361427.2799999993</v>
      </c>
      <c r="AR105" s="83">
        <v>103616.3</v>
      </c>
      <c r="AS105" s="83">
        <v>7352013.2400000002</v>
      </c>
      <c r="AT105" s="83">
        <v>1110300.79</v>
      </c>
      <c r="AU105" s="83">
        <v>1779893.3300000005</v>
      </c>
      <c r="AV105" s="83">
        <v>144954.68</v>
      </c>
      <c r="AW105" s="83">
        <v>88583.88</v>
      </c>
      <c r="AX105" s="83">
        <v>28065.47</v>
      </c>
      <c r="AY105" s="83">
        <v>2209981.1600000011</v>
      </c>
      <c r="AZ105" s="83">
        <v>1867.79</v>
      </c>
      <c r="BB105" s="83">
        <v>1918718.17</v>
      </c>
      <c r="BC105" s="83">
        <v>495073.19</v>
      </c>
      <c r="BD105" s="83">
        <v>71524.56</v>
      </c>
      <c r="BE105" s="83">
        <v>141925.1</v>
      </c>
      <c r="BF105" s="83">
        <v>43889.5</v>
      </c>
      <c r="BG105" s="83">
        <v>263073.81</v>
      </c>
      <c r="BH105" s="83">
        <v>95085.239999999932</v>
      </c>
      <c r="BK105" s="83">
        <v>-87252.09</v>
      </c>
      <c r="BL105" s="83">
        <v>1481401.8399999999</v>
      </c>
      <c r="BM105" s="83">
        <v>2263067.64</v>
      </c>
      <c r="BN105" s="83">
        <v>6465253.8599999985</v>
      </c>
      <c r="BO105" s="83">
        <v>27719.26</v>
      </c>
      <c r="BP105" s="83">
        <v>14926.7</v>
      </c>
      <c r="BQ105" s="83">
        <v>11379</v>
      </c>
      <c r="BR105" s="83">
        <v>7416703.9399999995</v>
      </c>
      <c r="BS105" s="83">
        <v>136019.49</v>
      </c>
      <c r="BT105" s="83">
        <v>232454.34999999998</v>
      </c>
      <c r="BU105" s="83">
        <v>232454.34999999998</v>
      </c>
      <c r="BX105" s="83">
        <v>695592.65</v>
      </c>
      <c r="BY105" s="83">
        <v>3130496.0200000005</v>
      </c>
      <c r="CC105" s="83">
        <v>385833.57</v>
      </c>
      <c r="CE105" s="83">
        <v>568651.14</v>
      </c>
      <c r="CF105" s="83">
        <v>22864.359999999997</v>
      </c>
      <c r="CJ105" s="83">
        <v>386.86</v>
      </c>
      <c r="CK105" s="83">
        <v>1127163.18</v>
      </c>
      <c r="CL105" s="83">
        <v>1127163.18</v>
      </c>
      <c r="CO105" s="83">
        <v>15953.68</v>
      </c>
      <c r="CT105" s="83">
        <v>1083663.7799999998</v>
      </c>
    </row>
    <row r="106" spans="2:98" x14ac:dyDescent="0.25">
      <c r="B106" s="84" t="s">
        <v>769</v>
      </c>
      <c r="C106" s="84" t="s">
        <v>770</v>
      </c>
      <c r="D106" s="83">
        <v>62868168.510000013</v>
      </c>
      <c r="E106" s="83">
        <v>19742010.460000001</v>
      </c>
      <c r="F106" s="83">
        <v>821941.44</v>
      </c>
      <c r="G106" s="83">
        <v>853402.96000000008</v>
      </c>
      <c r="I106" s="83">
        <v>1892355.0499999996</v>
      </c>
      <c r="J106" s="83">
        <v>178798.08000000002</v>
      </c>
      <c r="K106" s="83">
        <v>425884.01</v>
      </c>
      <c r="L106" s="83">
        <v>9356393</v>
      </c>
      <c r="M106" s="83">
        <v>202528.96999999997</v>
      </c>
      <c r="N106" s="83">
        <v>408639.50000000006</v>
      </c>
      <c r="P106" s="83">
        <v>457149.18</v>
      </c>
      <c r="Q106" s="83">
        <v>227338.58</v>
      </c>
      <c r="T106" s="83">
        <v>1785706.4899999998</v>
      </c>
      <c r="U106" s="83">
        <v>792834.03000000014</v>
      </c>
      <c r="V106" s="83">
        <v>3361966.1600000006</v>
      </c>
      <c r="W106" s="83">
        <v>1196693.99</v>
      </c>
      <c r="AB106" s="83">
        <v>56517.639999999992</v>
      </c>
      <c r="AC106" s="83">
        <v>25500</v>
      </c>
      <c r="AD106" s="83">
        <v>106591.24</v>
      </c>
      <c r="AE106" s="83">
        <v>216291.31</v>
      </c>
      <c r="AF106" s="83">
        <v>2499715.5099999998</v>
      </c>
      <c r="AG106" s="83">
        <v>2288643.15</v>
      </c>
      <c r="AH106" s="83">
        <v>47308.78</v>
      </c>
      <c r="AI106" s="83">
        <v>21081.189999999991</v>
      </c>
      <c r="AJ106" s="83">
        <v>1394186.7300000002</v>
      </c>
      <c r="AK106" s="83">
        <v>81360.899999999994</v>
      </c>
      <c r="AL106" s="83">
        <v>63228.369999999995</v>
      </c>
      <c r="AM106" s="83">
        <v>293503.56</v>
      </c>
      <c r="AN106" s="83">
        <v>338044.24</v>
      </c>
      <c r="AO106" s="83">
        <v>2517.44</v>
      </c>
      <c r="AP106" s="83">
        <v>444.69</v>
      </c>
      <c r="AQ106" s="83">
        <v>446486.02999999997</v>
      </c>
      <c r="AR106" s="83">
        <v>256275.55</v>
      </c>
      <c r="AS106" s="83">
        <v>1162389.31</v>
      </c>
      <c r="AT106" s="83">
        <v>739462.44</v>
      </c>
      <c r="AU106" s="83">
        <v>4032380.56</v>
      </c>
      <c r="AW106" s="83">
        <v>49920.6</v>
      </c>
      <c r="AX106" s="83">
        <v>35203.9</v>
      </c>
      <c r="AZ106" s="83">
        <v>117198.68000000001</v>
      </c>
      <c r="BA106" s="83">
        <v>2341.2399999999998</v>
      </c>
      <c r="BB106" s="83">
        <v>89874.55</v>
      </c>
      <c r="BC106" s="83">
        <v>168345.59000000003</v>
      </c>
      <c r="BD106" s="83">
        <v>1805528.65</v>
      </c>
      <c r="BE106" s="83">
        <v>66367.579999999987</v>
      </c>
      <c r="BL106" s="83">
        <v>76938.77</v>
      </c>
      <c r="BM106" s="83">
        <v>571065</v>
      </c>
      <c r="BN106" s="83">
        <v>539248.11</v>
      </c>
      <c r="BO106" s="83">
        <v>895.42</v>
      </c>
      <c r="BQ106" s="83">
        <v>613166.42000000004</v>
      </c>
      <c r="BR106" s="83">
        <v>662990.35</v>
      </c>
      <c r="BS106" s="83">
        <v>758706.64</v>
      </c>
      <c r="BT106" s="83">
        <v>15283</v>
      </c>
      <c r="BU106" s="83">
        <v>15283</v>
      </c>
      <c r="BX106" s="83">
        <v>142437.97</v>
      </c>
      <c r="BY106" s="83">
        <v>527898.57999999996</v>
      </c>
      <c r="CC106" s="83">
        <v>84473.61</v>
      </c>
      <c r="CD106" s="83">
        <v>395757.4</v>
      </c>
      <c r="CK106" s="83">
        <v>93150.12</v>
      </c>
      <c r="CL106" s="83">
        <v>93150.12</v>
      </c>
      <c r="CO106" s="83">
        <v>262297.47000000003</v>
      </c>
      <c r="CT106" s="83">
        <v>13508.32</v>
      </c>
    </row>
    <row r="107" spans="2:98" x14ac:dyDescent="0.25">
      <c r="B107" s="84" t="s">
        <v>659</v>
      </c>
      <c r="C107" s="84" t="s">
        <v>660</v>
      </c>
      <c r="D107" s="83">
        <v>52972914.739999995</v>
      </c>
      <c r="E107" s="83">
        <v>20959077.140000001</v>
      </c>
      <c r="F107" s="83">
        <v>681945.33</v>
      </c>
      <c r="G107" s="83">
        <v>161720.19999999998</v>
      </c>
      <c r="I107" s="83">
        <v>2636677.1399999997</v>
      </c>
      <c r="J107" s="83">
        <v>255501.91999999998</v>
      </c>
      <c r="K107" s="83">
        <v>133431.13999999998</v>
      </c>
      <c r="L107" s="83">
        <v>6973896.4299999997</v>
      </c>
      <c r="M107" s="83">
        <v>324838.84000000003</v>
      </c>
      <c r="N107" s="83">
        <v>272249.46000000002</v>
      </c>
      <c r="P107" s="83">
        <v>326207.96999999997</v>
      </c>
      <c r="Q107" s="83">
        <v>71140.67</v>
      </c>
      <c r="T107" s="83">
        <v>1828394.4400000002</v>
      </c>
      <c r="U107" s="83">
        <v>583708.16999999993</v>
      </c>
      <c r="V107" s="83">
        <v>3511598.8299999996</v>
      </c>
      <c r="W107" s="83">
        <v>873494.57</v>
      </c>
      <c r="AD107" s="83">
        <v>79506.75</v>
      </c>
      <c r="AE107" s="83">
        <v>155133.22</v>
      </c>
      <c r="AF107" s="83">
        <v>2729533.82</v>
      </c>
      <c r="AG107" s="83">
        <v>1991469.2999999998</v>
      </c>
      <c r="AH107" s="83">
        <v>48545.020000000004</v>
      </c>
      <c r="AI107" s="83">
        <v>16356.530000000004</v>
      </c>
      <c r="AJ107" s="83">
        <v>1585864.0100000002</v>
      </c>
      <c r="AK107" s="83">
        <v>292448.29000000004</v>
      </c>
      <c r="AL107" s="83">
        <v>624617.65</v>
      </c>
      <c r="AM107" s="83">
        <v>240285.88999999998</v>
      </c>
      <c r="AN107" s="83">
        <v>64872.71</v>
      </c>
      <c r="AO107" s="83">
        <v>40000</v>
      </c>
      <c r="AP107" s="83">
        <v>47214.36</v>
      </c>
      <c r="AQ107" s="83">
        <v>26503.54</v>
      </c>
      <c r="AT107" s="83">
        <v>134539.37</v>
      </c>
      <c r="AU107" s="83">
        <v>1204694.28</v>
      </c>
      <c r="AV107" s="83">
        <v>114158.83</v>
      </c>
      <c r="AW107" s="83">
        <v>45821.37</v>
      </c>
      <c r="AZ107" s="83">
        <v>137731.5</v>
      </c>
      <c r="BB107" s="83">
        <v>218737.72999999998</v>
      </c>
      <c r="BC107" s="83">
        <v>161574.34000000003</v>
      </c>
      <c r="BD107" s="83">
        <v>378866.97000000003</v>
      </c>
      <c r="BG107" s="83">
        <v>21782.28</v>
      </c>
      <c r="BI107" s="83">
        <v>48750.76</v>
      </c>
      <c r="BJ107" s="83">
        <v>24295.94</v>
      </c>
      <c r="BL107" s="83">
        <v>59647.34</v>
      </c>
      <c r="BM107" s="83">
        <v>581673</v>
      </c>
      <c r="BN107" s="83">
        <v>119462.18</v>
      </c>
      <c r="BO107" s="83">
        <v>84.74</v>
      </c>
      <c r="BP107" s="83">
        <v>68782</v>
      </c>
      <c r="BQ107" s="83">
        <v>657662.71999999997</v>
      </c>
      <c r="BR107" s="83">
        <v>270740</v>
      </c>
      <c r="BT107" s="83">
        <v>152897.65000000002</v>
      </c>
      <c r="BU107" s="83">
        <v>152897.65000000002</v>
      </c>
      <c r="BV107" s="83">
        <v>440</v>
      </c>
      <c r="BY107" s="83">
        <v>723813</v>
      </c>
      <c r="BZ107" s="83">
        <v>13816.89</v>
      </c>
      <c r="CC107" s="83">
        <v>94645.529999999984</v>
      </c>
      <c r="CK107" s="83">
        <v>188978.55</v>
      </c>
      <c r="CL107" s="83">
        <v>188978.55</v>
      </c>
      <c r="CN107" s="83">
        <v>13084.43</v>
      </c>
    </row>
    <row r="108" spans="2:98" x14ac:dyDescent="0.25">
      <c r="B108" s="84" t="s">
        <v>219</v>
      </c>
      <c r="C108" s="84" t="s">
        <v>220</v>
      </c>
      <c r="D108" s="83">
        <v>339088976.4400003</v>
      </c>
      <c r="E108" s="83">
        <v>122161217.6800001</v>
      </c>
      <c r="F108" s="83">
        <v>4994843.0899999989</v>
      </c>
      <c r="G108" s="83">
        <v>6002183.0600000005</v>
      </c>
      <c r="I108" s="83">
        <v>17487231.449999999</v>
      </c>
      <c r="J108" s="83">
        <v>2044234.5500000007</v>
      </c>
      <c r="L108" s="83">
        <v>51909623.870000027</v>
      </c>
      <c r="M108" s="83">
        <v>1255710.2700000003</v>
      </c>
      <c r="N108" s="83">
        <v>3144338.1599999988</v>
      </c>
      <c r="P108" s="83">
        <v>3304219.33</v>
      </c>
      <c r="Q108" s="83">
        <v>592400.10999999987</v>
      </c>
      <c r="T108" s="83">
        <v>11319995.600000001</v>
      </c>
      <c r="U108" s="83">
        <v>4458184.7999999989</v>
      </c>
      <c r="V108" s="83">
        <v>21491700.790000003</v>
      </c>
      <c r="W108" s="83">
        <v>6754954.1300000008</v>
      </c>
      <c r="X108" s="83">
        <v>109570.98999999999</v>
      </c>
      <c r="Y108" s="83">
        <v>36166.35</v>
      </c>
      <c r="Z108" s="83">
        <v>98737.07</v>
      </c>
      <c r="AA108" s="83">
        <v>33750.86</v>
      </c>
      <c r="AB108" s="83">
        <v>340432.7199999998</v>
      </c>
      <c r="AC108" s="83">
        <v>141053.45999999985</v>
      </c>
      <c r="AD108" s="83">
        <v>606917.60000000033</v>
      </c>
      <c r="AE108" s="83">
        <v>865992.50999999978</v>
      </c>
      <c r="AF108" s="83">
        <v>17255488.75</v>
      </c>
      <c r="AG108" s="83">
        <v>13823277.420000002</v>
      </c>
      <c r="AH108" s="83">
        <v>1300</v>
      </c>
      <c r="AJ108" s="83">
        <v>8479211.1199999992</v>
      </c>
      <c r="AK108" s="83">
        <v>996950.84000000008</v>
      </c>
      <c r="AL108" s="83">
        <v>5181657.5200000005</v>
      </c>
      <c r="AM108" s="83">
        <v>1289901.7000000002</v>
      </c>
      <c r="AN108" s="83">
        <v>1236497.0500000003</v>
      </c>
      <c r="AO108" s="83">
        <v>87061.31</v>
      </c>
      <c r="AQ108" s="83">
        <v>3301384.4899999998</v>
      </c>
      <c r="AT108" s="83">
        <v>889933.28</v>
      </c>
      <c r="AU108" s="83">
        <v>2787763.17</v>
      </c>
      <c r="AW108" s="83">
        <v>66413.22</v>
      </c>
      <c r="AX108" s="83">
        <v>68047.28</v>
      </c>
      <c r="AZ108" s="83">
        <v>409826.95999999996</v>
      </c>
      <c r="BA108" s="83">
        <v>93743.4</v>
      </c>
      <c r="BB108" s="83">
        <v>1621497.1</v>
      </c>
      <c r="BC108" s="83">
        <v>110601.44</v>
      </c>
      <c r="BD108" s="83">
        <v>2704226.4000000004</v>
      </c>
      <c r="BE108" s="83">
        <v>1068824.8699999996</v>
      </c>
      <c r="BF108" s="83">
        <v>330891.96000000002</v>
      </c>
      <c r="BG108" s="83">
        <v>61676.58</v>
      </c>
      <c r="BI108" s="83">
        <v>231750.71000000002</v>
      </c>
      <c r="BJ108" s="83">
        <v>2448.8000000000002</v>
      </c>
      <c r="BK108" s="83">
        <v>281052.86</v>
      </c>
      <c r="BL108" s="83">
        <v>57012.670000000006</v>
      </c>
      <c r="BM108" s="83">
        <v>2639142.29</v>
      </c>
      <c r="BN108" s="83">
        <v>2933118.5199999996</v>
      </c>
      <c r="BO108" s="83">
        <v>29537.910000000003</v>
      </c>
      <c r="BP108" s="83">
        <v>73750.52</v>
      </c>
      <c r="BQ108" s="83">
        <v>4357929.38</v>
      </c>
      <c r="BR108" s="83">
        <v>56027.75</v>
      </c>
      <c r="BT108" s="83">
        <v>833027.75000000012</v>
      </c>
      <c r="BU108" s="83">
        <v>833027.75000000012</v>
      </c>
      <c r="BX108" s="83">
        <v>579871.31000000006</v>
      </c>
      <c r="BY108" s="83">
        <v>2409791.7999999998</v>
      </c>
      <c r="CC108" s="83">
        <v>440741.58999999997</v>
      </c>
      <c r="CD108" s="83">
        <v>20000</v>
      </c>
      <c r="CK108" s="83">
        <v>839423.78999999992</v>
      </c>
      <c r="CL108" s="83">
        <v>839423.78999999992</v>
      </c>
      <c r="CO108" s="83">
        <v>1712669.04</v>
      </c>
      <c r="CP108" s="83">
        <v>141497.1</v>
      </c>
      <c r="CQ108" s="83">
        <v>143210.05000000002</v>
      </c>
      <c r="CT108" s="83">
        <v>287338.29000000004</v>
      </c>
    </row>
    <row r="109" spans="2:98" x14ac:dyDescent="0.25">
      <c r="B109" s="84" t="s">
        <v>749</v>
      </c>
      <c r="C109" s="84" t="s">
        <v>750</v>
      </c>
      <c r="D109" s="83">
        <v>156552450.41999978</v>
      </c>
      <c r="E109" s="83">
        <v>56253661.980000004</v>
      </c>
      <c r="F109" s="83">
        <v>1303101.8000000005</v>
      </c>
      <c r="G109" s="83">
        <v>1486345.4700000002</v>
      </c>
      <c r="I109" s="83">
        <v>10114621.679999998</v>
      </c>
      <c r="J109" s="83">
        <v>493802.64</v>
      </c>
      <c r="K109" s="83">
        <v>500780.79999999999</v>
      </c>
      <c r="L109" s="83">
        <v>22258141.000000004</v>
      </c>
      <c r="M109" s="83">
        <v>1206039.02</v>
      </c>
      <c r="N109" s="83">
        <v>1899146.71</v>
      </c>
      <c r="P109" s="83">
        <v>961753.83</v>
      </c>
      <c r="Q109" s="83">
        <v>1077079.9299999997</v>
      </c>
      <c r="T109" s="83">
        <v>5201812.0699999994</v>
      </c>
      <c r="U109" s="83">
        <v>2018735.7700000003</v>
      </c>
      <c r="V109" s="83">
        <v>9951519.4399999995</v>
      </c>
      <c r="W109" s="83">
        <v>2840027.2999999993</v>
      </c>
      <c r="X109" s="83">
        <v>119.2</v>
      </c>
      <c r="AB109" s="83">
        <v>42898.670000000006</v>
      </c>
      <c r="AC109" s="83">
        <v>24191.469999999998</v>
      </c>
      <c r="AD109" s="83">
        <v>252278.74</v>
      </c>
      <c r="AE109" s="83">
        <v>470843.35000000009</v>
      </c>
      <c r="AF109" s="83">
        <v>7443268.2100000009</v>
      </c>
      <c r="AG109" s="83">
        <v>6891458.9899999984</v>
      </c>
      <c r="AH109" s="83">
        <v>137747.45000000001</v>
      </c>
      <c r="AI109" s="83">
        <v>53980.860000000015</v>
      </c>
      <c r="AJ109" s="83">
        <v>3028584.8</v>
      </c>
      <c r="AK109" s="83">
        <v>551272.80000000005</v>
      </c>
      <c r="AL109" s="83">
        <v>720088.2300000001</v>
      </c>
      <c r="AM109" s="83">
        <v>495962.02</v>
      </c>
      <c r="AN109" s="83">
        <v>286300.57999999996</v>
      </c>
      <c r="AO109" s="83">
        <v>456542.09000000008</v>
      </c>
      <c r="AP109" s="83">
        <v>1305.74</v>
      </c>
      <c r="AQ109" s="83">
        <v>52873.600000000006</v>
      </c>
      <c r="AT109" s="83">
        <v>388900.61</v>
      </c>
      <c r="AU109" s="83">
        <v>4829094.79</v>
      </c>
      <c r="AV109" s="83">
        <v>33331.58</v>
      </c>
      <c r="AX109" s="83">
        <v>9593</v>
      </c>
      <c r="AY109" s="83">
        <v>149530.69999999998</v>
      </c>
      <c r="AZ109" s="83">
        <v>66997.86</v>
      </c>
      <c r="BA109" s="83">
        <v>20293.73</v>
      </c>
      <c r="BB109" s="83">
        <v>278237.62</v>
      </c>
      <c r="BC109" s="83">
        <v>330008.43</v>
      </c>
      <c r="BD109" s="83">
        <v>1253113.95</v>
      </c>
      <c r="BE109" s="83">
        <v>396738.01</v>
      </c>
      <c r="BF109" s="83">
        <v>22251.49</v>
      </c>
      <c r="BG109" s="83">
        <v>41365.47</v>
      </c>
      <c r="BH109" s="83">
        <v>67591.949999999983</v>
      </c>
      <c r="BI109" s="83">
        <v>17084.150000000001</v>
      </c>
      <c r="BK109" s="83">
        <v>93101.010000000009</v>
      </c>
      <c r="BL109" s="83">
        <v>738598.81</v>
      </c>
      <c r="BM109" s="83">
        <v>1551538</v>
      </c>
      <c r="BN109" s="83">
        <v>1015676.09</v>
      </c>
      <c r="BO109" s="83">
        <v>6949.08</v>
      </c>
      <c r="BP109" s="83">
        <v>131525</v>
      </c>
      <c r="BQ109" s="83">
        <v>2112934</v>
      </c>
      <c r="BR109" s="83">
        <v>1559876.34</v>
      </c>
      <c r="BT109" s="83">
        <v>32002.73</v>
      </c>
      <c r="BU109" s="83">
        <v>32002.73</v>
      </c>
      <c r="BV109" s="83">
        <v>12052.95</v>
      </c>
      <c r="BX109" s="83">
        <v>269267.19</v>
      </c>
      <c r="BY109" s="83">
        <v>1291983.81</v>
      </c>
      <c r="BZ109" s="83">
        <v>46600.25</v>
      </c>
      <c r="CC109" s="83">
        <v>82353.179999999993</v>
      </c>
      <c r="CD109" s="83">
        <v>66404.41</v>
      </c>
      <c r="CK109" s="83">
        <v>119729.08</v>
      </c>
      <c r="CL109" s="83">
        <v>119729.08</v>
      </c>
      <c r="CN109" s="83">
        <v>535478.42999999993</v>
      </c>
      <c r="CO109" s="83">
        <v>17866.72</v>
      </c>
      <c r="CP109" s="83">
        <v>209199.75</v>
      </c>
      <c r="CQ109" s="83">
        <v>146061.62</v>
      </c>
      <c r="CR109" s="83">
        <v>13419.02</v>
      </c>
      <c r="CT109" s="83">
        <v>119413.37</v>
      </c>
    </row>
    <row r="110" spans="2:98" x14ac:dyDescent="0.25">
      <c r="B110" s="84" t="s">
        <v>695</v>
      </c>
      <c r="C110" s="84" t="s">
        <v>696</v>
      </c>
      <c r="D110" s="83">
        <v>123490023.99000004</v>
      </c>
      <c r="E110" s="83">
        <v>46458714.129999995</v>
      </c>
      <c r="F110" s="83">
        <v>2348039.85</v>
      </c>
      <c r="G110" s="83">
        <v>1288796.74</v>
      </c>
      <c r="I110" s="83">
        <v>6096897.5700000003</v>
      </c>
      <c r="J110" s="83">
        <v>580019.27</v>
      </c>
      <c r="K110" s="83">
        <v>301188.40000000002</v>
      </c>
      <c r="L110" s="83">
        <v>13965293.119999999</v>
      </c>
      <c r="M110" s="83">
        <v>789983.01</v>
      </c>
      <c r="N110" s="83">
        <v>722566.82000000007</v>
      </c>
      <c r="P110" s="83">
        <v>726260.82000000007</v>
      </c>
      <c r="Q110" s="83">
        <v>109512.81</v>
      </c>
      <c r="T110" s="83">
        <v>4229622.6300000008</v>
      </c>
      <c r="U110" s="83">
        <v>1206137.7800000003</v>
      </c>
      <c r="V110" s="83">
        <v>8071402.0499999989</v>
      </c>
      <c r="W110" s="83">
        <v>1779016.1600000001</v>
      </c>
      <c r="AD110" s="83">
        <v>160941.79999999996</v>
      </c>
      <c r="AE110" s="83">
        <v>242170.90999999997</v>
      </c>
      <c r="AF110" s="83">
        <v>6828900.5200000014</v>
      </c>
      <c r="AG110" s="83">
        <v>4285936.75</v>
      </c>
      <c r="AJ110" s="83">
        <v>2574228.04</v>
      </c>
      <c r="AK110" s="83">
        <v>551481.18000000005</v>
      </c>
      <c r="AL110" s="83">
        <v>88881.43</v>
      </c>
      <c r="AM110" s="83">
        <v>552527.64999999991</v>
      </c>
      <c r="AN110" s="83">
        <v>516428.35000000003</v>
      </c>
      <c r="AO110" s="83">
        <v>185795.12</v>
      </c>
      <c r="AP110" s="83">
        <v>92657.66</v>
      </c>
      <c r="AQ110" s="83">
        <v>2107254.7600000002</v>
      </c>
      <c r="AT110" s="83">
        <v>267834.92000000004</v>
      </c>
      <c r="AU110" s="83">
        <v>772831.53</v>
      </c>
      <c r="AV110" s="83">
        <v>314755.11</v>
      </c>
      <c r="AW110" s="83">
        <v>32893.050000000003</v>
      </c>
      <c r="AY110" s="83">
        <v>83207.490000000005</v>
      </c>
      <c r="AZ110" s="83">
        <v>94444.88</v>
      </c>
      <c r="BA110" s="83">
        <v>18406.07</v>
      </c>
      <c r="BB110" s="83">
        <v>572870.24</v>
      </c>
      <c r="BC110" s="83">
        <v>364853.60000000003</v>
      </c>
      <c r="BD110" s="83">
        <v>2025721.07</v>
      </c>
      <c r="BE110" s="83">
        <v>431261.44999999995</v>
      </c>
      <c r="BF110" s="83">
        <v>27292.2</v>
      </c>
      <c r="BG110" s="83">
        <v>22271.54</v>
      </c>
      <c r="BI110" s="83">
        <v>28721.52</v>
      </c>
      <c r="BK110" s="83">
        <v>21403.83</v>
      </c>
      <c r="BL110" s="83">
        <v>775433.52</v>
      </c>
      <c r="BM110" s="83">
        <v>1215145.8700000001</v>
      </c>
      <c r="BN110" s="83">
        <v>2117582.0300000003</v>
      </c>
      <c r="BO110" s="83">
        <v>6000.84</v>
      </c>
      <c r="BP110" s="83">
        <v>9646.14</v>
      </c>
      <c r="BQ110" s="83">
        <v>1676881.5</v>
      </c>
      <c r="BR110" s="83">
        <v>2392888.6800000002</v>
      </c>
      <c r="BS110" s="83">
        <v>879378.06</v>
      </c>
      <c r="BT110" s="83">
        <v>87471.89</v>
      </c>
      <c r="BU110" s="83">
        <v>87471.89</v>
      </c>
      <c r="BV110" s="83">
        <v>329815.62</v>
      </c>
      <c r="BX110" s="83">
        <v>435234.56</v>
      </c>
      <c r="BY110" s="83">
        <v>1120248.03</v>
      </c>
      <c r="CC110" s="83">
        <v>199883.47999999998</v>
      </c>
      <c r="CG110" s="83">
        <v>5350</v>
      </c>
      <c r="CK110" s="83">
        <v>120476.62</v>
      </c>
      <c r="CL110" s="83">
        <v>120476.62</v>
      </c>
      <c r="CO110" s="83">
        <v>12109.5</v>
      </c>
      <c r="CQ110" s="83">
        <v>6067.45</v>
      </c>
      <c r="CR110" s="83">
        <v>80932.69</v>
      </c>
      <c r="CT110" s="83">
        <v>80053.680000000008</v>
      </c>
    </row>
    <row r="111" spans="2:98" x14ac:dyDescent="0.25">
      <c r="B111" s="84" t="s">
        <v>421</v>
      </c>
      <c r="C111" s="84" t="s">
        <v>422</v>
      </c>
      <c r="D111" s="83">
        <v>341464341.40999997</v>
      </c>
      <c r="E111" s="83">
        <v>130940635.18000001</v>
      </c>
      <c r="F111" s="83">
        <v>5658763.54</v>
      </c>
      <c r="G111" s="83">
        <v>4591887.9000000004</v>
      </c>
      <c r="I111" s="83">
        <v>14149723.57</v>
      </c>
      <c r="J111" s="83">
        <v>386266.89</v>
      </c>
      <c r="L111" s="83">
        <v>52378640.490000017</v>
      </c>
      <c r="M111" s="83">
        <v>1550682.6700000002</v>
      </c>
      <c r="N111" s="83">
        <v>2567752.25</v>
      </c>
      <c r="P111" s="83">
        <v>1084370.57</v>
      </c>
      <c r="Q111" s="83">
        <v>410121.51</v>
      </c>
      <c r="R111" s="83">
        <v>486519.22000000003</v>
      </c>
      <c r="S111" s="83">
        <v>832139.67999999993</v>
      </c>
      <c r="T111" s="83">
        <v>11578525.960000001</v>
      </c>
      <c r="U111" s="83">
        <v>4299808.9399999995</v>
      </c>
      <c r="V111" s="83">
        <v>22045341.140000001</v>
      </c>
      <c r="W111" s="83">
        <v>6425321.8699999982</v>
      </c>
      <c r="AB111" s="83">
        <v>384552.63</v>
      </c>
      <c r="AC111" s="83">
        <v>144775.56</v>
      </c>
      <c r="AF111" s="83">
        <v>16992120.850000001</v>
      </c>
      <c r="AG111" s="83">
        <v>13408141.34</v>
      </c>
      <c r="AJ111" s="83">
        <v>6833080.5599999996</v>
      </c>
      <c r="AK111" s="83">
        <v>969902.72</v>
      </c>
      <c r="AL111" s="83">
        <v>2557977.17</v>
      </c>
      <c r="AM111" s="83">
        <v>1722854.6099999999</v>
      </c>
      <c r="AN111" s="83">
        <v>108002.54</v>
      </c>
      <c r="AO111" s="83">
        <v>451253.89</v>
      </c>
      <c r="AP111" s="83">
        <v>353994</v>
      </c>
      <c r="AQ111" s="83">
        <v>490318.44000000006</v>
      </c>
      <c r="AT111" s="83">
        <v>351158.52</v>
      </c>
      <c r="AU111" s="83">
        <v>13402342.15</v>
      </c>
      <c r="AW111" s="83">
        <v>46924.61</v>
      </c>
      <c r="AY111" s="83">
        <v>1655513.8199999998</v>
      </c>
      <c r="BB111" s="83">
        <v>973504.37</v>
      </c>
      <c r="BC111" s="83">
        <v>691880.05</v>
      </c>
      <c r="BD111" s="83">
        <v>1036536.3099999999</v>
      </c>
      <c r="BL111" s="83">
        <v>1849207.18</v>
      </c>
      <c r="BM111" s="83">
        <v>4089686.8</v>
      </c>
      <c r="BN111" s="83">
        <v>1270735.33</v>
      </c>
      <c r="BP111" s="83">
        <v>9062.4699999999993</v>
      </c>
      <c r="BQ111" s="83">
        <v>5234557.33</v>
      </c>
      <c r="BR111" s="83">
        <v>79200</v>
      </c>
      <c r="BS111" s="83">
        <v>44278.619999999995</v>
      </c>
      <c r="BX111" s="83">
        <v>970610.7</v>
      </c>
      <c r="BY111" s="83">
        <v>3967009.8099999996</v>
      </c>
      <c r="CE111" s="83">
        <v>426865.48</v>
      </c>
      <c r="CF111" s="83">
        <v>3524.96</v>
      </c>
      <c r="CK111" s="83">
        <v>298234.33999999997</v>
      </c>
      <c r="CL111" s="83">
        <v>298234.33999999997</v>
      </c>
      <c r="CT111" s="83">
        <v>1260032.8700000001</v>
      </c>
    </row>
    <row r="112" spans="2:98" x14ac:dyDescent="0.25">
      <c r="B112" s="84" t="s">
        <v>687</v>
      </c>
      <c r="C112" s="84" t="s">
        <v>688</v>
      </c>
      <c r="D112" s="83">
        <v>167618199.49999991</v>
      </c>
      <c r="E112" s="83">
        <v>60445676.850000016</v>
      </c>
      <c r="F112" s="83">
        <v>1422877.3900000004</v>
      </c>
      <c r="G112" s="83">
        <v>758560.74000000011</v>
      </c>
      <c r="I112" s="83">
        <v>14366865.170000006</v>
      </c>
      <c r="J112" s="83">
        <v>707233.09000000008</v>
      </c>
      <c r="K112" s="83">
        <v>523989</v>
      </c>
      <c r="L112" s="83">
        <v>27473492.70000001</v>
      </c>
      <c r="M112" s="83">
        <v>743995.47999999975</v>
      </c>
      <c r="N112" s="83">
        <v>1479129.8399999994</v>
      </c>
      <c r="P112" s="83">
        <v>1132933.03</v>
      </c>
      <c r="Q112" s="83">
        <v>634772.69999999995</v>
      </c>
      <c r="T112" s="83">
        <v>5825840.4699999988</v>
      </c>
      <c r="U112" s="83">
        <v>2332299.85</v>
      </c>
      <c r="V112" s="83">
        <v>11178286.440000001</v>
      </c>
      <c r="W112" s="83">
        <v>3407425.3500000024</v>
      </c>
      <c r="Z112" s="83">
        <v>9241.2000000000007</v>
      </c>
      <c r="AA112" s="83">
        <v>250</v>
      </c>
      <c r="AB112" s="83">
        <v>252554.17000000007</v>
      </c>
      <c r="AC112" s="83">
        <v>111424.06</v>
      </c>
      <c r="AD112" s="83">
        <v>301224.34999999998</v>
      </c>
      <c r="AE112" s="83">
        <v>611158.62000000034</v>
      </c>
      <c r="AF112" s="83">
        <v>8450309.4299999997</v>
      </c>
      <c r="AG112" s="83">
        <v>6860811.3000000017</v>
      </c>
      <c r="AH112" s="83">
        <v>-145</v>
      </c>
      <c r="AJ112" s="83">
        <v>2881193.54</v>
      </c>
      <c r="AK112" s="83">
        <v>338234.93000000005</v>
      </c>
      <c r="AL112" s="83">
        <v>1298249.48</v>
      </c>
      <c r="AM112" s="83">
        <v>516493.51999999973</v>
      </c>
      <c r="AN112" s="83">
        <v>914928.16999999969</v>
      </c>
      <c r="AQ112" s="83">
        <v>1178417.71</v>
      </c>
      <c r="AT112" s="83">
        <v>88632.989999999991</v>
      </c>
      <c r="AU112" s="83">
        <v>1082328.9099999997</v>
      </c>
      <c r="AV112" s="83">
        <v>165644.95000000001</v>
      </c>
      <c r="AW112" s="83">
        <v>54980.62</v>
      </c>
      <c r="AX112" s="83">
        <v>91230.5</v>
      </c>
      <c r="AY112" s="83">
        <v>510614.43999999994</v>
      </c>
      <c r="AZ112" s="83">
        <v>411437.76</v>
      </c>
      <c r="BA112" s="83">
        <v>12095.7</v>
      </c>
      <c r="BB112" s="83">
        <v>417052.32999999996</v>
      </c>
      <c r="BC112" s="83">
        <v>270253.04000000004</v>
      </c>
      <c r="BD112" s="83">
        <v>331692.43</v>
      </c>
      <c r="BE112" s="83">
        <v>113487.82</v>
      </c>
      <c r="BF112" s="83">
        <v>697</v>
      </c>
      <c r="BG112" s="83">
        <v>68071.09</v>
      </c>
      <c r="BL112" s="83">
        <v>716355.75</v>
      </c>
      <c r="BM112" s="83">
        <v>1970307.0299999998</v>
      </c>
      <c r="BN112" s="83">
        <v>108784.13</v>
      </c>
      <c r="BO112" s="83">
        <v>6330.84</v>
      </c>
      <c r="BP112" s="83">
        <v>24335.47</v>
      </c>
      <c r="BQ112" s="83">
        <v>1641112.87</v>
      </c>
      <c r="BR112" s="83">
        <v>881501.58</v>
      </c>
      <c r="BT112" s="83">
        <v>147193.06</v>
      </c>
      <c r="BU112" s="83">
        <v>147193.06</v>
      </c>
      <c r="BV112" s="83">
        <v>17228</v>
      </c>
      <c r="BX112" s="83">
        <v>563665.15</v>
      </c>
      <c r="BY112" s="83">
        <v>1399847.63</v>
      </c>
      <c r="CC112" s="83">
        <v>125853.00000000001</v>
      </c>
      <c r="CE112" s="83">
        <v>13200</v>
      </c>
      <c r="CF112" s="83">
        <v>269</v>
      </c>
      <c r="CK112" s="83">
        <v>138050.46000000002</v>
      </c>
      <c r="CL112" s="83">
        <v>138050.46000000002</v>
      </c>
      <c r="CT112" s="83">
        <v>88222.37</v>
      </c>
    </row>
    <row r="113" spans="2:98" x14ac:dyDescent="0.25">
      <c r="B113" s="84" t="s">
        <v>453</v>
      </c>
      <c r="C113" s="84" t="s">
        <v>454</v>
      </c>
      <c r="D113" s="83">
        <v>531686686.99000055</v>
      </c>
      <c r="E113" s="83">
        <v>202367367.06999999</v>
      </c>
      <c r="F113" s="83">
        <v>5308557.6599999955</v>
      </c>
      <c r="G113" s="83">
        <v>5705163.2100000009</v>
      </c>
      <c r="I113" s="83">
        <v>40234281.239999995</v>
      </c>
      <c r="J113" s="83">
        <v>1408660.99</v>
      </c>
      <c r="K113" s="83">
        <v>1267601.3999999999</v>
      </c>
      <c r="L113" s="83">
        <v>72109016.160000026</v>
      </c>
      <c r="M113" s="83">
        <v>899625.4800000001</v>
      </c>
      <c r="N113" s="83">
        <v>4093798.8399999994</v>
      </c>
      <c r="P113" s="83">
        <v>1734889.56</v>
      </c>
      <c r="Q113" s="83">
        <v>176253.21000000002</v>
      </c>
      <c r="R113" s="83">
        <v>14243.03</v>
      </c>
      <c r="T113" s="83">
        <v>19056361.630000003</v>
      </c>
      <c r="U113" s="83">
        <v>5825099.8499999987</v>
      </c>
      <c r="V113" s="83">
        <v>36375771.150000013</v>
      </c>
      <c r="W113" s="83">
        <v>8748716.6200000029</v>
      </c>
      <c r="AB113" s="83">
        <v>43706.61000000003</v>
      </c>
      <c r="AC113" s="83">
        <v>14852.14</v>
      </c>
      <c r="AD113" s="83">
        <v>672854.76</v>
      </c>
      <c r="AE113" s="83">
        <v>424941.10000000003</v>
      </c>
      <c r="AF113" s="83">
        <v>27741125.359999996</v>
      </c>
      <c r="AG113" s="83">
        <v>17679499.419999998</v>
      </c>
      <c r="AH113" s="83">
        <v>627575.22000000009</v>
      </c>
      <c r="AI113" s="83">
        <v>163626.75000000006</v>
      </c>
      <c r="AJ113" s="83">
        <v>7473767.9900000021</v>
      </c>
      <c r="AK113" s="83">
        <v>954703.11</v>
      </c>
      <c r="AL113" s="83">
        <v>3625777.8</v>
      </c>
      <c r="AM113" s="83">
        <v>1642249.7699999996</v>
      </c>
      <c r="AN113" s="83">
        <v>1043251.54</v>
      </c>
      <c r="AO113" s="83">
        <v>744216.62</v>
      </c>
      <c r="AP113" s="83">
        <v>-19662.91</v>
      </c>
      <c r="AQ113" s="83">
        <v>16580131.540000001</v>
      </c>
      <c r="AT113" s="83">
        <v>841027.98</v>
      </c>
      <c r="AU113" s="83">
        <v>1466237.77</v>
      </c>
      <c r="AV113" s="83">
        <v>1029642.15</v>
      </c>
      <c r="AW113" s="83">
        <v>144177.12</v>
      </c>
      <c r="BA113" s="83">
        <v>49412.590000000004</v>
      </c>
      <c r="BB113" s="83">
        <v>1061717.28</v>
      </c>
      <c r="BC113" s="83">
        <v>630954.15000000014</v>
      </c>
      <c r="BD113" s="83">
        <v>2514536.9400000004</v>
      </c>
      <c r="BE113" s="83">
        <v>217243.49</v>
      </c>
      <c r="BF113" s="83">
        <v>448186.93</v>
      </c>
      <c r="BG113" s="83">
        <v>715584.23</v>
      </c>
      <c r="BJ113" s="83">
        <v>20729.47</v>
      </c>
      <c r="BL113" s="83">
        <v>3842321.51</v>
      </c>
      <c r="BM113" s="83">
        <v>4987732</v>
      </c>
      <c r="BN113" s="83">
        <v>5755472.9399999995</v>
      </c>
      <c r="BO113" s="83">
        <v>15975.69</v>
      </c>
      <c r="BP113" s="83">
        <v>-244289.92000000027</v>
      </c>
      <c r="BQ113" s="83">
        <v>5023769.2700000005</v>
      </c>
      <c r="BR113" s="83">
        <v>2315689</v>
      </c>
      <c r="BS113" s="83">
        <v>3176445.4</v>
      </c>
      <c r="BT113" s="83">
        <v>1462538.04</v>
      </c>
      <c r="BU113" s="83">
        <v>1462538.04</v>
      </c>
      <c r="BX113" s="83">
        <v>1300371.25</v>
      </c>
      <c r="BY113" s="83">
        <v>4590281.9799999995</v>
      </c>
      <c r="CB113" s="83">
        <v>1036175.63</v>
      </c>
      <c r="CC113" s="83">
        <v>613821.42999999993</v>
      </c>
      <c r="CE113" s="83">
        <v>508805.86</v>
      </c>
      <c r="CF113" s="83">
        <v>3774.7000000000003</v>
      </c>
      <c r="CK113" s="83">
        <v>826033.47999999963</v>
      </c>
      <c r="CL113" s="83">
        <v>826033.47999999963</v>
      </c>
      <c r="CN113" s="83">
        <v>6282.86</v>
      </c>
      <c r="CO113" s="83">
        <v>207501.82</v>
      </c>
      <c r="CQ113" s="83">
        <v>489996</v>
      </c>
      <c r="CR113" s="83">
        <v>301290.49</v>
      </c>
      <c r="CS113" s="83">
        <v>1569859.47</v>
      </c>
      <c r="CT113" s="83">
        <v>19364.07</v>
      </c>
    </row>
    <row r="114" spans="2:98" x14ac:dyDescent="0.25">
      <c r="B114" s="84" t="s">
        <v>433</v>
      </c>
      <c r="C114" s="84" t="s">
        <v>434</v>
      </c>
      <c r="D114" s="83">
        <v>495240293.11000025</v>
      </c>
      <c r="E114" s="83">
        <v>188600286.17999995</v>
      </c>
      <c r="F114" s="83">
        <v>6942102.5899999999</v>
      </c>
      <c r="G114" s="83">
        <v>4447057.9299999988</v>
      </c>
      <c r="I114" s="83">
        <v>15858806.609999983</v>
      </c>
      <c r="J114" s="83">
        <v>4400398.3299999982</v>
      </c>
      <c r="K114" s="83">
        <v>1277059.5999999999</v>
      </c>
      <c r="L114" s="83">
        <v>68223368.439999983</v>
      </c>
      <c r="M114" s="83">
        <v>1968055.9799999997</v>
      </c>
      <c r="N114" s="83">
        <v>4036661.3500000015</v>
      </c>
      <c r="P114" s="83">
        <v>1162547.5499999998</v>
      </c>
      <c r="Q114" s="83">
        <v>883708.69999999972</v>
      </c>
      <c r="T114" s="83">
        <v>16547596.85</v>
      </c>
      <c r="U114" s="83">
        <v>5668950.6600000001</v>
      </c>
      <c r="V114" s="83">
        <v>31729125.709999993</v>
      </c>
      <c r="W114" s="83">
        <v>8632303.7700000014</v>
      </c>
      <c r="AB114" s="83">
        <v>209509.6100000001</v>
      </c>
      <c r="AC114" s="83">
        <v>73014.670000000013</v>
      </c>
      <c r="AD114" s="83">
        <v>783983.35000000009</v>
      </c>
      <c r="AE114" s="83">
        <v>450921.09000000032</v>
      </c>
      <c r="AF114" s="83">
        <v>25425451.930000003</v>
      </c>
      <c r="AG114" s="83">
        <v>18329080.20000001</v>
      </c>
      <c r="AH114" s="83">
        <v>1982600.6099999994</v>
      </c>
      <c r="AI114" s="83">
        <v>635630.97000000044</v>
      </c>
      <c r="AJ114" s="83">
        <v>10178888.629999999</v>
      </c>
      <c r="AL114" s="83">
        <v>5470590.3799999999</v>
      </c>
      <c r="AM114" s="83">
        <v>3251168.9699999997</v>
      </c>
      <c r="AN114" s="83">
        <v>2162573.8299999996</v>
      </c>
      <c r="AO114" s="83">
        <v>61235.569999999992</v>
      </c>
      <c r="AR114" s="83">
        <v>2258255.83</v>
      </c>
      <c r="AT114" s="83">
        <v>57628.35</v>
      </c>
      <c r="AU114" s="83">
        <v>44368223.899999991</v>
      </c>
      <c r="AX114" s="83">
        <v>489916.06</v>
      </c>
      <c r="AY114" s="83">
        <v>26407.22</v>
      </c>
      <c r="AZ114" s="83">
        <v>71468.26999999999</v>
      </c>
      <c r="BA114" s="83">
        <v>2450</v>
      </c>
      <c r="BB114" s="83">
        <v>1746360.8200000003</v>
      </c>
      <c r="BC114" s="83">
        <v>761320.30999999994</v>
      </c>
      <c r="BD114" s="83">
        <v>59049.64</v>
      </c>
      <c r="BF114" s="83">
        <v>36154.81</v>
      </c>
      <c r="BG114" s="83">
        <v>924.66</v>
      </c>
      <c r="BM114" s="83">
        <v>3515503.27</v>
      </c>
      <c r="BN114" s="83">
        <v>829805.6399999999</v>
      </c>
      <c r="BO114" s="83">
        <v>6652.32</v>
      </c>
      <c r="BT114" s="83">
        <v>1462274.2400000002</v>
      </c>
      <c r="BU114" s="83">
        <v>1462274.2400000002</v>
      </c>
      <c r="BX114" s="83">
        <v>1003914.74</v>
      </c>
      <c r="BY114" s="83">
        <v>4370767.2899999991</v>
      </c>
      <c r="CC114" s="83">
        <v>0</v>
      </c>
      <c r="CD114" s="83">
        <v>113076.01000000001</v>
      </c>
      <c r="CE114" s="83">
        <v>726534.82000000007</v>
      </c>
      <c r="CF114" s="83">
        <v>65523.41</v>
      </c>
      <c r="CK114" s="83">
        <v>559199.32999999984</v>
      </c>
      <c r="CL114" s="83">
        <v>559199.32999999984</v>
      </c>
      <c r="CO114" s="83">
        <v>236721.59</v>
      </c>
      <c r="CP114" s="83">
        <v>786270.9</v>
      </c>
      <c r="CQ114" s="83">
        <v>82455.42</v>
      </c>
      <c r="CR114" s="83">
        <v>1174134.67</v>
      </c>
      <c r="CT114" s="83">
        <v>1036619.5300000003</v>
      </c>
    </row>
    <row r="115" spans="2:98" x14ac:dyDescent="0.25">
      <c r="B115" s="84" t="s">
        <v>553</v>
      </c>
      <c r="C115" s="84" t="s">
        <v>554</v>
      </c>
      <c r="D115" s="83">
        <v>424498677.69000047</v>
      </c>
      <c r="E115" s="83">
        <v>148752285.31000003</v>
      </c>
      <c r="F115" s="83">
        <v>6043503.6799999978</v>
      </c>
      <c r="I115" s="83">
        <v>41465965.350000009</v>
      </c>
      <c r="J115" s="83">
        <v>806618.01999999979</v>
      </c>
      <c r="L115" s="83">
        <v>65482164.580000006</v>
      </c>
      <c r="M115" s="83">
        <v>7294892.4499999993</v>
      </c>
      <c r="N115" s="83">
        <v>1902886.8300000003</v>
      </c>
      <c r="P115" s="83">
        <v>2202609.879999999</v>
      </c>
      <c r="Q115" s="83">
        <v>648809.04</v>
      </c>
      <c r="T115" s="83">
        <v>14583174.280000007</v>
      </c>
      <c r="U115" s="83">
        <v>5707742.7500000028</v>
      </c>
      <c r="V115" s="83">
        <v>27784055.44000002</v>
      </c>
      <c r="W115" s="83">
        <v>8344047.5699999984</v>
      </c>
      <c r="AB115" s="83">
        <v>94349.859999999971</v>
      </c>
      <c r="AC115" s="83">
        <v>36575.599999999991</v>
      </c>
      <c r="AD115" s="83">
        <v>670938</v>
      </c>
      <c r="AE115" s="83">
        <v>817275.14000000083</v>
      </c>
      <c r="AF115" s="83">
        <v>20971349.730000008</v>
      </c>
      <c r="AG115" s="83">
        <v>15844053.449999999</v>
      </c>
      <c r="AH115" s="83">
        <v>386786.25000000017</v>
      </c>
      <c r="AI115" s="83">
        <v>153074.69999999966</v>
      </c>
      <c r="AJ115" s="83">
        <v>13017788.389999997</v>
      </c>
      <c r="AK115" s="83">
        <v>1521197.42</v>
      </c>
      <c r="AL115" s="83">
        <v>3022866.64</v>
      </c>
      <c r="AN115" s="83">
        <v>1007939.8599999999</v>
      </c>
      <c r="AO115" s="83">
        <v>117051.93000000001</v>
      </c>
      <c r="AP115" s="83">
        <v>23489.439999999999</v>
      </c>
      <c r="AT115" s="83">
        <v>144440.74</v>
      </c>
      <c r="AU115" s="83">
        <v>16427409.109999999</v>
      </c>
      <c r="AW115" s="83">
        <v>103334.39999999999</v>
      </c>
      <c r="BB115" s="83">
        <v>653343.09000000008</v>
      </c>
      <c r="BC115" s="83">
        <v>265983.65999999997</v>
      </c>
      <c r="BE115" s="83">
        <v>5196912.6999999993</v>
      </c>
      <c r="BG115" s="83">
        <v>8978.57</v>
      </c>
      <c r="BL115" s="83">
        <v>451288.99</v>
      </c>
      <c r="BM115" s="83">
        <v>3817870</v>
      </c>
      <c r="BN115" s="83">
        <v>159997.49</v>
      </c>
      <c r="BO115" s="83">
        <v>2531.4</v>
      </c>
      <c r="BP115" s="83">
        <v>571.02</v>
      </c>
      <c r="BQ115" s="83">
        <v>3195713.46</v>
      </c>
      <c r="BT115" s="83">
        <v>354273.57999999996</v>
      </c>
      <c r="BU115" s="83">
        <v>354273.57999999996</v>
      </c>
      <c r="BX115" s="83">
        <v>926347.29</v>
      </c>
      <c r="BY115" s="83">
        <v>2916073.6</v>
      </c>
      <c r="CD115" s="83">
        <v>254842.88</v>
      </c>
      <c r="CE115" s="83">
        <v>206300.25</v>
      </c>
      <c r="CH115" s="83">
        <v>5320.61</v>
      </c>
      <c r="CK115" s="83">
        <v>326800.77</v>
      </c>
      <c r="CL115" s="83">
        <v>326800.77</v>
      </c>
      <c r="CN115" s="83">
        <v>90807.01</v>
      </c>
      <c r="CR115" s="83">
        <v>37425.99</v>
      </c>
      <c r="CT115" s="83">
        <v>248619.49</v>
      </c>
    </row>
    <row r="116" spans="2:98" x14ac:dyDescent="0.25">
      <c r="B116" s="84" t="s">
        <v>735</v>
      </c>
      <c r="C116" s="84" t="s">
        <v>736</v>
      </c>
      <c r="D116" s="83">
        <v>5113265.95</v>
      </c>
      <c r="E116" s="83">
        <v>1702859.92</v>
      </c>
      <c r="L116" s="83">
        <v>235253.81</v>
      </c>
      <c r="M116" s="83">
        <v>95051.299999999988</v>
      </c>
      <c r="T116" s="83">
        <v>104941.33</v>
      </c>
      <c r="U116" s="83">
        <v>45603.89</v>
      </c>
      <c r="V116" s="83">
        <v>255191.89</v>
      </c>
      <c r="W116" s="83">
        <v>30505.21</v>
      </c>
      <c r="AB116" s="83">
        <v>26255.739999999998</v>
      </c>
      <c r="AC116" s="83">
        <v>126.15</v>
      </c>
      <c r="AD116" s="83">
        <v>16622.099999999999</v>
      </c>
      <c r="AE116" s="83">
        <v>4234.05</v>
      </c>
      <c r="AF116" s="83">
        <v>301160</v>
      </c>
      <c r="AG116" s="83">
        <v>16416</v>
      </c>
      <c r="AJ116" s="83">
        <v>99488.65</v>
      </c>
      <c r="AL116" s="83">
        <v>32360.79</v>
      </c>
      <c r="AN116" s="83">
        <v>19142.46</v>
      </c>
      <c r="AQ116" s="83">
        <v>326963.79000000004</v>
      </c>
      <c r="AS116" s="83">
        <v>71148.679999999993</v>
      </c>
      <c r="AT116" s="83">
        <v>19697.73</v>
      </c>
      <c r="AU116" s="83">
        <v>1001346.79</v>
      </c>
      <c r="AX116" s="83">
        <v>10530</v>
      </c>
      <c r="BB116" s="83">
        <v>50463.9</v>
      </c>
      <c r="BC116" s="83">
        <v>66749</v>
      </c>
      <c r="BF116" s="83">
        <v>105522.4</v>
      </c>
      <c r="BG116" s="83">
        <v>4009.42</v>
      </c>
      <c r="BI116" s="83">
        <v>150306.72</v>
      </c>
      <c r="BL116" s="83">
        <v>55681.25</v>
      </c>
      <c r="BM116" s="83">
        <v>36140.6</v>
      </c>
      <c r="BO116" s="83">
        <v>52657.24</v>
      </c>
      <c r="BQ116" s="83">
        <v>26845.68</v>
      </c>
      <c r="BS116" s="83">
        <v>8118.49</v>
      </c>
      <c r="CC116" s="83">
        <v>1929.43</v>
      </c>
      <c r="CQ116" s="83">
        <v>14918.78</v>
      </c>
      <c r="CR116" s="83">
        <v>72528.639999999999</v>
      </c>
      <c r="CS116" s="83">
        <v>52494.12</v>
      </c>
    </row>
    <row r="117" spans="2:98" x14ac:dyDescent="0.25">
      <c r="B117" s="84" t="s">
        <v>521</v>
      </c>
      <c r="C117" s="84" t="s">
        <v>522</v>
      </c>
      <c r="D117" s="83">
        <v>9367336.3099999987</v>
      </c>
      <c r="E117" s="83">
        <v>6200163.0700000003</v>
      </c>
      <c r="F117" s="83">
        <v>268670.2</v>
      </c>
      <c r="L117" s="83">
        <v>190615.15000000002</v>
      </c>
      <c r="M117" s="83">
        <v>19564.79</v>
      </c>
      <c r="R117" s="83">
        <v>810878.77</v>
      </c>
      <c r="S117" s="83">
        <v>18476.98</v>
      </c>
      <c r="V117" s="83">
        <v>262799.41000000003</v>
      </c>
      <c r="W117" s="83">
        <v>9590.7099999999991</v>
      </c>
      <c r="AH117" s="83">
        <v>508772.3</v>
      </c>
      <c r="AI117" s="83">
        <v>16743.68</v>
      </c>
      <c r="AJ117" s="83">
        <v>11065.32</v>
      </c>
      <c r="AL117" s="83">
        <v>77318.2</v>
      </c>
      <c r="AM117" s="83">
        <v>1760.09</v>
      </c>
      <c r="AU117" s="83">
        <v>31454.54</v>
      </c>
      <c r="BG117" s="83">
        <v>936356.3</v>
      </c>
      <c r="BN117" s="83">
        <v>321.58</v>
      </c>
      <c r="BT117" s="83">
        <v>650</v>
      </c>
      <c r="BU117" s="83">
        <v>650</v>
      </c>
      <c r="CC117" s="83">
        <v>1328.5</v>
      </c>
      <c r="CK117" s="83">
        <v>806.72</v>
      </c>
      <c r="CL117" s="83">
        <v>806.72</v>
      </c>
    </row>
    <row r="118" spans="2:98" x14ac:dyDescent="0.25">
      <c r="B118" s="84" t="s">
        <v>731</v>
      </c>
      <c r="C118" s="84" t="s">
        <v>732</v>
      </c>
      <c r="D118" s="83">
        <v>8502025.0199999977</v>
      </c>
      <c r="E118" s="83">
        <v>2821235.19</v>
      </c>
      <c r="L118" s="83">
        <v>634725.32999999996</v>
      </c>
      <c r="M118" s="83">
        <v>87405.8</v>
      </c>
      <c r="T118" s="83">
        <v>184546.93</v>
      </c>
      <c r="U118" s="83">
        <v>80544.17</v>
      </c>
      <c r="V118" s="83">
        <v>414523.09</v>
      </c>
      <c r="W118" s="83">
        <v>81229.41</v>
      </c>
      <c r="AB118" s="83">
        <v>41129.520000000004</v>
      </c>
      <c r="AC118" s="83">
        <v>257.56</v>
      </c>
      <c r="AD118" s="83">
        <v>18815.8</v>
      </c>
      <c r="AE118" s="83">
        <v>8254.9700000000012</v>
      </c>
      <c r="AF118" s="83">
        <v>438299.62</v>
      </c>
      <c r="AG118" s="83">
        <v>12517.2</v>
      </c>
      <c r="AJ118" s="83">
        <v>87867.01999999999</v>
      </c>
      <c r="AL118" s="83">
        <v>52026.400000000001</v>
      </c>
      <c r="AN118" s="83">
        <v>10200.620000000001</v>
      </c>
      <c r="AQ118" s="83">
        <v>513707.94</v>
      </c>
      <c r="AS118" s="83">
        <v>28502.809999999998</v>
      </c>
      <c r="AT118" s="83">
        <v>19033</v>
      </c>
      <c r="AU118" s="83">
        <v>1543254.6</v>
      </c>
      <c r="BB118" s="83">
        <v>79418.95</v>
      </c>
      <c r="BC118" s="83">
        <v>86135</v>
      </c>
      <c r="BF118" s="83">
        <v>210746.52</v>
      </c>
      <c r="BG118" s="83">
        <v>5012.67</v>
      </c>
      <c r="BI118" s="83">
        <v>93837.95</v>
      </c>
      <c r="BL118" s="83">
        <v>448031.52</v>
      </c>
      <c r="BM118" s="83">
        <v>64396</v>
      </c>
      <c r="BO118" s="83">
        <v>76118.989999999991</v>
      </c>
      <c r="BQ118" s="83">
        <v>72187.259999999995</v>
      </c>
      <c r="BS118" s="83">
        <v>14322.98</v>
      </c>
      <c r="CC118" s="83">
        <v>3324.05</v>
      </c>
      <c r="CQ118" s="83">
        <v>53833.48</v>
      </c>
      <c r="CR118" s="83">
        <v>133423.31</v>
      </c>
      <c r="CS118" s="83">
        <v>83159.360000000001</v>
      </c>
    </row>
    <row r="119" spans="2:98" x14ac:dyDescent="0.25">
      <c r="B119" s="84" t="s">
        <v>641</v>
      </c>
      <c r="C119" s="84" t="s">
        <v>642</v>
      </c>
      <c r="D119" s="83">
        <v>6457448.5800000001</v>
      </c>
      <c r="E119" s="83">
        <v>2400572.16</v>
      </c>
      <c r="F119" s="83">
        <v>24521.360000000001</v>
      </c>
      <c r="L119" s="83">
        <v>750703.71</v>
      </c>
      <c r="R119" s="83">
        <v>392052.7</v>
      </c>
      <c r="S119" s="83">
        <v>57111.6</v>
      </c>
      <c r="V119" s="83">
        <v>339548.77</v>
      </c>
      <c r="W119" s="83">
        <v>84303.420000000013</v>
      </c>
      <c r="AB119" s="83">
        <v>8768.64</v>
      </c>
      <c r="AC119" s="83">
        <v>1080.23</v>
      </c>
      <c r="AD119" s="83">
        <v>12768.43</v>
      </c>
      <c r="AE119" s="83">
        <v>2800.2</v>
      </c>
      <c r="AH119" s="83">
        <v>54968.74</v>
      </c>
      <c r="AI119" s="83">
        <v>138552.63</v>
      </c>
      <c r="AJ119" s="83">
        <v>150036.07</v>
      </c>
      <c r="AN119" s="83">
        <v>90683.599999999991</v>
      </c>
      <c r="AO119" s="83">
        <v>139748.47</v>
      </c>
      <c r="AQ119" s="83">
        <v>74009.919999999998</v>
      </c>
      <c r="AS119" s="83">
        <v>190100</v>
      </c>
      <c r="AT119" s="83">
        <v>10875.79</v>
      </c>
      <c r="AW119" s="83">
        <v>68189.77</v>
      </c>
      <c r="AZ119" s="83">
        <v>23334.95</v>
      </c>
      <c r="BB119" s="83">
        <v>45098.86</v>
      </c>
      <c r="BC119" s="83">
        <v>58676.13</v>
      </c>
      <c r="BD119" s="83">
        <v>38646.559999999998</v>
      </c>
      <c r="BF119" s="83">
        <v>175974.73</v>
      </c>
      <c r="BL119" s="83">
        <v>485326.22</v>
      </c>
      <c r="BM119" s="83">
        <v>22939.31</v>
      </c>
      <c r="BN119" s="83">
        <v>46202.869999999995</v>
      </c>
      <c r="BS119" s="83">
        <v>191187.17</v>
      </c>
      <c r="CC119" s="83">
        <v>129853.87</v>
      </c>
      <c r="CK119" s="83">
        <v>2339.37</v>
      </c>
      <c r="CL119" s="83">
        <v>2339.37</v>
      </c>
      <c r="CN119" s="83">
        <v>246472.33</v>
      </c>
    </row>
    <row r="120" spans="2:98" x14ac:dyDescent="0.25">
      <c r="B120" s="84" t="s">
        <v>393</v>
      </c>
      <c r="C120" s="84" t="s">
        <v>857</v>
      </c>
      <c r="D120" s="83">
        <v>5980966.8899999997</v>
      </c>
      <c r="E120" s="83">
        <v>1562781.1600000001</v>
      </c>
      <c r="F120" s="83">
        <v>61620.25</v>
      </c>
      <c r="G120" s="83">
        <v>559.96</v>
      </c>
      <c r="I120" s="83">
        <v>6333.07</v>
      </c>
      <c r="L120" s="83">
        <v>1003930.7899999999</v>
      </c>
      <c r="M120" s="83">
        <v>24337.98</v>
      </c>
      <c r="N120" s="83">
        <v>5609.26</v>
      </c>
      <c r="T120" s="83">
        <v>118650.32</v>
      </c>
      <c r="U120" s="83">
        <v>15751.28</v>
      </c>
      <c r="V120" s="83">
        <v>238698.31</v>
      </c>
      <c r="W120" s="83">
        <v>118775.73999999999</v>
      </c>
      <c r="AB120" s="83">
        <v>25012.149999999998</v>
      </c>
      <c r="AC120" s="83">
        <v>15765.45</v>
      </c>
      <c r="AD120" s="83">
        <v>8189.74</v>
      </c>
      <c r="AE120" s="83">
        <v>8149.78</v>
      </c>
      <c r="AF120" s="83">
        <v>234909.4</v>
      </c>
      <c r="AG120" s="83">
        <v>185808.6</v>
      </c>
      <c r="AJ120" s="83">
        <v>142217.4</v>
      </c>
      <c r="AL120" s="83">
        <v>872.87</v>
      </c>
      <c r="AM120" s="83">
        <v>22176.26</v>
      </c>
      <c r="AN120" s="83">
        <v>86166.1</v>
      </c>
      <c r="AO120" s="83">
        <v>5105.2800000000007</v>
      </c>
      <c r="AR120" s="83">
        <v>7445.25</v>
      </c>
      <c r="AS120" s="83">
        <v>403126.34</v>
      </c>
      <c r="AT120" s="83">
        <v>59649.67</v>
      </c>
      <c r="AU120" s="83">
        <v>128496.23999999999</v>
      </c>
      <c r="AW120" s="83">
        <v>43619.08</v>
      </c>
      <c r="AX120" s="83">
        <v>5989</v>
      </c>
      <c r="BA120" s="83">
        <v>1143.8399999999999</v>
      </c>
      <c r="BB120" s="83">
        <v>9376.09</v>
      </c>
      <c r="BC120" s="83">
        <v>93353.61</v>
      </c>
      <c r="BD120" s="83">
        <v>34516.479999999996</v>
      </c>
      <c r="BE120" s="83">
        <v>1630.1100000000001</v>
      </c>
      <c r="BF120" s="83">
        <v>11949.98</v>
      </c>
      <c r="BG120" s="83">
        <v>3962.88</v>
      </c>
      <c r="BI120" s="83">
        <v>5505</v>
      </c>
      <c r="BL120" s="83">
        <v>65462.64</v>
      </c>
      <c r="BM120" s="83">
        <v>54811.82</v>
      </c>
      <c r="BN120" s="83">
        <v>72120.73</v>
      </c>
      <c r="BO120" s="83">
        <v>17704.060000000001</v>
      </c>
      <c r="BP120" s="83">
        <v>4634.4699999999993</v>
      </c>
      <c r="BQ120" s="83">
        <v>12787.53</v>
      </c>
      <c r="BS120" s="83">
        <v>87456.71</v>
      </c>
      <c r="BT120" s="83">
        <v>9905.74</v>
      </c>
      <c r="BU120" s="83">
        <v>9905.74</v>
      </c>
      <c r="BV120" s="83">
        <v>217196.88</v>
      </c>
      <c r="BY120" s="83">
        <v>33419.01</v>
      </c>
      <c r="CC120" s="83">
        <v>20395.340000000004</v>
      </c>
      <c r="CE120" s="83">
        <v>76996.070000000007</v>
      </c>
      <c r="CH120" s="83">
        <v>512027.44</v>
      </c>
      <c r="CK120" s="83">
        <v>36792.729999999996</v>
      </c>
      <c r="CL120" s="83">
        <v>36792.729999999996</v>
      </c>
      <c r="CN120" s="83">
        <v>58071</v>
      </c>
    </row>
    <row r="121" spans="2:98" x14ac:dyDescent="0.25">
      <c r="B121" s="84" t="s">
        <v>413</v>
      </c>
      <c r="C121" s="84" t="s">
        <v>856</v>
      </c>
      <c r="D121" s="83">
        <v>9302505.7800000012</v>
      </c>
      <c r="E121" s="83">
        <v>2768360.76</v>
      </c>
      <c r="L121" s="83">
        <v>590178.52</v>
      </c>
      <c r="R121" s="83">
        <v>472001.02</v>
      </c>
      <c r="S121" s="83">
        <v>156476.9</v>
      </c>
      <c r="T121" s="83">
        <v>215483.8</v>
      </c>
      <c r="U121" s="83">
        <v>45241.509999999995</v>
      </c>
      <c r="V121" s="83">
        <v>408502.29000000004</v>
      </c>
      <c r="W121" s="83">
        <v>70072.200000000012</v>
      </c>
      <c r="AB121" s="83">
        <v>14986.17</v>
      </c>
      <c r="AC121" s="83">
        <v>2867.33</v>
      </c>
      <c r="AD121" s="83">
        <v>16695.080000000002</v>
      </c>
      <c r="AE121" s="83">
        <v>6141.4699999999993</v>
      </c>
      <c r="AJ121" s="83">
        <v>251471.27</v>
      </c>
      <c r="AM121" s="83">
        <v>112970.97</v>
      </c>
      <c r="AN121" s="83">
        <v>54767.650000000009</v>
      </c>
      <c r="AQ121" s="83">
        <v>1092019.9300000002</v>
      </c>
      <c r="AT121" s="83">
        <v>76425.959999999992</v>
      </c>
      <c r="AU121" s="83">
        <v>41040.75</v>
      </c>
      <c r="AX121" s="83">
        <v>7157</v>
      </c>
      <c r="AY121" s="83">
        <v>14465.93</v>
      </c>
      <c r="BB121" s="83">
        <v>78379.520000000004</v>
      </c>
      <c r="BC121" s="83">
        <v>111020.96</v>
      </c>
      <c r="BD121" s="83">
        <v>142046.26</v>
      </c>
      <c r="BF121" s="83">
        <v>612917.76000000001</v>
      </c>
      <c r="BL121" s="83">
        <v>196053.59</v>
      </c>
      <c r="BM121" s="83">
        <v>24407.62</v>
      </c>
      <c r="BN121" s="83">
        <v>49869.97</v>
      </c>
      <c r="BS121" s="83">
        <v>332904.52</v>
      </c>
      <c r="CC121" s="83">
        <v>1280230.06</v>
      </c>
      <c r="CI121" s="83">
        <v>32162.53</v>
      </c>
      <c r="CK121" s="83">
        <v>12463.87</v>
      </c>
      <c r="CL121" s="83">
        <v>12463.87</v>
      </c>
      <c r="CT121" s="83">
        <v>12722.61</v>
      </c>
    </row>
    <row r="122" spans="2:98" x14ac:dyDescent="0.25">
      <c r="B122" s="84" t="s">
        <v>415</v>
      </c>
      <c r="C122" s="84" t="s">
        <v>416</v>
      </c>
      <c r="D122" s="83">
        <v>5481369.8000000007</v>
      </c>
      <c r="E122" s="83">
        <v>1643694.3199999998</v>
      </c>
      <c r="L122" s="83">
        <v>316059.45</v>
      </c>
      <c r="R122" s="83">
        <v>313474.80000000005</v>
      </c>
      <c r="S122" s="83">
        <v>98666.63</v>
      </c>
      <c r="T122" s="83">
        <v>126575.5</v>
      </c>
      <c r="U122" s="83">
        <v>24895.23</v>
      </c>
      <c r="V122" s="83">
        <v>238937.07</v>
      </c>
      <c r="W122" s="83">
        <v>39132.050000000003</v>
      </c>
      <c r="AB122" s="83">
        <v>8679.0299999999988</v>
      </c>
      <c r="AC122" s="83">
        <v>1819.98</v>
      </c>
      <c r="AD122" s="83">
        <v>10068.439999999999</v>
      </c>
      <c r="AE122" s="83">
        <v>2996.17</v>
      </c>
      <c r="AJ122" s="83">
        <v>191251.77000000002</v>
      </c>
      <c r="AM122" s="83">
        <v>72241.919999999998</v>
      </c>
      <c r="AN122" s="83">
        <v>44506.18</v>
      </c>
      <c r="AO122" s="83">
        <v>164768.35</v>
      </c>
      <c r="AQ122" s="83">
        <v>670875.5</v>
      </c>
      <c r="AT122" s="83">
        <v>23293.96</v>
      </c>
      <c r="AU122" s="83">
        <v>112156.23</v>
      </c>
      <c r="AX122" s="83">
        <v>37770</v>
      </c>
      <c r="AY122" s="83">
        <v>8739.27</v>
      </c>
      <c r="BB122" s="83">
        <v>104853.84</v>
      </c>
      <c r="BC122" s="83">
        <v>75675.45</v>
      </c>
      <c r="BD122" s="83">
        <v>55662.66</v>
      </c>
      <c r="BF122" s="83">
        <v>478516.94</v>
      </c>
      <c r="BL122" s="83">
        <v>109183.03999999999</v>
      </c>
      <c r="BM122" s="83">
        <v>17066.45</v>
      </c>
      <c r="BN122" s="83">
        <v>13602.970000000001</v>
      </c>
      <c r="BS122" s="83">
        <v>260473.26</v>
      </c>
      <c r="BT122" s="83">
        <v>5281.49</v>
      </c>
      <c r="BU122" s="83">
        <v>5281.49</v>
      </c>
      <c r="CC122" s="83">
        <v>165038.16</v>
      </c>
      <c r="CI122" s="83">
        <v>45413.69</v>
      </c>
    </row>
    <row r="123" spans="2:98" x14ac:dyDescent="0.25">
      <c r="B123" s="84" t="s">
        <v>819</v>
      </c>
      <c r="C123" s="84" t="s">
        <v>820</v>
      </c>
      <c r="D123" s="83">
        <v>4353456.9000000004</v>
      </c>
      <c r="E123" s="83">
        <v>1168987.93</v>
      </c>
      <c r="I123" s="83">
        <v>54545.5</v>
      </c>
      <c r="L123" s="83">
        <v>270441.76</v>
      </c>
      <c r="P123" s="83">
        <v>30432.54</v>
      </c>
      <c r="R123" s="83">
        <v>179550</v>
      </c>
      <c r="S123" s="83">
        <v>59508</v>
      </c>
      <c r="T123" s="83">
        <v>92939.33</v>
      </c>
      <c r="U123" s="83">
        <v>5780.16</v>
      </c>
      <c r="V123" s="83">
        <v>177754.78999999998</v>
      </c>
      <c r="W123" s="83">
        <v>34753.659999999996</v>
      </c>
      <c r="AC123" s="83">
        <v>59.88</v>
      </c>
      <c r="AD123" s="83">
        <v>5064.62</v>
      </c>
      <c r="AE123" s="83">
        <v>1710.5</v>
      </c>
      <c r="AH123" s="83">
        <v>2642.95</v>
      </c>
      <c r="AI123" s="83">
        <v>770.12</v>
      </c>
      <c r="AJ123" s="83">
        <v>387037.37</v>
      </c>
      <c r="AL123" s="83">
        <v>66529.2</v>
      </c>
      <c r="AU123" s="83">
        <v>847576.85000000009</v>
      </c>
      <c r="BB123" s="83">
        <v>47126.77</v>
      </c>
      <c r="BC123" s="83">
        <v>33996.42</v>
      </c>
      <c r="BF123" s="83">
        <v>248029.12</v>
      </c>
      <c r="BI123" s="83">
        <v>155038</v>
      </c>
      <c r="BM123" s="83">
        <v>49027.64</v>
      </c>
      <c r="CE123" s="83">
        <v>11282.56</v>
      </c>
      <c r="CF123" s="83">
        <v>166559.13</v>
      </c>
      <c r="CQ123" s="83">
        <v>141289.32999999999</v>
      </c>
      <c r="CR123" s="83">
        <v>115022.76999999999</v>
      </c>
    </row>
    <row r="124" spans="2:98" x14ac:dyDescent="0.25">
      <c r="B124" s="84" t="s">
        <v>239</v>
      </c>
      <c r="C124" s="84" t="s">
        <v>240</v>
      </c>
      <c r="D124" s="83">
        <v>92707666.35999997</v>
      </c>
      <c r="E124" s="83">
        <v>37718954.969999999</v>
      </c>
      <c r="F124" s="83">
        <v>1018564.7700000001</v>
      </c>
      <c r="G124" s="83">
        <v>791253.92000000016</v>
      </c>
      <c r="I124" s="83">
        <v>622761.16999999993</v>
      </c>
      <c r="J124" s="83">
        <v>202386.32000000007</v>
      </c>
      <c r="K124" s="83">
        <v>429855</v>
      </c>
      <c r="L124" s="83">
        <v>13965211.039999988</v>
      </c>
      <c r="M124" s="83">
        <v>470896.65000000026</v>
      </c>
      <c r="N124" s="83">
        <v>496795.08000000007</v>
      </c>
      <c r="P124" s="83">
        <v>371566.6</v>
      </c>
      <c r="Q124" s="83">
        <v>77051.239999999991</v>
      </c>
      <c r="T124" s="83">
        <v>3047784.3600000003</v>
      </c>
      <c r="U124" s="83">
        <v>1140660.0300000005</v>
      </c>
      <c r="V124" s="83">
        <v>5782919.4200000046</v>
      </c>
      <c r="W124" s="83">
        <v>1723267.9199999995</v>
      </c>
      <c r="AB124" s="83">
        <v>30957.27</v>
      </c>
      <c r="AC124" s="83">
        <v>13492.769999999995</v>
      </c>
      <c r="AD124" s="83">
        <v>272397.99</v>
      </c>
      <c r="AE124" s="83">
        <v>376155.23</v>
      </c>
      <c r="AF124" s="83">
        <v>4781812.18</v>
      </c>
      <c r="AG124" s="83">
        <v>3864317.9400000004</v>
      </c>
      <c r="AH124" s="83">
        <v>77402.19</v>
      </c>
      <c r="AI124" s="83">
        <v>27933.05000000001</v>
      </c>
      <c r="AJ124" s="83">
        <v>2881195.2599999988</v>
      </c>
      <c r="AK124" s="83">
        <v>237783.55000000002</v>
      </c>
      <c r="AL124" s="83">
        <v>1331189.6099999999</v>
      </c>
      <c r="AM124" s="83">
        <v>212004.05999999997</v>
      </c>
      <c r="AN124" s="83">
        <v>845549.85</v>
      </c>
      <c r="AO124" s="83">
        <v>576.86</v>
      </c>
      <c r="AQ124" s="83">
        <v>1916781.9100000001</v>
      </c>
      <c r="AR124" s="83">
        <v>146790.34</v>
      </c>
      <c r="AS124" s="83">
        <v>645462.93000000005</v>
      </c>
      <c r="AT124" s="83">
        <v>275911.34999999998</v>
      </c>
      <c r="AU124" s="83">
        <v>363761.9599999999</v>
      </c>
      <c r="AV124" s="83">
        <v>40780</v>
      </c>
      <c r="AW124" s="83">
        <v>49762.3</v>
      </c>
      <c r="AX124" s="83">
        <v>371229</v>
      </c>
      <c r="AY124" s="83">
        <v>76672.179999999993</v>
      </c>
      <c r="AZ124" s="83">
        <v>196390.19000000003</v>
      </c>
      <c r="BA124" s="83">
        <v>242199.30000000002</v>
      </c>
      <c r="BB124" s="83">
        <v>168054.05999999997</v>
      </c>
      <c r="BC124" s="83">
        <v>231321.35</v>
      </c>
      <c r="BD124" s="83">
        <v>390631.49999999994</v>
      </c>
      <c r="BE124" s="83">
        <v>241561.08</v>
      </c>
      <c r="BF124" s="83">
        <v>1200</v>
      </c>
      <c r="BG124" s="83">
        <v>7280</v>
      </c>
      <c r="BK124" s="83">
        <v>158025.30000000002</v>
      </c>
      <c r="BL124" s="83">
        <v>106686.7</v>
      </c>
      <c r="BM124" s="83">
        <v>1082052.6399999999</v>
      </c>
      <c r="BN124" s="83">
        <v>258732.35000000006</v>
      </c>
      <c r="BO124" s="83">
        <v>232.92</v>
      </c>
      <c r="BP124" s="83">
        <v>129494.63000000002</v>
      </c>
      <c r="BQ124" s="83">
        <v>501360.43</v>
      </c>
      <c r="BT124" s="83">
        <v>476946.62999999995</v>
      </c>
      <c r="BU124" s="83">
        <v>476946.62999999995</v>
      </c>
      <c r="BV124" s="83">
        <v>156580.81</v>
      </c>
      <c r="BX124" s="83">
        <v>239064.40000000002</v>
      </c>
      <c r="BY124" s="83">
        <v>866360.51000000013</v>
      </c>
      <c r="CC124" s="83">
        <v>135318.84000000003</v>
      </c>
      <c r="CE124" s="83">
        <v>36356.31</v>
      </c>
      <c r="CH124" s="83">
        <v>1000.48</v>
      </c>
      <c r="CK124" s="83">
        <v>352824.35999999993</v>
      </c>
      <c r="CL124" s="83">
        <v>352824.35999999993</v>
      </c>
      <c r="CQ124" s="83">
        <v>22053.51</v>
      </c>
      <c r="CT124" s="83">
        <v>6089.79</v>
      </c>
    </row>
    <row r="125" spans="2:98" x14ac:dyDescent="0.25">
      <c r="B125" s="84" t="s">
        <v>221</v>
      </c>
      <c r="C125" s="84" t="s">
        <v>222</v>
      </c>
      <c r="D125" s="83">
        <v>63390343.329999991</v>
      </c>
      <c r="E125" s="83">
        <v>25945440.720000014</v>
      </c>
      <c r="F125" s="83">
        <v>689576.10999999987</v>
      </c>
      <c r="G125" s="83">
        <v>1603359.2</v>
      </c>
      <c r="I125" s="83">
        <v>445618.68</v>
      </c>
      <c r="J125" s="83">
        <v>64513.479999999996</v>
      </c>
      <c r="K125" s="83">
        <v>216507.11</v>
      </c>
      <c r="L125" s="83">
        <v>10689129.569999995</v>
      </c>
      <c r="M125" s="83">
        <v>434475.35999999993</v>
      </c>
      <c r="N125" s="83">
        <v>423712.99</v>
      </c>
      <c r="Q125" s="83">
        <v>13251.91</v>
      </c>
      <c r="T125" s="83">
        <v>2179481.5599999996</v>
      </c>
      <c r="U125" s="83">
        <v>881462.43999999983</v>
      </c>
      <c r="V125" s="83">
        <v>4103112.080000001</v>
      </c>
      <c r="W125" s="83">
        <v>1197618.0899999996</v>
      </c>
      <c r="AB125" s="83">
        <v>13079.049999999997</v>
      </c>
      <c r="AC125" s="83">
        <v>7238.15</v>
      </c>
      <c r="AD125" s="83">
        <v>108242.39000000001</v>
      </c>
      <c r="AE125" s="83">
        <v>200252.75000000003</v>
      </c>
      <c r="AF125" s="83">
        <v>3278811.7900000005</v>
      </c>
      <c r="AG125" s="83">
        <v>2673132.3000000007</v>
      </c>
      <c r="AJ125" s="83">
        <v>1145792.1900000002</v>
      </c>
      <c r="AK125" s="83">
        <v>172970.05</v>
      </c>
      <c r="AL125" s="83">
        <v>462985.48</v>
      </c>
      <c r="AM125" s="83">
        <v>255490.42</v>
      </c>
      <c r="AN125" s="83">
        <v>61390.910000000018</v>
      </c>
      <c r="AO125" s="83">
        <v>61625.319999999992</v>
      </c>
      <c r="AQ125" s="83">
        <v>44034.38</v>
      </c>
      <c r="AT125" s="83">
        <v>62349.939999999995</v>
      </c>
      <c r="AU125" s="83">
        <v>336351.12000000005</v>
      </c>
      <c r="AV125" s="83">
        <v>150950.57999999999</v>
      </c>
      <c r="AW125" s="83">
        <v>34315.94</v>
      </c>
      <c r="AY125" s="83">
        <v>923.12999999999988</v>
      </c>
      <c r="BA125" s="83">
        <v>12267.61</v>
      </c>
      <c r="BB125" s="83">
        <v>236784.28999999998</v>
      </c>
      <c r="BC125" s="83">
        <v>77438.609999999986</v>
      </c>
      <c r="BD125" s="83">
        <v>126461.49</v>
      </c>
      <c r="BE125" s="83">
        <v>36192.479999999996</v>
      </c>
      <c r="BF125" s="83">
        <v>14173.9</v>
      </c>
      <c r="BG125" s="83">
        <v>198544.59000000003</v>
      </c>
      <c r="BL125" s="83">
        <v>-210</v>
      </c>
      <c r="BM125" s="83">
        <v>769925</v>
      </c>
      <c r="BN125" s="83">
        <v>830097.29</v>
      </c>
      <c r="BO125" s="83">
        <v>8262.7800000000007</v>
      </c>
      <c r="BP125" s="83">
        <v>1754.46</v>
      </c>
      <c r="BQ125" s="83">
        <v>471049.56</v>
      </c>
      <c r="BR125" s="83">
        <v>772432.88</v>
      </c>
      <c r="BT125" s="83">
        <v>75209.700000000012</v>
      </c>
      <c r="BU125" s="83">
        <v>75209.700000000012</v>
      </c>
      <c r="BV125" s="83">
        <v>295914.07</v>
      </c>
      <c r="BY125" s="83">
        <v>734135.97</v>
      </c>
      <c r="BZ125" s="83">
        <v>202505.96999999997</v>
      </c>
      <c r="CC125" s="83">
        <v>193303.91</v>
      </c>
      <c r="CE125" s="83">
        <v>44982.100000000006</v>
      </c>
      <c r="CF125" s="83">
        <v>4815.9400000000005</v>
      </c>
      <c r="CK125" s="83">
        <v>163672.55000000002</v>
      </c>
      <c r="CL125" s="83">
        <v>163672.55000000002</v>
      </c>
      <c r="CP125" s="83">
        <v>160483.06</v>
      </c>
      <c r="CQ125" s="83">
        <v>2949.93</v>
      </c>
    </row>
    <row r="126" spans="2:98" x14ac:dyDescent="0.25">
      <c r="B126" s="84" t="s">
        <v>543</v>
      </c>
      <c r="C126" s="84" t="s">
        <v>544</v>
      </c>
      <c r="D126" s="83">
        <v>100107545.20000005</v>
      </c>
      <c r="E126" s="83">
        <v>35314527.269999996</v>
      </c>
      <c r="F126" s="83">
        <v>759508.79</v>
      </c>
      <c r="G126" s="83">
        <v>509414.06999999995</v>
      </c>
      <c r="I126" s="83">
        <v>4708689.13</v>
      </c>
      <c r="J126" s="83">
        <v>402403.29</v>
      </c>
      <c r="K126" s="83">
        <v>150475</v>
      </c>
      <c r="L126" s="83">
        <v>17140665.259999994</v>
      </c>
      <c r="M126" s="83">
        <v>588436.27000000014</v>
      </c>
      <c r="N126" s="83">
        <v>563223.72000000009</v>
      </c>
      <c r="P126" s="83">
        <v>777015.79</v>
      </c>
      <c r="Q126" s="83">
        <v>78248.31</v>
      </c>
      <c r="S126" s="83">
        <v>129.63</v>
      </c>
      <c r="T126" s="83">
        <v>3080463.3500000006</v>
      </c>
      <c r="U126" s="83">
        <v>1426934.5099999998</v>
      </c>
      <c r="V126" s="83">
        <v>5903858.75</v>
      </c>
      <c r="W126" s="83">
        <v>2096046.8199999998</v>
      </c>
      <c r="AB126" s="83">
        <v>140268.51</v>
      </c>
      <c r="AC126" s="83">
        <v>73934.709999999992</v>
      </c>
      <c r="AD126" s="83">
        <v>168841.08000000002</v>
      </c>
      <c r="AE126" s="83">
        <v>376940.56</v>
      </c>
      <c r="AF126" s="83">
        <v>4939912.7</v>
      </c>
      <c r="AG126" s="83">
        <v>4773786.2999999989</v>
      </c>
      <c r="AJ126" s="83">
        <v>1585089.6900000004</v>
      </c>
      <c r="AK126" s="83">
        <v>444435.8</v>
      </c>
      <c r="AL126" s="83">
        <v>720762.73</v>
      </c>
      <c r="AM126" s="83">
        <v>759232.5</v>
      </c>
      <c r="AN126" s="83">
        <v>928985.3</v>
      </c>
      <c r="AO126" s="83">
        <v>423789.9</v>
      </c>
      <c r="AP126" s="83">
        <v>221585.82</v>
      </c>
      <c r="AQ126" s="83">
        <v>809474.01</v>
      </c>
      <c r="AS126" s="83">
        <v>542210.5</v>
      </c>
      <c r="AT126" s="83">
        <v>291227.15000000002</v>
      </c>
      <c r="AU126" s="83">
        <v>805393.97</v>
      </c>
      <c r="AV126" s="83">
        <v>221042.55</v>
      </c>
      <c r="AW126" s="83">
        <v>46132.88</v>
      </c>
      <c r="AY126" s="83">
        <v>188000.34999999998</v>
      </c>
      <c r="AZ126" s="83">
        <v>146448.81</v>
      </c>
      <c r="BA126" s="83">
        <v>6833.8700000000008</v>
      </c>
      <c r="BB126" s="83">
        <v>515745.28000000003</v>
      </c>
      <c r="BC126" s="83">
        <v>108346.45000000001</v>
      </c>
      <c r="BD126" s="83">
        <v>744598.19</v>
      </c>
      <c r="BE126" s="83">
        <v>139.36000000000001</v>
      </c>
      <c r="BF126" s="83">
        <v>336.88</v>
      </c>
      <c r="BG126" s="83">
        <v>18417</v>
      </c>
      <c r="BI126" s="83">
        <v>93314.33</v>
      </c>
      <c r="BK126" s="83">
        <v>35333.75</v>
      </c>
      <c r="BL126" s="83">
        <v>250232.13</v>
      </c>
      <c r="BM126" s="83">
        <v>1197967</v>
      </c>
      <c r="BN126" s="83">
        <v>373617.99000000005</v>
      </c>
      <c r="BO126" s="83">
        <v>33012.65</v>
      </c>
      <c r="BP126" s="83">
        <v>8168.5300000000007</v>
      </c>
      <c r="BQ126" s="83">
        <v>1551533.56</v>
      </c>
      <c r="BR126" s="83">
        <v>212677.88999999998</v>
      </c>
      <c r="BT126" s="83">
        <v>10005.31</v>
      </c>
      <c r="BU126" s="83">
        <v>10005.31</v>
      </c>
      <c r="BV126" s="83">
        <v>268133.51</v>
      </c>
      <c r="BX126" s="83">
        <v>501261.76</v>
      </c>
      <c r="BY126" s="83">
        <v>1338461.7899999998</v>
      </c>
      <c r="CC126" s="83">
        <v>72915.03</v>
      </c>
      <c r="CE126" s="83">
        <v>126869.4</v>
      </c>
      <c r="CF126" s="83">
        <v>6026.01</v>
      </c>
      <c r="CK126" s="83">
        <v>66652.03</v>
      </c>
      <c r="CL126" s="83">
        <v>66652.03</v>
      </c>
      <c r="CO126" s="83">
        <v>380830.71999999997</v>
      </c>
      <c r="CS126" s="83">
        <v>21497.119999999999</v>
      </c>
      <c r="CT126" s="83">
        <v>57081.880000000005</v>
      </c>
    </row>
    <row r="127" spans="2:98" x14ac:dyDescent="0.25">
      <c r="B127" s="84" t="s">
        <v>265</v>
      </c>
      <c r="C127" s="84" t="s">
        <v>266</v>
      </c>
      <c r="D127" s="83">
        <v>196304520.3499999</v>
      </c>
      <c r="E127" s="83">
        <v>77750500.029999986</v>
      </c>
      <c r="F127" s="83">
        <v>2035849.8699999999</v>
      </c>
      <c r="G127" s="83">
        <v>1279387.4999999998</v>
      </c>
      <c r="I127" s="83">
        <v>2138251.3699999996</v>
      </c>
      <c r="J127" s="83">
        <v>835193.98000000021</v>
      </c>
      <c r="K127" s="83">
        <v>457444</v>
      </c>
      <c r="L127" s="83">
        <v>30013053.98</v>
      </c>
      <c r="M127" s="83">
        <v>1570957.9799999995</v>
      </c>
      <c r="N127" s="83">
        <v>922148.87</v>
      </c>
      <c r="P127" s="83">
        <v>1686257.29</v>
      </c>
      <c r="Q127" s="83">
        <v>278222.5</v>
      </c>
      <c r="S127" s="83">
        <v>1123</v>
      </c>
      <c r="T127" s="83">
        <v>6261823.0500000007</v>
      </c>
      <c r="U127" s="83">
        <v>2538088.67</v>
      </c>
      <c r="V127" s="83">
        <v>12034824.790000001</v>
      </c>
      <c r="W127" s="83">
        <v>3748790.1599999992</v>
      </c>
      <c r="AB127" s="83">
        <v>231278.00999999998</v>
      </c>
      <c r="AC127" s="83">
        <v>104917.17000000001</v>
      </c>
      <c r="AD127" s="83">
        <v>264320.99999999994</v>
      </c>
      <c r="AE127" s="83">
        <v>511538.26000000018</v>
      </c>
      <c r="AF127" s="83">
        <v>9489202.2400000002</v>
      </c>
      <c r="AG127" s="83">
        <v>8724182.9499999993</v>
      </c>
      <c r="AJ127" s="83">
        <v>3943224.72</v>
      </c>
      <c r="AK127" s="83">
        <v>813475.71</v>
      </c>
      <c r="AL127" s="83">
        <v>1481220.68</v>
      </c>
      <c r="AM127" s="83">
        <v>3073700.4099999997</v>
      </c>
      <c r="AN127" s="83">
        <v>374388.16000000003</v>
      </c>
      <c r="AO127" s="83">
        <v>40500</v>
      </c>
      <c r="AP127" s="83">
        <v>180282.41</v>
      </c>
      <c r="AQ127" s="83">
        <v>431494.3</v>
      </c>
      <c r="AS127" s="83">
        <v>501983.87</v>
      </c>
      <c r="AT127" s="83">
        <v>424128.8</v>
      </c>
      <c r="AU127" s="83">
        <v>6446830.8599999994</v>
      </c>
      <c r="AV127" s="83">
        <v>72296</v>
      </c>
      <c r="AW127" s="83">
        <v>45971.11</v>
      </c>
      <c r="AX127" s="83">
        <v>37000</v>
      </c>
      <c r="AY127" s="83">
        <v>23865</v>
      </c>
      <c r="AZ127" s="83">
        <v>369342.98</v>
      </c>
      <c r="BA127" s="83">
        <v>27053.71</v>
      </c>
      <c r="BB127" s="83">
        <v>869332.18</v>
      </c>
      <c r="BC127" s="83">
        <v>99617.669999999984</v>
      </c>
      <c r="BD127" s="83">
        <v>790350.31</v>
      </c>
      <c r="BE127" s="83">
        <v>199745.46</v>
      </c>
      <c r="BF127" s="83">
        <v>47998.44</v>
      </c>
      <c r="BG127" s="83">
        <v>102576.56</v>
      </c>
      <c r="BI127" s="83">
        <v>37109.800000000003</v>
      </c>
      <c r="BK127" s="83">
        <v>19607.310000000001</v>
      </c>
      <c r="BL127" s="83">
        <v>352328.38</v>
      </c>
      <c r="BM127" s="83">
        <v>2643110.09</v>
      </c>
      <c r="BN127" s="83">
        <v>1717472.15</v>
      </c>
      <c r="BO127" s="83">
        <v>7976.05</v>
      </c>
      <c r="BP127" s="83">
        <v>39240.04</v>
      </c>
      <c r="BQ127" s="83">
        <v>2886026.83</v>
      </c>
      <c r="BR127" s="83">
        <v>115675</v>
      </c>
      <c r="BT127" s="83">
        <v>152371.09999999998</v>
      </c>
      <c r="BU127" s="83">
        <v>152371.09999999998</v>
      </c>
      <c r="BV127" s="83">
        <v>414653.39</v>
      </c>
      <c r="BX127" s="83">
        <v>278480.26</v>
      </c>
      <c r="BY127" s="83">
        <v>2081675.52</v>
      </c>
      <c r="CC127" s="83">
        <v>348744.33</v>
      </c>
      <c r="CE127" s="83">
        <v>455091.9</v>
      </c>
      <c r="CF127" s="83">
        <v>8335.5</v>
      </c>
      <c r="CK127" s="83">
        <v>402691.85000000009</v>
      </c>
      <c r="CL127" s="83">
        <v>402691.85000000009</v>
      </c>
      <c r="CO127" s="83">
        <v>33606.25</v>
      </c>
      <c r="CP127" s="83">
        <v>97602.94</v>
      </c>
      <c r="CS127" s="83">
        <v>817808.52</v>
      </c>
      <c r="CT127" s="83">
        <v>121177.13</v>
      </c>
    </row>
    <row r="128" spans="2:98" x14ac:dyDescent="0.25">
      <c r="B128" s="84" t="s">
        <v>701</v>
      </c>
      <c r="C128" s="84" t="s">
        <v>702</v>
      </c>
      <c r="D128" s="83">
        <v>170489089.48000008</v>
      </c>
      <c r="E128" s="83">
        <v>66668028.999999993</v>
      </c>
      <c r="F128" s="83">
        <v>2614842.2999999998</v>
      </c>
      <c r="G128" s="83">
        <v>1557448.92</v>
      </c>
      <c r="I128" s="83">
        <v>1207612.57</v>
      </c>
      <c r="J128" s="83">
        <v>841127.82000000018</v>
      </c>
      <c r="L128" s="83">
        <v>26501443.220000006</v>
      </c>
      <c r="M128" s="83">
        <v>1562041</v>
      </c>
      <c r="N128" s="83">
        <v>815125.66999999993</v>
      </c>
      <c r="P128" s="83">
        <v>1019313.41</v>
      </c>
      <c r="Q128" s="83">
        <v>229161.93</v>
      </c>
      <c r="T128" s="83">
        <v>5395955.6800000025</v>
      </c>
      <c r="U128" s="83">
        <v>2246714.16</v>
      </c>
      <c r="V128" s="83">
        <v>10218292.059999999</v>
      </c>
      <c r="W128" s="83">
        <v>3287846.0700000003</v>
      </c>
      <c r="AB128" s="83">
        <v>148081.72000000006</v>
      </c>
      <c r="AC128" s="83">
        <v>63612.34</v>
      </c>
      <c r="AD128" s="83">
        <v>314961.01</v>
      </c>
      <c r="AE128" s="83">
        <v>591602.12000000011</v>
      </c>
      <c r="AF128" s="83">
        <v>8739783.7800000012</v>
      </c>
      <c r="AG128" s="83">
        <v>7553365.9200000009</v>
      </c>
      <c r="AI128" s="83">
        <v>25360.260000000002</v>
      </c>
      <c r="AJ128" s="83">
        <v>4851997.7899999991</v>
      </c>
      <c r="AK128" s="83">
        <v>933933.85</v>
      </c>
      <c r="AL128" s="83">
        <v>1415445.82</v>
      </c>
      <c r="AM128" s="83">
        <v>919219.8</v>
      </c>
      <c r="AN128" s="83">
        <v>846385.79000000015</v>
      </c>
      <c r="AO128" s="83">
        <v>62645.939999999995</v>
      </c>
      <c r="AQ128" s="83">
        <v>1222720.03</v>
      </c>
      <c r="AS128" s="83">
        <v>1382894.78</v>
      </c>
      <c r="AT128" s="83">
        <v>420463.23</v>
      </c>
      <c r="AU128" s="83">
        <v>949983.23</v>
      </c>
      <c r="AV128" s="83">
        <v>100000.94</v>
      </c>
      <c r="AW128" s="83">
        <v>37756.379999999997</v>
      </c>
      <c r="AY128" s="83">
        <v>611758.94999999995</v>
      </c>
      <c r="AZ128" s="83">
        <v>208489.93</v>
      </c>
      <c r="BA128" s="83">
        <v>111687.46</v>
      </c>
      <c r="BB128" s="83">
        <v>563013.06000000006</v>
      </c>
      <c r="BC128" s="83">
        <v>416489.91000000003</v>
      </c>
      <c r="BD128" s="83">
        <v>1447623.0500000003</v>
      </c>
      <c r="BE128" s="83">
        <v>525406.92999999993</v>
      </c>
      <c r="BF128" s="83">
        <v>34099.620000000003</v>
      </c>
      <c r="BG128" s="83">
        <v>37793.729999999996</v>
      </c>
      <c r="BH128" s="83">
        <v>47940.2</v>
      </c>
      <c r="BI128" s="83">
        <v>1972169.49</v>
      </c>
      <c r="BK128" s="83">
        <v>81719.27</v>
      </c>
      <c r="BL128" s="83">
        <v>35921.300000000003</v>
      </c>
      <c r="BM128" s="83">
        <v>2911327.03</v>
      </c>
      <c r="BN128" s="83">
        <v>390470.68000000005</v>
      </c>
      <c r="BO128" s="83">
        <v>35155.1</v>
      </c>
      <c r="BP128" s="83">
        <v>50338.68</v>
      </c>
      <c r="BQ128" s="83">
        <v>1863750.4100000001</v>
      </c>
      <c r="BT128" s="83">
        <v>228323.27000000002</v>
      </c>
      <c r="BU128" s="83">
        <v>228323.27000000002</v>
      </c>
      <c r="BV128" s="83">
        <v>1000348.7</v>
      </c>
      <c r="BX128" s="83">
        <v>146951.69</v>
      </c>
      <c r="BY128" s="83">
        <v>1899243.0099999998</v>
      </c>
      <c r="CA128" s="83">
        <v>78639.149999999994</v>
      </c>
      <c r="CB128" s="83">
        <v>2312.5100000000002</v>
      </c>
      <c r="CC128" s="83">
        <v>169598.93</v>
      </c>
      <c r="CE128" s="83">
        <v>219088.04</v>
      </c>
      <c r="CH128" s="83">
        <v>24457.74</v>
      </c>
      <c r="CK128" s="83">
        <v>286471.32</v>
      </c>
      <c r="CL128" s="83">
        <v>286471.32</v>
      </c>
      <c r="CO128" s="83">
        <v>56481.79</v>
      </c>
      <c r="CQ128" s="83">
        <v>53633.070000000007</v>
      </c>
      <c r="CR128" s="83">
        <v>11854.86</v>
      </c>
      <c r="CT128" s="83">
        <v>221362.06</v>
      </c>
    </row>
    <row r="129" spans="2:98" x14ac:dyDescent="0.25">
      <c r="B129" s="84" t="s">
        <v>261</v>
      </c>
      <c r="C129" s="84" t="s">
        <v>262</v>
      </c>
      <c r="D129" s="83">
        <v>6600305.9699999997</v>
      </c>
      <c r="E129" s="83">
        <v>2026189.48</v>
      </c>
      <c r="F129" s="83">
        <v>487.5</v>
      </c>
      <c r="G129" s="83">
        <v>34150.93</v>
      </c>
      <c r="I129" s="83">
        <v>3079.4700000000003</v>
      </c>
      <c r="L129" s="83">
        <v>1062163.3699999999</v>
      </c>
      <c r="N129" s="83">
        <v>34711.839999999997</v>
      </c>
      <c r="P129" s="83">
        <v>6411.3600000000006</v>
      </c>
      <c r="T129" s="83">
        <v>156024.56</v>
      </c>
      <c r="U129" s="83">
        <v>21126.25</v>
      </c>
      <c r="V129" s="83">
        <v>301046.33999999997</v>
      </c>
      <c r="W129" s="83">
        <v>128578</v>
      </c>
      <c r="AB129" s="83">
        <v>6184.18</v>
      </c>
      <c r="AC129" s="83">
        <v>3466.5600000000004</v>
      </c>
      <c r="AD129" s="83">
        <v>8971.16</v>
      </c>
      <c r="AE129" s="83">
        <v>8399.31</v>
      </c>
      <c r="AF129" s="83">
        <v>375407.91</v>
      </c>
      <c r="AG129" s="83">
        <v>253421.99999999997</v>
      </c>
      <c r="AJ129" s="83">
        <v>314038.73000000004</v>
      </c>
      <c r="AK129" s="83">
        <v>26467.75</v>
      </c>
      <c r="AL129" s="83">
        <v>141819.51</v>
      </c>
      <c r="AM129" s="83">
        <v>25384.86</v>
      </c>
      <c r="AN129" s="83">
        <v>252242.41999999998</v>
      </c>
      <c r="AO129" s="83">
        <v>202270.85</v>
      </c>
      <c r="AQ129" s="83">
        <v>30774</v>
      </c>
      <c r="AT129" s="83">
        <v>10949.96</v>
      </c>
      <c r="AU129" s="83">
        <v>8641.130000000001</v>
      </c>
      <c r="AV129" s="83">
        <v>36384</v>
      </c>
      <c r="AW129" s="83">
        <v>61195.6</v>
      </c>
      <c r="BB129" s="83">
        <v>12330.89</v>
      </c>
      <c r="BC129" s="83">
        <v>95659.83</v>
      </c>
      <c r="BD129" s="83">
        <v>31254.78</v>
      </c>
      <c r="BE129" s="83">
        <v>57410.719999999994</v>
      </c>
      <c r="BF129" s="83">
        <v>22773.73</v>
      </c>
      <c r="BG129" s="83">
        <v>1568.5</v>
      </c>
      <c r="BL129" s="83">
        <v>8910.7900000000009</v>
      </c>
      <c r="BM129" s="83">
        <v>40064.959999999999</v>
      </c>
      <c r="BN129" s="83">
        <v>34673.050000000003</v>
      </c>
      <c r="BO129" s="83">
        <v>6814.7300000000005</v>
      </c>
      <c r="BP129" s="83">
        <v>9704.1200000000008</v>
      </c>
      <c r="BS129" s="83">
        <v>10</v>
      </c>
      <c r="BT129" s="83">
        <v>2275</v>
      </c>
      <c r="BU129" s="83">
        <v>2275</v>
      </c>
      <c r="BV129" s="83">
        <v>250662.77000000002</v>
      </c>
      <c r="BY129" s="83">
        <v>31167.13</v>
      </c>
      <c r="CC129" s="83">
        <v>2667</v>
      </c>
      <c r="CD129" s="83">
        <v>602.05999999999995</v>
      </c>
      <c r="CE129" s="83">
        <v>412150.14</v>
      </c>
      <c r="CF129" s="83">
        <v>39616.74</v>
      </c>
    </row>
    <row r="130" spans="2:98" x14ac:dyDescent="0.25">
      <c r="B130" s="84" t="s">
        <v>743</v>
      </c>
      <c r="C130" s="84" t="s">
        <v>855</v>
      </c>
      <c r="D130" s="83">
        <v>2434872.5300000003</v>
      </c>
      <c r="E130" s="83">
        <v>1254678.6200000001</v>
      </c>
      <c r="L130" s="83">
        <v>362835.91000000003</v>
      </c>
      <c r="R130" s="83">
        <v>251793.72</v>
      </c>
      <c r="S130" s="83">
        <v>81210.76999999999</v>
      </c>
      <c r="T130" s="83">
        <v>114742.56999999999</v>
      </c>
      <c r="U130" s="83">
        <v>56475.840000000004</v>
      </c>
      <c r="V130" s="83">
        <v>62072.61</v>
      </c>
      <c r="W130" s="83">
        <v>19609.169999999998</v>
      </c>
      <c r="AJ130" s="83">
        <v>94271.85</v>
      </c>
      <c r="AK130" s="83">
        <v>3544.81</v>
      </c>
      <c r="AO130" s="83">
        <v>28583.05</v>
      </c>
      <c r="AQ130" s="83">
        <v>2673.75</v>
      </c>
      <c r="AT130" s="83">
        <v>13144.86</v>
      </c>
      <c r="AU130" s="83">
        <v>59325.96</v>
      </c>
      <c r="BD130" s="83">
        <v>18250.68</v>
      </c>
      <c r="CP130" s="83">
        <v>11658.36</v>
      </c>
    </row>
    <row r="131" spans="2:98" x14ac:dyDescent="0.25">
      <c r="B131" s="84" t="s">
        <v>317</v>
      </c>
      <c r="C131" s="84" t="s">
        <v>318</v>
      </c>
      <c r="D131" s="83">
        <v>598868.74000000011</v>
      </c>
      <c r="E131" s="83">
        <v>184133.04</v>
      </c>
      <c r="F131" s="83">
        <v>1575</v>
      </c>
      <c r="L131" s="83">
        <v>81194.09</v>
      </c>
      <c r="M131" s="83">
        <v>3081</v>
      </c>
      <c r="R131" s="83">
        <v>31078</v>
      </c>
      <c r="S131" s="83">
        <v>32493</v>
      </c>
      <c r="T131" s="83">
        <v>14023.92</v>
      </c>
      <c r="U131" s="83">
        <v>6131.3600000000006</v>
      </c>
      <c r="V131" s="83">
        <v>28670.400000000001</v>
      </c>
      <c r="W131" s="83">
        <v>3987.36</v>
      </c>
      <c r="AC131" s="83">
        <v>6120.74</v>
      </c>
      <c r="AD131" s="83">
        <v>1502.1</v>
      </c>
      <c r="AE131" s="83">
        <v>1215.8600000000001</v>
      </c>
      <c r="AH131" s="83">
        <v>845.18999999999994</v>
      </c>
      <c r="AI131" s="83">
        <v>284.85000000000002</v>
      </c>
      <c r="AJ131" s="83">
        <v>12285.37</v>
      </c>
      <c r="AM131" s="83">
        <v>3871.97</v>
      </c>
      <c r="AN131" s="83">
        <v>934.34999999999991</v>
      </c>
      <c r="AO131" s="83">
        <v>1981.61</v>
      </c>
      <c r="AQ131" s="83">
        <v>50689.63</v>
      </c>
      <c r="AU131" s="83">
        <v>26676.87</v>
      </c>
      <c r="AY131" s="83">
        <v>6383.48</v>
      </c>
      <c r="BB131" s="83">
        <v>250.75</v>
      </c>
      <c r="BC131" s="83">
        <v>30982.84</v>
      </c>
      <c r="BD131" s="83">
        <v>167.5</v>
      </c>
      <c r="BE131" s="83">
        <v>10125.400000000001</v>
      </c>
      <c r="BG131" s="83">
        <v>1442.64</v>
      </c>
      <c r="BI131" s="83">
        <v>6214.63</v>
      </c>
      <c r="BJ131" s="83">
        <v>824.51</v>
      </c>
      <c r="BK131" s="83">
        <v>953.39</v>
      </c>
      <c r="BM131" s="83">
        <v>8947.73</v>
      </c>
      <c r="BN131" s="83">
        <v>3681.91</v>
      </c>
      <c r="BO131" s="83">
        <v>647.12</v>
      </c>
      <c r="BP131" s="83">
        <v>230.67</v>
      </c>
      <c r="BT131" s="83">
        <v>873.5</v>
      </c>
      <c r="BU131" s="83">
        <v>873.5</v>
      </c>
      <c r="BY131" s="83">
        <v>10893.73</v>
      </c>
      <c r="BZ131" s="83">
        <v>97.29</v>
      </c>
      <c r="CC131" s="83">
        <v>1352.55</v>
      </c>
      <c r="CK131" s="83">
        <v>279.38</v>
      </c>
      <c r="CL131" s="83">
        <v>279.38</v>
      </c>
      <c r="CQ131" s="83">
        <v>10956.48</v>
      </c>
      <c r="CT131" s="83">
        <v>10787.53</v>
      </c>
    </row>
    <row r="132" spans="2:98" x14ac:dyDescent="0.25">
      <c r="B132" s="84" t="s">
        <v>337</v>
      </c>
      <c r="C132" s="84" t="s">
        <v>338</v>
      </c>
      <c r="D132" s="83">
        <v>2592963.919999999</v>
      </c>
      <c r="E132" s="83">
        <v>819223.02</v>
      </c>
      <c r="F132" s="83">
        <v>31590</v>
      </c>
      <c r="G132" s="83">
        <v>20773.670000000002</v>
      </c>
      <c r="I132" s="83">
        <v>9079.77</v>
      </c>
      <c r="J132" s="83">
        <v>1812.4</v>
      </c>
      <c r="L132" s="83">
        <v>431709.34</v>
      </c>
      <c r="M132" s="83">
        <v>24572.729999999996</v>
      </c>
      <c r="N132" s="83">
        <v>10188.99</v>
      </c>
      <c r="P132" s="83">
        <v>23751.61</v>
      </c>
      <c r="Q132" s="83">
        <v>12960</v>
      </c>
      <c r="T132" s="83">
        <v>66384.73000000001</v>
      </c>
      <c r="U132" s="83">
        <v>37660.69</v>
      </c>
      <c r="V132" s="83">
        <v>124589.15</v>
      </c>
      <c r="W132" s="83">
        <v>51222.680000000008</v>
      </c>
      <c r="AB132" s="83">
        <v>36192.879999999997</v>
      </c>
      <c r="AD132" s="83">
        <v>5840.99</v>
      </c>
      <c r="AE132" s="83">
        <v>8141.0599999999995</v>
      </c>
      <c r="AF132" s="83">
        <v>130021.01000000001</v>
      </c>
      <c r="AG132" s="83">
        <v>98660.99</v>
      </c>
      <c r="AJ132" s="83">
        <v>66225.45</v>
      </c>
      <c r="AK132" s="83">
        <v>14717.369999999999</v>
      </c>
      <c r="AL132" s="83">
        <v>24342.190000000002</v>
      </c>
      <c r="AM132" s="83">
        <v>150</v>
      </c>
      <c r="AN132" s="83">
        <v>76870.329999999987</v>
      </c>
      <c r="AO132" s="83">
        <v>300</v>
      </c>
      <c r="AQ132" s="83">
        <v>6225</v>
      </c>
      <c r="AT132" s="83">
        <v>10623.01</v>
      </c>
      <c r="AU132" s="83">
        <v>30599.29</v>
      </c>
      <c r="AV132" s="83">
        <v>3000</v>
      </c>
      <c r="AW132" s="83">
        <v>14563.53</v>
      </c>
      <c r="AX132" s="83">
        <v>8948.52</v>
      </c>
      <c r="AY132" s="83">
        <v>887.84</v>
      </c>
      <c r="AZ132" s="83">
        <v>4899.24</v>
      </c>
      <c r="BA132" s="83">
        <v>10044.4</v>
      </c>
      <c r="BB132" s="83">
        <v>60633.4</v>
      </c>
      <c r="BC132" s="83">
        <v>3106.2</v>
      </c>
      <c r="BD132" s="83">
        <v>17342.63</v>
      </c>
      <c r="BE132" s="83">
        <v>2125.25</v>
      </c>
      <c r="BG132" s="83">
        <v>434.27</v>
      </c>
      <c r="BH132" s="83">
        <v>2570.91</v>
      </c>
      <c r="BJ132" s="83">
        <v>62.41</v>
      </c>
      <c r="BM132" s="83">
        <v>53534.62</v>
      </c>
      <c r="BN132" s="83">
        <v>17757.560000000001</v>
      </c>
      <c r="BO132" s="83">
        <v>1053.52</v>
      </c>
      <c r="BQ132" s="83">
        <v>23603.190000000002</v>
      </c>
      <c r="BT132" s="83">
        <v>3818</v>
      </c>
      <c r="BU132" s="83">
        <v>3818</v>
      </c>
      <c r="BV132" s="83">
        <v>124748.98</v>
      </c>
      <c r="BY132" s="83">
        <v>35159.040000000001</v>
      </c>
      <c r="CC132" s="83">
        <v>20219.689999999999</v>
      </c>
      <c r="CE132" s="83">
        <v>5445.26</v>
      </c>
      <c r="CF132" s="83">
        <v>88.34</v>
      </c>
      <c r="CK132" s="83">
        <v>4488.7700000000004</v>
      </c>
      <c r="CL132" s="83">
        <v>4488.7700000000004</v>
      </c>
    </row>
    <row r="133" spans="2:98" x14ac:dyDescent="0.25">
      <c r="B133" s="84" t="s">
        <v>755</v>
      </c>
      <c r="C133" s="84" t="s">
        <v>756</v>
      </c>
      <c r="D133" s="83">
        <v>5625323.0199999996</v>
      </c>
      <c r="E133" s="83">
        <v>1976007.0499999998</v>
      </c>
      <c r="F133" s="83">
        <v>176261.46000000002</v>
      </c>
      <c r="G133" s="83">
        <v>43549.93</v>
      </c>
      <c r="I133" s="83">
        <v>117730.31</v>
      </c>
      <c r="J133" s="83">
        <v>1879.02</v>
      </c>
      <c r="L133" s="83">
        <v>1011550.8500000001</v>
      </c>
      <c r="M133" s="83">
        <v>49624.54</v>
      </c>
      <c r="N133" s="83">
        <v>19994.48</v>
      </c>
      <c r="P133" s="83">
        <v>10797.21</v>
      </c>
      <c r="T133" s="83">
        <v>167143.77000000002</v>
      </c>
      <c r="U133" s="83">
        <v>80136.13</v>
      </c>
      <c r="V133" s="83">
        <v>306474.87</v>
      </c>
      <c r="W133" s="83">
        <v>103313.83</v>
      </c>
      <c r="AB133" s="83">
        <v>4450.5300000000007</v>
      </c>
      <c r="AC133" s="83">
        <v>2095.3200000000002</v>
      </c>
      <c r="AD133" s="83">
        <v>17499.79</v>
      </c>
      <c r="AE133" s="83">
        <v>14515.159999999998</v>
      </c>
      <c r="AF133" s="83">
        <v>311701.93000000005</v>
      </c>
      <c r="AG133" s="83">
        <v>310054.06999999995</v>
      </c>
      <c r="AH133" s="83">
        <v>8922.4599999999991</v>
      </c>
      <c r="AI133" s="83">
        <v>37.54</v>
      </c>
      <c r="AJ133" s="83">
        <v>130071.62</v>
      </c>
      <c r="AK133" s="83">
        <v>29670.54</v>
      </c>
      <c r="AL133" s="83">
        <v>74464.45</v>
      </c>
      <c r="AM133" s="83">
        <v>79825.540000000008</v>
      </c>
      <c r="AP133" s="83">
        <v>6292.21</v>
      </c>
      <c r="AQ133" s="83">
        <v>25946.79</v>
      </c>
      <c r="AR133" s="83">
        <v>100</v>
      </c>
      <c r="AT133" s="83">
        <v>51249.19</v>
      </c>
      <c r="AU133" s="83">
        <v>98093.47</v>
      </c>
      <c r="AV133" s="83">
        <v>2728</v>
      </c>
      <c r="AY133" s="83">
        <v>2895.55</v>
      </c>
      <c r="AZ133" s="83">
        <v>10919.76</v>
      </c>
      <c r="BB133" s="83">
        <v>9351.51</v>
      </c>
      <c r="BC133" s="83">
        <v>8100.96</v>
      </c>
      <c r="BD133" s="83">
        <v>54456.94</v>
      </c>
      <c r="BI133" s="83">
        <v>11486.39</v>
      </c>
      <c r="BJ133" s="83">
        <v>4067.61</v>
      </c>
      <c r="BM133" s="83">
        <v>60359</v>
      </c>
      <c r="BN133" s="83">
        <v>13863.61</v>
      </c>
      <c r="BO133" s="83">
        <v>4066.59</v>
      </c>
      <c r="BQ133" s="83">
        <v>51125.88</v>
      </c>
      <c r="BR133" s="83">
        <v>11186.25</v>
      </c>
      <c r="BS133" s="83">
        <v>37</v>
      </c>
      <c r="BX133" s="83">
        <v>46902.75</v>
      </c>
      <c r="BY133" s="83">
        <v>20886.09</v>
      </c>
      <c r="CC133" s="83">
        <v>10556.11</v>
      </c>
      <c r="CI133" s="83">
        <v>5247.2800000000007</v>
      </c>
      <c r="CK133" s="83">
        <v>31762.11</v>
      </c>
      <c r="CL133" s="83">
        <v>31762.11</v>
      </c>
      <c r="CO133" s="83">
        <v>276.74</v>
      </c>
      <c r="CQ133" s="83">
        <v>13473.59</v>
      </c>
      <c r="CT133" s="83">
        <v>22119.24</v>
      </c>
    </row>
    <row r="134" spans="2:98" x14ac:dyDescent="0.25">
      <c r="B134" s="84" t="s">
        <v>343</v>
      </c>
      <c r="C134" s="84" t="s">
        <v>344</v>
      </c>
      <c r="D134" s="83">
        <v>52890941.699999966</v>
      </c>
      <c r="E134" s="83">
        <v>20489378.00999999</v>
      </c>
      <c r="F134" s="83">
        <v>682962.99000000022</v>
      </c>
      <c r="G134" s="83">
        <v>28686.500000000004</v>
      </c>
      <c r="I134" s="83">
        <v>1389793.9</v>
      </c>
      <c r="J134" s="83">
        <v>79845.799999999988</v>
      </c>
      <c r="K134" s="83">
        <v>88619.66</v>
      </c>
      <c r="L134" s="83">
        <v>7056675.9300000006</v>
      </c>
      <c r="M134" s="83">
        <v>334865.11</v>
      </c>
      <c r="N134" s="83">
        <v>190294</v>
      </c>
      <c r="P134" s="83">
        <v>434413.79</v>
      </c>
      <c r="Q134" s="83">
        <v>1582.65</v>
      </c>
      <c r="T134" s="83">
        <v>1712652.8100000005</v>
      </c>
      <c r="U134" s="83">
        <v>595091.1100000001</v>
      </c>
      <c r="V134" s="83">
        <v>3194307.7300000004</v>
      </c>
      <c r="W134" s="83">
        <v>833128.41</v>
      </c>
      <c r="X134" s="83">
        <v>148.69</v>
      </c>
      <c r="AA134" s="83">
        <v>-29.66</v>
      </c>
      <c r="AB134" s="83">
        <v>41763.690000000017</v>
      </c>
      <c r="AC134" s="83">
        <v>14796.740000000011</v>
      </c>
      <c r="AD134" s="83">
        <v>128909.07000000002</v>
      </c>
      <c r="AE134" s="83">
        <v>106027.85999999999</v>
      </c>
      <c r="AF134" s="83">
        <v>2898038.5200000005</v>
      </c>
      <c r="AG134" s="83">
        <v>2548541.9899999998</v>
      </c>
      <c r="AH134" s="83">
        <v>35410.649999999994</v>
      </c>
      <c r="AI134" s="83">
        <v>341.92</v>
      </c>
      <c r="AJ134" s="83">
        <v>1669223.0000000002</v>
      </c>
      <c r="AK134" s="83">
        <v>204101.44</v>
      </c>
      <c r="AL134" s="83">
        <v>785131.83000000007</v>
      </c>
      <c r="AM134" s="83">
        <v>255423.21999999997</v>
      </c>
      <c r="AN134" s="83">
        <v>1002742.8200000001</v>
      </c>
      <c r="AO134" s="83">
        <v>20507.38</v>
      </c>
      <c r="AQ134" s="83">
        <v>276565.3</v>
      </c>
      <c r="AT134" s="83">
        <v>315293.66000000003</v>
      </c>
      <c r="AU134" s="83">
        <v>1481816.6400000001</v>
      </c>
      <c r="AV134" s="83">
        <v>151832.42000000001</v>
      </c>
      <c r="AW134" s="83">
        <v>37597.03</v>
      </c>
      <c r="AX134" s="83">
        <v>22474.67</v>
      </c>
      <c r="AY134" s="83">
        <v>70348.28</v>
      </c>
      <c r="AZ134" s="83">
        <v>8965.0400000000009</v>
      </c>
      <c r="BB134" s="83">
        <v>143692.18</v>
      </c>
      <c r="BC134" s="83">
        <v>177616.88999999998</v>
      </c>
      <c r="BD134" s="83">
        <v>198758.8</v>
      </c>
      <c r="BE134" s="83">
        <v>6723.58</v>
      </c>
      <c r="BF134" s="83">
        <v>60355.28</v>
      </c>
      <c r="BG134" s="83">
        <v>11378.11</v>
      </c>
      <c r="BL134" s="83">
        <v>4751.8500000000004</v>
      </c>
      <c r="BM134" s="83">
        <v>648797.51</v>
      </c>
      <c r="BN134" s="83">
        <v>366176.12</v>
      </c>
      <c r="BO134" s="83">
        <v>4050.1600000000003</v>
      </c>
      <c r="BP134" s="83">
        <v>27517.949999999997</v>
      </c>
      <c r="BQ134" s="83">
        <v>684388.34</v>
      </c>
      <c r="BR134" s="83">
        <v>19345.54</v>
      </c>
      <c r="BT134" s="83">
        <v>56331.08</v>
      </c>
      <c r="BU134" s="83">
        <v>56331.08</v>
      </c>
      <c r="BV134" s="83">
        <v>189786.75999999998</v>
      </c>
      <c r="BX134" s="83">
        <v>304329.83999999997</v>
      </c>
      <c r="BY134" s="83">
        <v>476047.53</v>
      </c>
      <c r="CC134" s="83">
        <v>52110.62</v>
      </c>
      <c r="CD134" s="83">
        <v>33432</v>
      </c>
      <c r="CE134" s="83">
        <v>22531.65</v>
      </c>
      <c r="CH134" s="83">
        <v>1728.75</v>
      </c>
      <c r="CI134" s="83">
        <v>489.85</v>
      </c>
      <c r="CK134" s="83">
        <v>53940.859999999993</v>
      </c>
      <c r="CL134" s="83">
        <v>53940.859999999993</v>
      </c>
      <c r="CP134" s="83">
        <v>59065.23</v>
      </c>
      <c r="CR134" s="83">
        <v>9545.27</v>
      </c>
      <c r="CT134" s="83">
        <v>89779.349999999991</v>
      </c>
    </row>
    <row r="135" spans="2:98" x14ac:dyDescent="0.25">
      <c r="B135" s="84" t="s">
        <v>439</v>
      </c>
      <c r="C135" s="84" t="s">
        <v>440</v>
      </c>
      <c r="D135" s="83">
        <v>10758610.369999999</v>
      </c>
      <c r="E135" s="83">
        <v>3203281.86</v>
      </c>
      <c r="F135" s="83">
        <v>148964.71</v>
      </c>
      <c r="G135" s="83">
        <v>54466.340000000011</v>
      </c>
      <c r="I135" s="83">
        <v>203516.15000000005</v>
      </c>
      <c r="J135" s="83">
        <v>28237.27</v>
      </c>
      <c r="L135" s="83">
        <v>1461060.3399999999</v>
      </c>
      <c r="M135" s="83">
        <v>54832.229999999996</v>
      </c>
      <c r="N135" s="83">
        <v>95396.659999999989</v>
      </c>
      <c r="P135" s="83">
        <v>193670.60000000003</v>
      </c>
      <c r="Q135" s="83">
        <v>12026.760000000002</v>
      </c>
      <c r="T135" s="83">
        <v>272317.58999999991</v>
      </c>
      <c r="U135" s="83">
        <v>133978.07999999999</v>
      </c>
      <c r="V135" s="83">
        <v>511015.4</v>
      </c>
      <c r="W135" s="83">
        <v>239309.63</v>
      </c>
      <c r="AB135" s="83">
        <v>16764.75</v>
      </c>
      <c r="AC135" s="83">
        <v>8989.7999999999993</v>
      </c>
      <c r="AD135" s="83">
        <v>24054.32</v>
      </c>
      <c r="AE135" s="83">
        <v>23048.560000000005</v>
      </c>
      <c r="AF135" s="83">
        <v>530380.96</v>
      </c>
      <c r="AG135" s="83">
        <v>489908.03999999992</v>
      </c>
      <c r="AI135" s="83">
        <v>41445.75</v>
      </c>
      <c r="AJ135" s="83">
        <v>538861.12</v>
      </c>
      <c r="AK135" s="83">
        <v>58184.87</v>
      </c>
      <c r="AL135" s="83">
        <v>137714.94</v>
      </c>
      <c r="AM135" s="83">
        <v>78604.320000000007</v>
      </c>
      <c r="AN135" s="83">
        <v>84395.400000000009</v>
      </c>
      <c r="AO135" s="83">
        <v>4769.5999999999995</v>
      </c>
      <c r="AQ135" s="83">
        <v>340107.53</v>
      </c>
      <c r="AT135" s="83">
        <v>32689.32</v>
      </c>
      <c r="AU135" s="83">
        <v>464832.76999999996</v>
      </c>
      <c r="AV135" s="83">
        <v>134472.32000000001</v>
      </c>
      <c r="AY135" s="83">
        <v>37467.78</v>
      </c>
      <c r="AZ135" s="83">
        <v>40345.49</v>
      </c>
      <c r="BA135" s="83">
        <v>28761.46</v>
      </c>
      <c r="BB135" s="83">
        <v>107651.03</v>
      </c>
      <c r="BC135" s="83">
        <v>38877.919999999998</v>
      </c>
      <c r="BD135" s="83">
        <v>147051.93</v>
      </c>
      <c r="BE135" s="83">
        <v>239.14</v>
      </c>
      <c r="BG135" s="83">
        <v>24498.02</v>
      </c>
      <c r="BI135" s="83">
        <v>2179.2800000000002</v>
      </c>
      <c r="BM135" s="83">
        <v>137864.65</v>
      </c>
      <c r="BN135" s="83">
        <v>79426.720000000001</v>
      </c>
      <c r="BO135" s="83">
        <v>400.1</v>
      </c>
      <c r="BQ135" s="83">
        <v>125259.54999999999</v>
      </c>
      <c r="BT135" s="83">
        <v>15450.99</v>
      </c>
      <c r="BU135" s="83">
        <v>15450.99</v>
      </c>
      <c r="BV135" s="83">
        <v>3737.92</v>
      </c>
      <c r="BX135" s="83">
        <v>81053.19</v>
      </c>
      <c r="BY135" s="83">
        <v>166827.81</v>
      </c>
      <c r="CC135" s="83">
        <v>27496.26</v>
      </c>
      <c r="CD135" s="83">
        <v>35000</v>
      </c>
      <c r="CK135" s="83">
        <v>37723.139999999992</v>
      </c>
      <c r="CL135" s="83">
        <v>37723.139999999992</v>
      </c>
    </row>
    <row r="136" spans="2:98" x14ac:dyDescent="0.25">
      <c r="B136" s="84" t="s">
        <v>283</v>
      </c>
      <c r="C136" s="84" t="s">
        <v>284</v>
      </c>
      <c r="D136" s="83">
        <v>15831235.359999996</v>
      </c>
      <c r="E136" s="83">
        <v>5442343.9600000009</v>
      </c>
      <c r="F136" s="83">
        <v>136409.25</v>
      </c>
      <c r="G136" s="83">
        <v>177945.21999999997</v>
      </c>
      <c r="I136" s="83">
        <v>191796.25</v>
      </c>
      <c r="J136" s="83">
        <v>150161.43</v>
      </c>
      <c r="K136" s="83">
        <v>12038</v>
      </c>
      <c r="L136" s="83">
        <v>2440512.1700000004</v>
      </c>
      <c r="M136" s="83">
        <v>110776.86</v>
      </c>
      <c r="N136" s="83">
        <v>129365.04000000001</v>
      </c>
      <c r="P136" s="83">
        <v>175737.28</v>
      </c>
      <c r="Q136" s="83">
        <v>32224.389999999996</v>
      </c>
      <c r="T136" s="83">
        <v>458378.30000000005</v>
      </c>
      <c r="U136" s="83">
        <v>216188.32000000004</v>
      </c>
      <c r="V136" s="83">
        <v>859095.46</v>
      </c>
      <c r="W136" s="83">
        <v>314908.37000000005</v>
      </c>
      <c r="AB136" s="83">
        <v>12179.679999999998</v>
      </c>
      <c r="AC136" s="83">
        <v>5866.4299999999985</v>
      </c>
      <c r="AD136" s="83">
        <v>35549.709999999992</v>
      </c>
      <c r="AE136" s="83">
        <v>33673.770000000004</v>
      </c>
      <c r="AF136" s="83">
        <v>894393.19</v>
      </c>
      <c r="AG136" s="83">
        <v>838346.81</v>
      </c>
      <c r="AJ136" s="83">
        <v>915773.08</v>
      </c>
      <c r="AK136" s="83">
        <v>79938.63</v>
      </c>
      <c r="AL136" s="83">
        <v>88254.64</v>
      </c>
      <c r="AM136" s="83">
        <v>16131.199999999999</v>
      </c>
      <c r="AN136" s="83">
        <v>58556.4</v>
      </c>
      <c r="AO136" s="83">
        <v>15694.869999999999</v>
      </c>
      <c r="AQ136" s="83">
        <v>7400</v>
      </c>
      <c r="AS136" s="83">
        <v>84145.260000000009</v>
      </c>
      <c r="AT136" s="83">
        <v>64078.229999999996</v>
      </c>
      <c r="AU136" s="83">
        <v>496490.23</v>
      </c>
      <c r="AV136" s="83">
        <v>7460.4</v>
      </c>
      <c r="AW136" s="83">
        <v>20951.689999999999</v>
      </c>
      <c r="AX136" s="83">
        <v>26735.5</v>
      </c>
      <c r="AZ136" s="83">
        <v>45207.72</v>
      </c>
      <c r="BA136" s="83">
        <v>6170.36</v>
      </c>
      <c r="BB136" s="83">
        <v>92049.08</v>
      </c>
      <c r="BC136" s="83">
        <v>4516.76</v>
      </c>
      <c r="BD136" s="83">
        <v>20098.48</v>
      </c>
      <c r="BE136" s="83">
        <v>12601.59</v>
      </c>
      <c r="BG136" s="83">
        <v>3319.75</v>
      </c>
      <c r="BH136" s="83">
        <v>13279.08</v>
      </c>
      <c r="BL136" s="83">
        <v>1106.32</v>
      </c>
      <c r="BM136" s="83">
        <v>198549</v>
      </c>
      <c r="BN136" s="83">
        <v>175419.26</v>
      </c>
      <c r="BO136" s="83">
        <v>10665.49</v>
      </c>
      <c r="BQ136" s="83">
        <v>181144.47</v>
      </c>
      <c r="BR136" s="83">
        <v>29882.76</v>
      </c>
      <c r="BT136" s="83">
        <v>30571.17</v>
      </c>
      <c r="BU136" s="83">
        <v>30571.17</v>
      </c>
      <c r="BX136" s="83">
        <v>55112.69</v>
      </c>
      <c r="BY136" s="83">
        <v>145360.15000000002</v>
      </c>
      <c r="CC136" s="83">
        <v>82736.790000000008</v>
      </c>
      <c r="CK136" s="83">
        <v>56332.54</v>
      </c>
      <c r="CL136" s="83">
        <v>56332.54</v>
      </c>
      <c r="CO136" s="83">
        <v>68800.25</v>
      </c>
      <c r="CR136" s="83">
        <v>15614.12</v>
      </c>
      <c r="CT136" s="83">
        <v>33197.51</v>
      </c>
    </row>
    <row r="137" spans="2:98" x14ac:dyDescent="0.25">
      <c r="B137" s="84" t="s">
        <v>831</v>
      </c>
      <c r="C137" s="84" t="s">
        <v>832</v>
      </c>
      <c r="D137" s="83">
        <v>2585187.42</v>
      </c>
      <c r="E137" s="83">
        <v>887342.12</v>
      </c>
      <c r="F137" s="83">
        <v>29086.74</v>
      </c>
      <c r="G137" s="83">
        <v>6328.1</v>
      </c>
      <c r="I137" s="83">
        <v>38247.270000000004</v>
      </c>
      <c r="J137" s="83">
        <v>500</v>
      </c>
      <c r="L137" s="83">
        <v>438951.37</v>
      </c>
      <c r="M137" s="83">
        <v>24685.129999999997</v>
      </c>
      <c r="N137" s="83">
        <v>16992.86</v>
      </c>
      <c r="P137" s="83">
        <v>11699.119999999999</v>
      </c>
      <c r="T137" s="83">
        <v>72710.679999999993</v>
      </c>
      <c r="U137" s="83">
        <v>37049.839999999997</v>
      </c>
      <c r="V137" s="83">
        <v>136234.58000000002</v>
      </c>
      <c r="W137" s="83">
        <v>53904.979999999996</v>
      </c>
      <c r="AB137" s="83">
        <v>1832.5</v>
      </c>
      <c r="AC137" s="83">
        <v>962.29</v>
      </c>
      <c r="AD137" s="83">
        <v>5508.36</v>
      </c>
      <c r="AE137" s="83">
        <v>16860.62</v>
      </c>
      <c r="AF137" s="83">
        <v>132800</v>
      </c>
      <c r="AG137" s="83">
        <v>110808</v>
      </c>
      <c r="AJ137" s="83">
        <v>68368.7</v>
      </c>
      <c r="AK137" s="83">
        <v>15276.72</v>
      </c>
      <c r="AL137" s="83">
        <v>32946.99</v>
      </c>
      <c r="AM137" s="83">
        <v>32843.120000000003</v>
      </c>
      <c r="AN137" s="83">
        <v>12318.970000000001</v>
      </c>
      <c r="AO137" s="83">
        <v>136.53</v>
      </c>
      <c r="AQ137" s="83">
        <v>107751.51</v>
      </c>
      <c r="AT137" s="83">
        <v>16153.83</v>
      </c>
      <c r="AU137" s="83">
        <v>33612.28</v>
      </c>
      <c r="AV137" s="83">
        <v>28071.8</v>
      </c>
      <c r="AY137" s="83">
        <v>9775.6</v>
      </c>
      <c r="BA137" s="83">
        <v>321</v>
      </c>
      <c r="BB137" s="83">
        <v>2525.4699999999998</v>
      </c>
      <c r="BD137" s="83">
        <v>24176.079999999998</v>
      </c>
      <c r="BE137" s="83">
        <v>6756.91</v>
      </c>
      <c r="BG137" s="83">
        <v>98.03</v>
      </c>
      <c r="BM137" s="83">
        <v>23734.09</v>
      </c>
      <c r="BN137" s="83">
        <v>9021.5</v>
      </c>
      <c r="BO137" s="83">
        <v>1022.94</v>
      </c>
      <c r="BP137" s="83">
        <v>2342.23</v>
      </c>
      <c r="BQ137" s="83">
        <v>11538.99</v>
      </c>
      <c r="BR137" s="83">
        <v>7260</v>
      </c>
      <c r="BT137" s="83">
        <v>1475.53</v>
      </c>
      <c r="BU137" s="83">
        <v>1475.53</v>
      </c>
      <c r="BV137" s="83">
        <v>11346.87</v>
      </c>
      <c r="BX137" s="83">
        <v>2177.9699999999998</v>
      </c>
      <c r="BY137" s="83">
        <v>39154.53</v>
      </c>
      <c r="CC137" s="83">
        <v>35330.26</v>
      </c>
      <c r="CE137" s="83">
        <v>2787.11</v>
      </c>
      <c r="CK137" s="83">
        <v>5251.95</v>
      </c>
      <c r="CL137" s="83">
        <v>5251.95</v>
      </c>
      <c r="CQ137" s="83">
        <v>17386.419999999998</v>
      </c>
      <c r="CT137" s="83">
        <v>1718.93</v>
      </c>
    </row>
    <row r="138" spans="2:98" x14ac:dyDescent="0.25">
      <c r="B138" s="84" t="s">
        <v>233</v>
      </c>
      <c r="C138" s="84" t="s">
        <v>234</v>
      </c>
      <c r="D138" s="83">
        <v>2901806.11</v>
      </c>
      <c r="E138" s="83">
        <v>1194214.19</v>
      </c>
      <c r="F138" s="83">
        <v>9234</v>
      </c>
      <c r="I138" s="83">
        <v>15858</v>
      </c>
      <c r="J138" s="83">
        <v>74843.3</v>
      </c>
      <c r="L138" s="83">
        <v>219276.85</v>
      </c>
      <c r="M138" s="83">
        <v>8688.6</v>
      </c>
      <c r="P138" s="83">
        <v>14650</v>
      </c>
      <c r="Q138" s="83">
        <v>1350</v>
      </c>
      <c r="T138" s="83">
        <v>95285.359999999986</v>
      </c>
      <c r="U138" s="83">
        <v>18265.670000000002</v>
      </c>
      <c r="V138" s="83">
        <v>181685.75999999998</v>
      </c>
      <c r="W138" s="83">
        <v>22421.25</v>
      </c>
      <c r="AD138" s="83">
        <v>7660.66</v>
      </c>
      <c r="AE138" s="83">
        <v>4020.37</v>
      </c>
      <c r="AF138" s="83">
        <v>131611.04999999999</v>
      </c>
      <c r="AG138" s="83">
        <v>59508</v>
      </c>
      <c r="AH138" s="83">
        <v>-33.33</v>
      </c>
      <c r="AI138" s="83">
        <v>1072.5700000000002</v>
      </c>
      <c r="AJ138" s="83">
        <v>77643.67</v>
      </c>
      <c r="AK138" s="83">
        <v>37713.96</v>
      </c>
      <c r="AM138" s="83">
        <v>2956.6099999999997</v>
      </c>
      <c r="AN138" s="83">
        <v>1047.69</v>
      </c>
      <c r="AP138" s="83">
        <v>-131.97999999999999</v>
      </c>
      <c r="AQ138" s="83">
        <v>20866.25</v>
      </c>
      <c r="AU138" s="83">
        <v>34714.979999999996</v>
      </c>
      <c r="AZ138" s="83">
        <v>11628.6</v>
      </c>
      <c r="BB138" s="83">
        <v>2158.36</v>
      </c>
      <c r="BC138" s="83">
        <v>3215.1</v>
      </c>
      <c r="BD138" s="83">
        <v>209756.44</v>
      </c>
      <c r="BE138" s="83">
        <v>473</v>
      </c>
      <c r="BF138" s="83">
        <v>1412.4</v>
      </c>
      <c r="BI138" s="83">
        <v>1668.5</v>
      </c>
      <c r="BM138" s="83">
        <v>43179.85</v>
      </c>
      <c r="BN138" s="83">
        <v>40633.5</v>
      </c>
      <c r="BO138" s="83">
        <v>154.69999999999999</v>
      </c>
      <c r="BP138" s="83">
        <v>7732.14</v>
      </c>
      <c r="BQ138" s="83">
        <v>2098.5</v>
      </c>
      <c r="BT138" s="83">
        <v>6244.2199999999993</v>
      </c>
      <c r="BU138" s="83">
        <v>6244.2199999999993</v>
      </c>
      <c r="BV138" s="83">
        <v>193896.52</v>
      </c>
      <c r="BY138" s="83">
        <v>54631.9</v>
      </c>
      <c r="BZ138" s="83">
        <v>37847.050000000003</v>
      </c>
      <c r="CC138" s="83">
        <v>7985.37</v>
      </c>
      <c r="CK138" s="83">
        <v>10408.84</v>
      </c>
      <c r="CL138" s="83">
        <v>10408.84</v>
      </c>
      <c r="CT138" s="83">
        <v>32257.64</v>
      </c>
    </row>
    <row r="139" spans="2:98" x14ac:dyDescent="0.25">
      <c r="B139" s="84" t="s">
        <v>263</v>
      </c>
      <c r="C139" s="84" t="s">
        <v>264</v>
      </c>
      <c r="D139" s="83">
        <v>1732438.3199999996</v>
      </c>
      <c r="E139" s="83">
        <v>517898.73</v>
      </c>
      <c r="F139" s="83">
        <v>6612.5</v>
      </c>
      <c r="G139" s="83">
        <v>18900</v>
      </c>
      <c r="I139" s="83">
        <v>22214.5</v>
      </c>
      <c r="L139" s="83">
        <v>276066.62</v>
      </c>
      <c r="M139" s="83">
        <v>41952.82</v>
      </c>
      <c r="N139" s="83">
        <v>10557.03</v>
      </c>
      <c r="P139" s="83">
        <v>21453.46</v>
      </c>
      <c r="T139" s="83">
        <v>41908.68</v>
      </c>
      <c r="U139" s="83">
        <v>25435.52</v>
      </c>
      <c r="V139" s="83">
        <v>75907.360000000001</v>
      </c>
      <c r="W139" s="83">
        <v>39248.14</v>
      </c>
      <c r="AB139" s="83">
        <v>1111.6599999999999</v>
      </c>
      <c r="AC139" s="83">
        <v>680.4</v>
      </c>
      <c r="AD139" s="83">
        <v>3333.37</v>
      </c>
      <c r="AE139" s="83">
        <v>15535.51</v>
      </c>
      <c r="AF139" s="83">
        <v>74144.58</v>
      </c>
      <c r="AG139" s="83">
        <v>130029.42000000001</v>
      </c>
      <c r="AJ139" s="83">
        <v>45727.61</v>
      </c>
      <c r="AK139" s="83">
        <v>20275.650000000001</v>
      </c>
      <c r="AL139" s="83">
        <v>28772.06</v>
      </c>
      <c r="AM139" s="83">
        <v>821.38</v>
      </c>
      <c r="AN139" s="83">
        <v>17910.419999999998</v>
      </c>
      <c r="AO139" s="83">
        <v>2427.0300000000002</v>
      </c>
      <c r="AP139" s="83">
        <v>4765.99</v>
      </c>
      <c r="AQ139" s="83">
        <v>35704.080000000002</v>
      </c>
      <c r="AT139" s="83">
        <v>280.53999999999996</v>
      </c>
      <c r="AU139" s="83">
        <v>5203.3</v>
      </c>
      <c r="AV139" s="83">
        <v>193.38</v>
      </c>
      <c r="AW139" s="83">
        <v>1844.64</v>
      </c>
      <c r="BA139" s="83">
        <v>7460.43</v>
      </c>
      <c r="BC139" s="83">
        <v>15654.68</v>
      </c>
      <c r="BD139" s="83">
        <v>13709.279999999999</v>
      </c>
      <c r="BE139" s="83">
        <v>329.1</v>
      </c>
      <c r="BG139" s="83">
        <v>585.72</v>
      </c>
      <c r="BI139" s="83">
        <v>365.45</v>
      </c>
      <c r="BM139" s="83">
        <v>18512.98</v>
      </c>
      <c r="BN139" s="83">
        <v>15432.18</v>
      </c>
      <c r="BP139" s="83">
        <v>2133.4499999999998</v>
      </c>
      <c r="BT139" s="83">
        <v>30</v>
      </c>
      <c r="BU139" s="83">
        <v>30</v>
      </c>
      <c r="BV139" s="83">
        <v>125660.15</v>
      </c>
      <c r="BY139" s="83">
        <v>12011.59</v>
      </c>
      <c r="BZ139" s="83">
        <v>25204.35</v>
      </c>
      <c r="CC139" s="83">
        <v>3190.1</v>
      </c>
      <c r="CE139" s="83">
        <v>1754.14</v>
      </c>
      <c r="CK139" s="83">
        <v>3488.34</v>
      </c>
      <c r="CL139" s="83">
        <v>3488.34</v>
      </c>
    </row>
    <row r="140" spans="2:98" x14ac:dyDescent="0.25">
      <c r="B140" s="84" t="s">
        <v>767</v>
      </c>
      <c r="C140" s="84" t="s">
        <v>768</v>
      </c>
      <c r="D140" s="83">
        <v>4047699.6599999988</v>
      </c>
      <c r="E140" s="83">
        <v>1463941.04</v>
      </c>
      <c r="F140" s="83">
        <v>51488.810000000005</v>
      </c>
      <c r="G140" s="83">
        <v>38585.53</v>
      </c>
      <c r="I140" s="83">
        <v>28518.720000000001</v>
      </c>
      <c r="J140" s="83">
        <v>2513.5100000000002</v>
      </c>
      <c r="K140" s="83">
        <v>6019</v>
      </c>
      <c r="L140" s="83">
        <v>552411.61</v>
      </c>
      <c r="M140" s="83">
        <v>58021.69</v>
      </c>
      <c r="N140" s="83">
        <v>23187.98</v>
      </c>
      <c r="P140" s="83">
        <v>66021.509999999995</v>
      </c>
      <c r="T140" s="83">
        <v>119143.95999999999</v>
      </c>
      <c r="U140" s="83">
        <v>52412.03</v>
      </c>
      <c r="V140" s="83">
        <v>205356.41999999998</v>
      </c>
      <c r="W140" s="83">
        <v>75239.180000000008</v>
      </c>
      <c r="AB140" s="83">
        <v>10287.24</v>
      </c>
      <c r="AC140" s="83">
        <v>2748.2400000000002</v>
      </c>
      <c r="AD140" s="83">
        <v>7540.3200000000006</v>
      </c>
      <c r="AE140" s="83">
        <v>17589.71</v>
      </c>
      <c r="AF140" s="83">
        <v>211660.56</v>
      </c>
      <c r="AG140" s="83">
        <v>148126.44</v>
      </c>
      <c r="AJ140" s="83">
        <v>99040.37999999999</v>
      </c>
      <c r="AK140" s="83">
        <v>26934.940000000002</v>
      </c>
      <c r="AL140" s="83">
        <v>42300.14</v>
      </c>
      <c r="AM140" s="83">
        <v>5159.91</v>
      </c>
      <c r="AN140" s="83">
        <v>17312.2</v>
      </c>
      <c r="AO140" s="83">
        <v>32.06</v>
      </c>
      <c r="AQ140" s="83">
        <v>7375.81</v>
      </c>
      <c r="AR140" s="83">
        <v>33117.26</v>
      </c>
      <c r="AT140" s="83">
        <v>3248.77</v>
      </c>
      <c r="AU140" s="83">
        <v>21008.27</v>
      </c>
      <c r="AV140" s="83">
        <v>23705</v>
      </c>
      <c r="AW140" s="83">
        <v>1281</v>
      </c>
      <c r="AY140" s="83">
        <v>233.11</v>
      </c>
      <c r="AZ140" s="83">
        <v>11467.11</v>
      </c>
      <c r="BB140" s="83">
        <v>16621.5</v>
      </c>
      <c r="BC140" s="83">
        <v>14456.38</v>
      </c>
      <c r="BD140" s="83">
        <v>63005.919999999998</v>
      </c>
      <c r="BG140" s="83">
        <v>-65.38</v>
      </c>
      <c r="BH140" s="83">
        <v>1302.5999999999999</v>
      </c>
      <c r="BM140" s="83">
        <v>52032</v>
      </c>
      <c r="BN140" s="83">
        <v>26083.14</v>
      </c>
      <c r="BO140" s="83">
        <v>651.25</v>
      </c>
      <c r="BP140" s="83">
        <v>2350.42</v>
      </c>
      <c r="BQ140" s="83">
        <v>33352.58</v>
      </c>
      <c r="BR140" s="83">
        <v>12629.38</v>
      </c>
      <c r="BT140" s="83">
        <v>948.07</v>
      </c>
      <c r="BU140" s="83">
        <v>948.07</v>
      </c>
      <c r="BV140" s="83">
        <v>258083.5</v>
      </c>
      <c r="BY140" s="83">
        <v>40262</v>
      </c>
      <c r="CC140" s="83">
        <v>33250.03</v>
      </c>
      <c r="CE140" s="83">
        <v>17368.919999999998</v>
      </c>
      <c r="CK140" s="83">
        <v>19005.010000000002</v>
      </c>
      <c r="CL140" s="83">
        <v>19005.010000000002</v>
      </c>
      <c r="CT140" s="83">
        <v>23332.880000000001</v>
      </c>
    </row>
    <row r="141" spans="2:98" x14ac:dyDescent="0.25">
      <c r="B141" s="84" t="s">
        <v>377</v>
      </c>
      <c r="C141" s="84" t="s">
        <v>378</v>
      </c>
      <c r="D141" s="83">
        <v>2873211.06</v>
      </c>
      <c r="E141" s="83">
        <v>1024098.01</v>
      </c>
      <c r="F141" s="83">
        <v>14018.29</v>
      </c>
      <c r="I141" s="83">
        <v>27757.18</v>
      </c>
      <c r="J141" s="83">
        <v>11077.51</v>
      </c>
      <c r="L141" s="83">
        <v>448364.89</v>
      </c>
      <c r="M141" s="83">
        <v>20836.39</v>
      </c>
      <c r="P141" s="83">
        <v>17965.32</v>
      </c>
      <c r="Q141" s="83">
        <v>4166.3999999999996</v>
      </c>
      <c r="T141" s="83">
        <v>81567.600000000006</v>
      </c>
      <c r="U141" s="83">
        <v>36704.67</v>
      </c>
      <c r="V141" s="83">
        <v>152915.31</v>
      </c>
      <c r="W141" s="83">
        <v>46083.97</v>
      </c>
      <c r="AB141" s="83">
        <v>2164.9499999999998</v>
      </c>
      <c r="AC141" s="83">
        <v>960.94</v>
      </c>
      <c r="AD141" s="83">
        <v>10358.26</v>
      </c>
      <c r="AE141" s="83">
        <v>22754</v>
      </c>
      <c r="AF141" s="83">
        <v>143991.97999999998</v>
      </c>
      <c r="AG141" s="83">
        <v>130702.98999999999</v>
      </c>
      <c r="AH141" s="83">
        <v>967.86</v>
      </c>
      <c r="AJ141" s="83">
        <v>89691.44</v>
      </c>
      <c r="AK141" s="83">
        <v>26342.17</v>
      </c>
      <c r="AL141" s="83">
        <v>49210.68</v>
      </c>
      <c r="AM141" s="83">
        <v>6730.66</v>
      </c>
      <c r="AN141" s="83">
        <v>6644.54</v>
      </c>
      <c r="AO141" s="83">
        <v>15574.47</v>
      </c>
      <c r="AP141" s="83">
        <v>3633.69</v>
      </c>
      <c r="AQ141" s="83">
        <v>124810.49</v>
      </c>
      <c r="AT141" s="83">
        <v>1588.7599999999998</v>
      </c>
      <c r="AU141" s="83">
        <v>15443.98</v>
      </c>
      <c r="AV141" s="83">
        <v>13097.9</v>
      </c>
      <c r="AW141" s="83">
        <v>2108.94</v>
      </c>
      <c r="AY141" s="83">
        <v>4048.16</v>
      </c>
      <c r="AZ141" s="83">
        <v>1317.25</v>
      </c>
      <c r="BA141" s="83">
        <v>1829.8</v>
      </c>
      <c r="BB141" s="83">
        <v>10240.69</v>
      </c>
      <c r="BC141" s="83">
        <v>5369.62</v>
      </c>
      <c r="BD141" s="83">
        <v>9565.1299999999992</v>
      </c>
      <c r="BE141" s="83">
        <v>88774.720000000001</v>
      </c>
      <c r="BH141" s="83">
        <v>1125.19</v>
      </c>
      <c r="BI141" s="83">
        <v>7705.63</v>
      </c>
      <c r="BM141" s="83">
        <v>21012</v>
      </c>
      <c r="BN141" s="83">
        <v>30092.219999999998</v>
      </c>
      <c r="BO141" s="83">
        <v>221.83</v>
      </c>
      <c r="BP141" s="83">
        <v>475</v>
      </c>
      <c r="BQ141" s="83">
        <v>11531.17</v>
      </c>
      <c r="BR141" s="83">
        <v>6084</v>
      </c>
      <c r="BT141" s="83">
        <v>9251.7200000000012</v>
      </c>
      <c r="BU141" s="83">
        <v>9251.7200000000012</v>
      </c>
      <c r="BV141" s="83">
        <v>540.91</v>
      </c>
      <c r="BY141" s="83">
        <v>59898.05</v>
      </c>
      <c r="BZ141" s="83">
        <v>10.77</v>
      </c>
      <c r="CC141" s="83">
        <v>6654.53</v>
      </c>
      <c r="CE141" s="83">
        <v>9960</v>
      </c>
      <c r="CK141" s="83">
        <v>11092.75</v>
      </c>
      <c r="CL141" s="83">
        <v>11092.75</v>
      </c>
      <c r="CQ141" s="83">
        <v>8209.5399999999991</v>
      </c>
      <c r="CR141" s="83">
        <v>11529.38</v>
      </c>
      <c r="CT141" s="83">
        <v>4336.76</v>
      </c>
    </row>
    <row r="142" spans="2:98" x14ac:dyDescent="0.25">
      <c r="B142" s="84" t="s">
        <v>441</v>
      </c>
      <c r="C142" s="84" t="s">
        <v>442</v>
      </c>
      <c r="D142" s="83">
        <v>2965600.6400000006</v>
      </c>
      <c r="E142" s="83">
        <v>882753.33000000007</v>
      </c>
      <c r="F142" s="83">
        <v>50206.25</v>
      </c>
      <c r="G142" s="83">
        <v>7321</v>
      </c>
      <c r="I142" s="83">
        <v>19440.66</v>
      </c>
      <c r="J142" s="83">
        <v>875.82999999999993</v>
      </c>
      <c r="L142" s="83">
        <v>361757.93000000005</v>
      </c>
      <c r="M142" s="83">
        <v>28904.37</v>
      </c>
      <c r="N142" s="83">
        <v>28243.75</v>
      </c>
      <c r="P142" s="83">
        <v>33248.71</v>
      </c>
      <c r="T142" s="83">
        <v>72503.989999999991</v>
      </c>
      <c r="U142" s="83">
        <v>33485.789999999994</v>
      </c>
      <c r="V142" s="83">
        <v>133591.74</v>
      </c>
      <c r="W142" s="83">
        <v>47169.68</v>
      </c>
      <c r="AB142" s="83">
        <v>6675.4</v>
      </c>
      <c r="AC142" s="83">
        <v>910.75999999999988</v>
      </c>
      <c r="AD142" s="83">
        <v>5538.55</v>
      </c>
      <c r="AE142" s="83">
        <v>20329.8</v>
      </c>
      <c r="AF142" s="83">
        <v>128483.56</v>
      </c>
      <c r="AG142" s="83">
        <v>124006.20999999999</v>
      </c>
      <c r="AJ142" s="83">
        <v>126646.88</v>
      </c>
      <c r="AK142" s="83">
        <v>6388.6200000000008</v>
      </c>
      <c r="AL142" s="83">
        <v>48586.96</v>
      </c>
      <c r="AM142" s="83">
        <v>3569.65</v>
      </c>
      <c r="AN142" s="83">
        <v>36713.68</v>
      </c>
      <c r="AO142" s="83">
        <v>47901.74</v>
      </c>
      <c r="AP142" s="83">
        <v>4228.1499999999996</v>
      </c>
      <c r="AQ142" s="83">
        <v>18263.39</v>
      </c>
      <c r="AR142" s="83">
        <v>53417.99</v>
      </c>
      <c r="AS142" s="83">
        <v>7200</v>
      </c>
      <c r="AT142" s="83">
        <v>9991.7900000000009</v>
      </c>
      <c r="AU142" s="83">
        <v>143893.01999999999</v>
      </c>
      <c r="AY142" s="83">
        <v>2512.5</v>
      </c>
      <c r="AZ142" s="83">
        <v>11725.87</v>
      </c>
      <c r="BA142" s="83">
        <v>568.5</v>
      </c>
      <c r="BB142" s="83">
        <v>14039.259999999998</v>
      </c>
      <c r="BC142" s="83">
        <v>5935.55</v>
      </c>
      <c r="BD142" s="83">
        <v>19254.32</v>
      </c>
      <c r="BE142" s="83">
        <v>74843.58</v>
      </c>
      <c r="BI142" s="83">
        <v>6012.16</v>
      </c>
      <c r="BK142" s="83">
        <v>144366.07</v>
      </c>
      <c r="BM142" s="83">
        <v>22774.33</v>
      </c>
      <c r="BN142" s="83">
        <v>16770.669999999998</v>
      </c>
      <c r="BO142" s="83">
        <v>1504.15</v>
      </c>
      <c r="BP142" s="83">
        <v>335.4</v>
      </c>
      <c r="BQ142" s="83">
        <v>14242.56</v>
      </c>
      <c r="BT142" s="83">
        <v>2230.9700000000003</v>
      </c>
      <c r="BU142" s="83">
        <v>2230.9700000000003</v>
      </c>
      <c r="BV142" s="83">
        <v>14134.58</v>
      </c>
      <c r="BX142" s="83">
        <v>35217.440000000002</v>
      </c>
      <c r="BY142" s="83">
        <v>21524.79</v>
      </c>
      <c r="CC142" s="83">
        <v>8101.74</v>
      </c>
      <c r="CE142" s="83">
        <v>6721.43</v>
      </c>
      <c r="CK142" s="83">
        <v>10310.59</v>
      </c>
      <c r="CL142" s="83">
        <v>10310.59</v>
      </c>
      <c r="CP142" s="83">
        <v>26000</v>
      </c>
      <c r="CS142" s="83">
        <v>14225</v>
      </c>
    </row>
    <row r="143" spans="2:98" x14ac:dyDescent="0.25">
      <c r="B143" s="84" t="s">
        <v>663</v>
      </c>
      <c r="C143" s="84" t="s">
        <v>664</v>
      </c>
      <c r="D143" s="83">
        <v>903146.21</v>
      </c>
      <c r="E143" s="83">
        <v>244514.41999999998</v>
      </c>
      <c r="F143" s="83">
        <v>4412.8</v>
      </c>
      <c r="G143" s="83">
        <v>40347.449999999997</v>
      </c>
      <c r="I143" s="83">
        <v>19832.800000000003</v>
      </c>
      <c r="L143" s="83">
        <v>82895.319999999992</v>
      </c>
      <c r="M143" s="83">
        <v>30611.909999999996</v>
      </c>
      <c r="N143" s="83">
        <v>9083.07</v>
      </c>
      <c r="T143" s="83">
        <v>23361.050000000003</v>
      </c>
      <c r="U143" s="83">
        <v>9186.18</v>
      </c>
      <c r="V143" s="83">
        <v>42729.530000000006</v>
      </c>
      <c r="W143" s="83">
        <v>11522.64</v>
      </c>
      <c r="AB143" s="83">
        <v>618.14</v>
      </c>
      <c r="AC143" s="83">
        <v>244.35000000000002</v>
      </c>
      <c r="AD143" s="83">
        <v>1991.02</v>
      </c>
      <c r="AE143" s="83">
        <v>2783.4300000000003</v>
      </c>
      <c r="AF143" s="83">
        <v>37624.390000000007</v>
      </c>
      <c r="AG143" s="83">
        <v>35221.61</v>
      </c>
      <c r="AJ143" s="83">
        <v>42771.28</v>
      </c>
      <c r="AK143" s="83">
        <v>23932.09</v>
      </c>
      <c r="AL143" s="83">
        <v>1875.39</v>
      </c>
      <c r="AM143" s="83">
        <v>14509.08</v>
      </c>
      <c r="AN143" s="83">
        <v>931.88</v>
      </c>
      <c r="AO143" s="83">
        <v>30.71</v>
      </c>
      <c r="AQ143" s="83">
        <v>39906.239999999998</v>
      </c>
      <c r="AT143" s="83">
        <v>8580.25</v>
      </c>
      <c r="AU143" s="83">
        <v>124.6</v>
      </c>
      <c r="BB143" s="83">
        <v>2572.7600000000002</v>
      </c>
      <c r="BC143" s="83">
        <v>2022.2399999999998</v>
      </c>
      <c r="BD143" s="83">
        <v>9673.64</v>
      </c>
      <c r="BG143" s="83">
        <v>1468.95</v>
      </c>
      <c r="BI143" s="83">
        <v>977.18</v>
      </c>
      <c r="BK143" s="83">
        <v>53656.79</v>
      </c>
      <c r="BL143" s="83">
        <v>3071.27</v>
      </c>
      <c r="BM143" s="83">
        <v>8160</v>
      </c>
      <c r="BN143" s="83">
        <v>7167.42</v>
      </c>
      <c r="BT143" s="83">
        <v>10300</v>
      </c>
      <c r="BU143" s="83">
        <v>10300</v>
      </c>
      <c r="BV143" s="83">
        <v>25205.190000000002</v>
      </c>
      <c r="BY143" s="83">
        <v>14044.74</v>
      </c>
      <c r="CE143" s="83">
        <v>1731.61</v>
      </c>
      <c r="CK143" s="83">
        <v>23065.83</v>
      </c>
      <c r="CL143" s="83">
        <v>23065.83</v>
      </c>
      <c r="CQ143" s="83">
        <v>7058.62</v>
      </c>
      <c r="CT143" s="83">
        <v>3328.34</v>
      </c>
    </row>
    <row r="144" spans="2:98" x14ac:dyDescent="0.25">
      <c r="B144" s="84" t="s">
        <v>379</v>
      </c>
      <c r="C144" s="84" t="s">
        <v>380</v>
      </c>
      <c r="D144" s="83">
        <v>38047770.309999995</v>
      </c>
      <c r="E144" s="83">
        <v>4840267.21</v>
      </c>
      <c r="F144" s="83">
        <v>114545.25</v>
      </c>
      <c r="G144" s="83">
        <v>131913.64000000001</v>
      </c>
      <c r="I144" s="83">
        <v>211260.21</v>
      </c>
      <c r="J144" s="83">
        <v>6050.3899999999994</v>
      </c>
      <c r="K144" s="83">
        <v>72133</v>
      </c>
      <c r="L144" s="83">
        <v>2614349.3599999994</v>
      </c>
      <c r="M144" s="83">
        <v>77575.53</v>
      </c>
      <c r="N144" s="83">
        <v>147735.37</v>
      </c>
      <c r="P144" s="83">
        <v>31737.32</v>
      </c>
      <c r="Q144" s="83">
        <v>6880.75</v>
      </c>
      <c r="T144" s="83">
        <v>398223.95</v>
      </c>
      <c r="U144" s="83">
        <v>214176.06</v>
      </c>
      <c r="V144" s="83">
        <v>739057.25</v>
      </c>
      <c r="W144" s="83">
        <v>301075.12000000005</v>
      </c>
      <c r="AB144" s="83">
        <v>7268.4499999999971</v>
      </c>
      <c r="AC144" s="83">
        <v>39667.14</v>
      </c>
      <c r="AD144" s="83">
        <v>30451.200000000001</v>
      </c>
      <c r="AE144" s="83">
        <v>35070.919999999991</v>
      </c>
      <c r="AF144" s="83">
        <v>756418.15</v>
      </c>
      <c r="AG144" s="83">
        <v>908956.85000000009</v>
      </c>
      <c r="AJ144" s="83">
        <v>533144.99</v>
      </c>
      <c r="AK144" s="83">
        <v>97431.430000000008</v>
      </c>
      <c r="AL144" s="83">
        <v>200423.65</v>
      </c>
      <c r="AM144" s="83">
        <v>109822.48000000001</v>
      </c>
      <c r="AN144" s="83">
        <v>290228.99</v>
      </c>
      <c r="AO144" s="83">
        <v>4736.1100000000006</v>
      </c>
      <c r="AQ144" s="83">
        <v>18967828.600000001</v>
      </c>
      <c r="AT144" s="83">
        <v>198202.21</v>
      </c>
      <c r="AU144" s="83">
        <v>70345.55</v>
      </c>
      <c r="AV144" s="83">
        <v>27248.2</v>
      </c>
      <c r="AW144" s="83">
        <v>15917.67</v>
      </c>
      <c r="AY144" s="83">
        <v>18377.52</v>
      </c>
      <c r="AZ144" s="83">
        <v>4389.07</v>
      </c>
      <c r="BA144" s="83">
        <v>14831.279999999999</v>
      </c>
      <c r="BB144" s="83">
        <v>58312.67</v>
      </c>
      <c r="BC144" s="83">
        <v>24842.140000000003</v>
      </c>
      <c r="BD144" s="83">
        <v>100014.72</v>
      </c>
      <c r="BE144" s="83">
        <v>46493.16</v>
      </c>
      <c r="BI144" s="83">
        <v>1080</v>
      </c>
      <c r="BM144" s="83">
        <v>182997.3</v>
      </c>
      <c r="BN144" s="83">
        <v>27639.079999999998</v>
      </c>
      <c r="BO144" s="83">
        <v>1631.45</v>
      </c>
      <c r="BP144" s="83">
        <v>6053.82</v>
      </c>
      <c r="BQ144" s="83">
        <v>126348.04999999999</v>
      </c>
      <c r="BT144" s="83">
        <v>15548.5</v>
      </c>
      <c r="BU144" s="83">
        <v>15548.5</v>
      </c>
      <c r="BV144" s="83">
        <v>4578794.74</v>
      </c>
      <c r="BX144" s="83">
        <v>115096.67000000001</v>
      </c>
      <c r="BY144" s="83">
        <v>159358.25</v>
      </c>
      <c r="CC144" s="83">
        <v>46937.22</v>
      </c>
      <c r="CK144" s="83">
        <v>62716.739999999991</v>
      </c>
      <c r="CL144" s="83">
        <v>62716.739999999991</v>
      </c>
      <c r="CM144" s="83">
        <v>27566.75</v>
      </c>
      <c r="CN144" s="83">
        <v>109175.09</v>
      </c>
      <c r="CO144" s="83">
        <v>18243.2</v>
      </c>
      <c r="CP144" s="83">
        <v>37292.85</v>
      </c>
      <c r="CR144" s="83">
        <v>34589.71</v>
      </c>
      <c r="CS144" s="83">
        <v>44544.85</v>
      </c>
      <c r="CT144" s="83">
        <v>-15247.519999999997</v>
      </c>
    </row>
    <row r="145" spans="2:98" x14ac:dyDescent="0.25">
      <c r="B145" s="84" t="s">
        <v>817</v>
      </c>
      <c r="C145" s="84" t="s">
        <v>818</v>
      </c>
      <c r="D145" s="83">
        <v>21571216.209999997</v>
      </c>
      <c r="E145" s="83">
        <v>6720007.6700000009</v>
      </c>
      <c r="F145" s="83">
        <v>299956.37</v>
      </c>
      <c r="G145" s="83">
        <v>56255.13</v>
      </c>
      <c r="I145" s="83">
        <v>316860.99</v>
      </c>
      <c r="J145" s="83">
        <v>121890.15</v>
      </c>
      <c r="K145" s="83">
        <v>72228</v>
      </c>
      <c r="L145" s="83">
        <v>3582833.7</v>
      </c>
      <c r="M145" s="83">
        <v>181863.89999999997</v>
      </c>
      <c r="N145" s="83">
        <v>251214.78000000003</v>
      </c>
      <c r="P145" s="83">
        <v>221647.57</v>
      </c>
      <c r="Q145" s="83">
        <v>30702.739999999998</v>
      </c>
      <c r="T145" s="83">
        <v>562796.15</v>
      </c>
      <c r="U145" s="83">
        <v>319510.83</v>
      </c>
      <c r="V145" s="83">
        <v>1054159.8999999999</v>
      </c>
      <c r="W145" s="83">
        <v>447915.36</v>
      </c>
      <c r="AB145" s="83">
        <v>68923.159999999989</v>
      </c>
      <c r="AC145" s="83">
        <v>17227.02</v>
      </c>
      <c r="AD145" s="83">
        <v>39952.230000000003</v>
      </c>
      <c r="AE145" s="83">
        <v>121993.37999999999</v>
      </c>
      <c r="AF145" s="83">
        <v>1023554.64</v>
      </c>
      <c r="AG145" s="83">
        <v>1035406.6399999999</v>
      </c>
      <c r="AH145" s="83">
        <v>1458.34</v>
      </c>
      <c r="AJ145" s="83">
        <v>561114.11</v>
      </c>
      <c r="AK145" s="83">
        <v>94319.87</v>
      </c>
      <c r="AL145" s="83">
        <v>75215.740000000005</v>
      </c>
      <c r="AM145" s="83">
        <v>61521.69</v>
      </c>
      <c r="AN145" s="83">
        <v>108301.59</v>
      </c>
      <c r="AO145" s="83">
        <v>4914.4699999999993</v>
      </c>
      <c r="AP145" s="83">
        <v>8092.11</v>
      </c>
      <c r="AQ145" s="83">
        <v>1884427.6600000001</v>
      </c>
      <c r="AT145" s="83">
        <v>99352.209999999992</v>
      </c>
      <c r="AU145" s="83">
        <v>290704.94000000006</v>
      </c>
      <c r="AV145" s="83">
        <v>130765</v>
      </c>
      <c r="AW145" s="83">
        <v>17934</v>
      </c>
      <c r="BB145" s="83">
        <v>143402.79999999999</v>
      </c>
      <c r="BC145" s="83">
        <v>24346.61</v>
      </c>
      <c r="BH145" s="83">
        <v>9713.32</v>
      </c>
      <c r="BK145" s="83">
        <v>330238.42</v>
      </c>
      <c r="BM145" s="83">
        <v>150739</v>
      </c>
      <c r="BN145" s="83">
        <v>57163.479999999996</v>
      </c>
      <c r="BO145" s="83">
        <v>123.75</v>
      </c>
      <c r="BP145" s="83">
        <v>6919.27</v>
      </c>
      <c r="BQ145" s="83">
        <v>157104.95999999999</v>
      </c>
      <c r="BT145" s="83">
        <v>25704.44</v>
      </c>
      <c r="BU145" s="83">
        <v>25704.44</v>
      </c>
      <c r="BV145" s="83">
        <v>274459.5</v>
      </c>
      <c r="BX145" s="83">
        <v>67559.72</v>
      </c>
      <c r="BY145" s="83">
        <v>208291.88</v>
      </c>
      <c r="CC145" s="83">
        <v>28391.47</v>
      </c>
      <c r="CE145" s="83">
        <v>20279.37</v>
      </c>
      <c r="CF145" s="83">
        <v>3949.95</v>
      </c>
      <c r="CK145" s="83">
        <v>72536.33</v>
      </c>
      <c r="CL145" s="83">
        <v>72536.33</v>
      </c>
      <c r="CT145" s="83">
        <v>105269.9</v>
      </c>
    </row>
    <row r="146" spans="2:98" x14ac:dyDescent="0.25">
      <c r="B146" s="84" t="s">
        <v>473</v>
      </c>
      <c r="C146" s="84" t="s">
        <v>474</v>
      </c>
      <c r="D146" s="83">
        <v>5344179.2</v>
      </c>
      <c r="E146" s="83">
        <v>1450623.5699999998</v>
      </c>
      <c r="F146" s="83">
        <v>19051.349999999999</v>
      </c>
      <c r="G146" s="83">
        <v>110149.9</v>
      </c>
      <c r="I146" s="83">
        <v>38260.92</v>
      </c>
      <c r="J146" s="83">
        <v>5537.31</v>
      </c>
      <c r="L146" s="83">
        <v>625462.23999999987</v>
      </c>
      <c r="M146" s="83">
        <v>87247.15</v>
      </c>
      <c r="N146" s="83">
        <v>3554.28</v>
      </c>
      <c r="P146" s="83">
        <v>93191.12000000001</v>
      </c>
      <c r="T146" s="83">
        <v>122195.85999999999</v>
      </c>
      <c r="U146" s="83">
        <v>60065.689999999995</v>
      </c>
      <c r="V146" s="83">
        <v>215877.33999999997</v>
      </c>
      <c r="W146" s="83">
        <v>79386.12000000001</v>
      </c>
      <c r="AB146" s="83">
        <v>6239.83</v>
      </c>
      <c r="AC146" s="83">
        <v>1784.3799999999999</v>
      </c>
      <c r="AD146" s="83">
        <v>8529.0600000000013</v>
      </c>
      <c r="AE146" s="83">
        <v>16936.100000000002</v>
      </c>
      <c r="AF146" s="83">
        <v>213019.31</v>
      </c>
      <c r="AG146" s="83">
        <v>227601.62999999998</v>
      </c>
      <c r="AJ146" s="83">
        <v>84447.549999999988</v>
      </c>
      <c r="AK146" s="83">
        <v>8647.23</v>
      </c>
      <c r="AL146" s="83">
        <v>93078.44</v>
      </c>
      <c r="AM146" s="83">
        <v>88102.74</v>
      </c>
      <c r="AN146" s="83">
        <v>28083.78</v>
      </c>
      <c r="AO146" s="83">
        <v>17928.309999999998</v>
      </c>
      <c r="AP146" s="83">
        <v>763.14</v>
      </c>
      <c r="AQ146" s="83">
        <v>391104.48</v>
      </c>
      <c r="AR146" s="83">
        <v>686.06</v>
      </c>
      <c r="AT146" s="83">
        <v>12093.919999999998</v>
      </c>
      <c r="AU146" s="83">
        <v>256679.78</v>
      </c>
      <c r="AV146" s="83">
        <v>9159.9</v>
      </c>
      <c r="AZ146" s="83">
        <v>4327.42</v>
      </c>
      <c r="BA146" s="83">
        <v>3272.44</v>
      </c>
      <c r="BC146" s="83">
        <v>120294.26</v>
      </c>
      <c r="BD146" s="83">
        <v>22446.62</v>
      </c>
      <c r="BE146" s="83">
        <v>14767.4</v>
      </c>
      <c r="BK146" s="83">
        <v>257243.63999999998</v>
      </c>
      <c r="BM146" s="83">
        <v>34447.449999999997</v>
      </c>
      <c r="BN146" s="83">
        <v>35133.229999999996</v>
      </c>
      <c r="BO146" s="83">
        <v>1480.5</v>
      </c>
      <c r="BR146" s="83">
        <v>71573.66</v>
      </c>
      <c r="BT146" s="83">
        <v>10629.439999999999</v>
      </c>
      <c r="BU146" s="83">
        <v>10629.439999999999</v>
      </c>
      <c r="BV146" s="83">
        <v>255055.65</v>
      </c>
      <c r="BY146" s="83">
        <v>90617.600000000006</v>
      </c>
      <c r="BZ146" s="83">
        <v>433.15</v>
      </c>
      <c r="CK146" s="83">
        <v>8674.0299999999988</v>
      </c>
      <c r="CL146" s="83">
        <v>8674.0299999999988</v>
      </c>
      <c r="CO146" s="83">
        <v>38279.25</v>
      </c>
      <c r="CT146" s="83">
        <v>14.97</v>
      </c>
    </row>
    <row r="147" spans="2:98" x14ac:dyDescent="0.25">
      <c r="B147" s="84" t="s">
        <v>527</v>
      </c>
      <c r="C147" s="84" t="s">
        <v>528</v>
      </c>
      <c r="D147" s="83">
        <v>12376174.319999995</v>
      </c>
      <c r="E147" s="83">
        <v>4217155.1100000003</v>
      </c>
      <c r="F147" s="83">
        <v>150195.62</v>
      </c>
      <c r="G147" s="83">
        <v>119995.91000000002</v>
      </c>
      <c r="I147" s="83">
        <v>75643.199999999997</v>
      </c>
      <c r="J147" s="83">
        <v>60451.42</v>
      </c>
      <c r="K147" s="83">
        <v>9630.4</v>
      </c>
      <c r="L147" s="83">
        <v>1462312.8800000001</v>
      </c>
      <c r="M147" s="83">
        <v>41297.979999999996</v>
      </c>
      <c r="N147" s="83">
        <v>107029.64</v>
      </c>
      <c r="P147" s="83">
        <v>191486</v>
      </c>
      <c r="Q147" s="83">
        <v>27740.18</v>
      </c>
      <c r="T147" s="83">
        <v>342635.26</v>
      </c>
      <c r="U147" s="83">
        <v>135344.44</v>
      </c>
      <c r="V147" s="83">
        <v>651609.52</v>
      </c>
      <c r="W147" s="83">
        <v>197762.54</v>
      </c>
      <c r="AB147" s="83">
        <v>43047.3</v>
      </c>
      <c r="AC147" s="83">
        <v>18848.359999999997</v>
      </c>
      <c r="AD147" s="83">
        <v>20756.43</v>
      </c>
      <c r="AE147" s="83">
        <v>30299.800000000003</v>
      </c>
      <c r="AF147" s="83">
        <v>666900</v>
      </c>
      <c r="AG147" s="83">
        <v>569430</v>
      </c>
      <c r="AJ147" s="83">
        <v>347529.61</v>
      </c>
      <c r="AK147" s="83">
        <v>60148.840000000004</v>
      </c>
      <c r="AL147" s="83">
        <v>26571.27</v>
      </c>
      <c r="AM147" s="83">
        <v>30224.57</v>
      </c>
      <c r="AN147" s="83">
        <v>253549.78</v>
      </c>
      <c r="AP147" s="83">
        <v>8086.51</v>
      </c>
      <c r="AQ147" s="83">
        <v>346597.83</v>
      </c>
      <c r="AT147" s="83">
        <v>42880.43</v>
      </c>
      <c r="AU147" s="83">
        <v>37401.86</v>
      </c>
      <c r="AV147" s="83">
        <v>29085</v>
      </c>
      <c r="AW147" s="83">
        <v>23116.799999999999</v>
      </c>
      <c r="AY147" s="83">
        <v>315711.23</v>
      </c>
      <c r="AZ147" s="83">
        <v>431.19</v>
      </c>
      <c r="BA147" s="83">
        <v>3092.33</v>
      </c>
      <c r="BB147" s="83">
        <v>20496.330000000002</v>
      </c>
      <c r="BC147" s="83">
        <v>18137.66</v>
      </c>
      <c r="BD147" s="83">
        <v>4363.74</v>
      </c>
      <c r="BE147" s="83">
        <v>13609.61</v>
      </c>
      <c r="BF147" s="83">
        <v>32004.42</v>
      </c>
      <c r="BG147" s="83">
        <v>11727.32</v>
      </c>
      <c r="BI147" s="83">
        <v>57590.3</v>
      </c>
      <c r="BM147" s="83">
        <v>185243.97</v>
      </c>
      <c r="BN147" s="83">
        <v>111723.96</v>
      </c>
      <c r="BO147" s="83">
        <v>984.76</v>
      </c>
      <c r="BP147" s="83">
        <v>8007.79</v>
      </c>
      <c r="BQ147" s="83">
        <v>218008.57</v>
      </c>
      <c r="BR147" s="83">
        <v>29934.84</v>
      </c>
      <c r="BS147" s="83">
        <v>184169.35</v>
      </c>
      <c r="BT147" s="83">
        <v>9460.9</v>
      </c>
      <c r="BU147" s="83">
        <v>9460.9</v>
      </c>
      <c r="BV147" s="83">
        <v>573244.28</v>
      </c>
      <c r="BY147" s="83">
        <v>132258.15</v>
      </c>
      <c r="BZ147" s="83">
        <v>441.25</v>
      </c>
      <c r="CC147" s="83">
        <v>19483.68</v>
      </c>
      <c r="CI147" s="83">
        <v>23.5</v>
      </c>
      <c r="CK147" s="83">
        <v>39901.08</v>
      </c>
      <c r="CL147" s="83">
        <v>39901.08</v>
      </c>
      <c r="CS147" s="83">
        <v>41359.620000000003</v>
      </c>
    </row>
    <row r="148" spans="2:98" x14ac:dyDescent="0.25">
      <c r="B148" s="84" t="s">
        <v>355</v>
      </c>
      <c r="C148" s="84" t="s">
        <v>356</v>
      </c>
      <c r="D148" s="83">
        <v>1322075.3900000004</v>
      </c>
      <c r="E148" s="83">
        <v>304566.83</v>
      </c>
      <c r="F148" s="83">
        <v>12113.2</v>
      </c>
      <c r="G148" s="83">
        <v>4537</v>
      </c>
      <c r="I148" s="83">
        <v>15292.83</v>
      </c>
      <c r="L148" s="83">
        <v>275012.96000000002</v>
      </c>
      <c r="M148" s="83">
        <v>9174</v>
      </c>
      <c r="N148" s="83">
        <v>5046.51</v>
      </c>
      <c r="P148" s="83">
        <v>6125</v>
      </c>
      <c r="T148" s="83">
        <v>25040.1</v>
      </c>
      <c r="U148" s="83">
        <v>21988.36</v>
      </c>
      <c r="V148" s="83">
        <v>48896.05</v>
      </c>
      <c r="W148" s="83">
        <v>30287.97</v>
      </c>
      <c r="AB148" s="83">
        <v>2213.9499999999998</v>
      </c>
      <c r="AC148" s="83">
        <v>1896.5900000000001</v>
      </c>
      <c r="AD148" s="83">
        <v>2203.0700000000002</v>
      </c>
      <c r="AE148" s="83">
        <v>7241.04</v>
      </c>
      <c r="AF148" s="83">
        <v>69692.48000000001</v>
      </c>
      <c r="AG148" s="83">
        <v>99533.51999999999</v>
      </c>
      <c r="AJ148" s="83">
        <v>68427.16</v>
      </c>
      <c r="AL148" s="83">
        <v>19755.080000000002</v>
      </c>
      <c r="AM148" s="83">
        <v>1168.6300000000001</v>
      </c>
      <c r="AN148" s="83">
        <v>96.53</v>
      </c>
      <c r="AO148" s="83">
        <v>123483.98000000001</v>
      </c>
      <c r="AP148" s="83">
        <v>1753.52</v>
      </c>
      <c r="AQ148" s="83">
        <v>1658.5700000000002</v>
      </c>
      <c r="AS148" s="83">
        <v>12000</v>
      </c>
      <c r="AT148" s="83">
        <v>199</v>
      </c>
      <c r="AU148" s="83">
        <v>91859.36</v>
      </c>
      <c r="AV148" s="83">
        <v>1240</v>
      </c>
      <c r="AW148" s="83">
        <v>2254.56</v>
      </c>
      <c r="AY148" s="83">
        <v>724.41</v>
      </c>
      <c r="AZ148" s="83">
        <v>8600.5499999999993</v>
      </c>
      <c r="BB148" s="83">
        <v>3029.02</v>
      </c>
      <c r="BD148" s="83">
        <v>3129.09</v>
      </c>
      <c r="BI148" s="83">
        <v>3861.0699999999997</v>
      </c>
      <c r="BM148" s="83">
        <v>10461.86</v>
      </c>
      <c r="BN148" s="83">
        <v>7278.86</v>
      </c>
      <c r="BO148" s="83">
        <v>408.51</v>
      </c>
      <c r="BV148" s="83">
        <v>503.5</v>
      </c>
      <c r="BY148" s="83">
        <v>6576.07</v>
      </c>
      <c r="CC148" s="83">
        <v>3351.18</v>
      </c>
      <c r="CE148" s="83">
        <v>8389.83</v>
      </c>
      <c r="CK148" s="83">
        <v>1003.59</v>
      </c>
      <c r="CL148" s="83">
        <v>1003.59</v>
      </c>
    </row>
    <row r="149" spans="2:98" x14ac:dyDescent="0.25">
      <c r="B149" s="84" t="s">
        <v>511</v>
      </c>
      <c r="C149" s="84" t="s">
        <v>512</v>
      </c>
      <c r="D149" s="83">
        <v>9492650.5299999993</v>
      </c>
      <c r="E149" s="83">
        <v>3206028.9400000004</v>
      </c>
      <c r="F149" s="83">
        <v>93061.579999999987</v>
      </c>
      <c r="G149" s="83">
        <v>38045.820000000007</v>
      </c>
      <c r="I149" s="83">
        <v>96200.88</v>
      </c>
      <c r="J149" s="83">
        <v>33504.020000000004</v>
      </c>
      <c r="K149" s="83">
        <v>45407.7</v>
      </c>
      <c r="L149" s="83">
        <v>1360386.08</v>
      </c>
      <c r="M149" s="83">
        <v>109500.29999999999</v>
      </c>
      <c r="N149" s="83">
        <v>73451.239999999991</v>
      </c>
      <c r="P149" s="83">
        <v>83404.26999999999</v>
      </c>
      <c r="Q149" s="83">
        <v>4608.93</v>
      </c>
      <c r="T149" s="83">
        <v>264585.18</v>
      </c>
      <c r="U149" s="83">
        <v>119947.79</v>
      </c>
      <c r="V149" s="83">
        <v>495466.76</v>
      </c>
      <c r="W149" s="83">
        <v>167923.27</v>
      </c>
      <c r="AB149" s="83">
        <v>14141.050000000001</v>
      </c>
      <c r="AC149" s="83">
        <v>7410.58</v>
      </c>
      <c r="AD149" s="83">
        <v>22193.120000000003</v>
      </c>
      <c r="AE149" s="83">
        <v>54623.760000000009</v>
      </c>
      <c r="AF149" s="83">
        <v>465919.36</v>
      </c>
      <c r="AG149" s="83">
        <v>467753.2</v>
      </c>
      <c r="AJ149" s="83">
        <v>449617.86999999994</v>
      </c>
      <c r="AK149" s="83">
        <v>73054.17</v>
      </c>
      <c r="AL149" s="83">
        <v>175644.01</v>
      </c>
      <c r="AM149" s="83">
        <v>49640.439999999995</v>
      </c>
      <c r="AN149" s="83">
        <v>29713.969999999998</v>
      </c>
      <c r="AQ149" s="83">
        <v>59511.520000000004</v>
      </c>
      <c r="AS149" s="83">
        <v>38303.14</v>
      </c>
      <c r="AT149" s="83">
        <v>11370.17</v>
      </c>
      <c r="AU149" s="83">
        <v>61019.850000000006</v>
      </c>
      <c r="AV149" s="83">
        <v>5040.0600000000004</v>
      </c>
      <c r="AW149" s="83">
        <v>17880.62</v>
      </c>
      <c r="AY149" s="83">
        <v>30653.379999999997</v>
      </c>
      <c r="BB149" s="83">
        <v>36634.660000000003</v>
      </c>
      <c r="BC149" s="83">
        <v>24184.62</v>
      </c>
      <c r="BD149" s="83">
        <v>29593.31</v>
      </c>
      <c r="BG149" s="83">
        <v>1845.52</v>
      </c>
      <c r="BI149" s="83">
        <v>3405.46</v>
      </c>
      <c r="BJ149" s="83">
        <v>5898.8</v>
      </c>
      <c r="BM149" s="83">
        <v>205673.42</v>
      </c>
      <c r="BN149" s="83">
        <v>28685.870000000003</v>
      </c>
      <c r="BP149" s="83">
        <v>14769.74</v>
      </c>
      <c r="BQ149" s="83">
        <v>106570.63</v>
      </c>
      <c r="BT149" s="83">
        <v>5495</v>
      </c>
      <c r="BU149" s="83">
        <v>5495</v>
      </c>
      <c r="BV149" s="83">
        <v>618096.91</v>
      </c>
      <c r="BY149" s="83">
        <v>126416.29</v>
      </c>
      <c r="BZ149" s="83">
        <v>7192.87</v>
      </c>
      <c r="CC149" s="83">
        <v>21380.77</v>
      </c>
      <c r="CK149" s="83">
        <v>13048.630000000001</v>
      </c>
      <c r="CL149" s="83">
        <v>13048.630000000001</v>
      </c>
      <c r="CT149" s="83">
        <v>18745</v>
      </c>
    </row>
    <row r="150" spans="2:98" x14ac:dyDescent="0.25">
      <c r="B150" s="84" t="s">
        <v>507</v>
      </c>
      <c r="C150" s="84" t="s">
        <v>508</v>
      </c>
      <c r="D150" s="83">
        <v>8706912.6700000018</v>
      </c>
      <c r="E150" s="83">
        <v>2546635.04</v>
      </c>
      <c r="F150" s="83">
        <v>4996.38</v>
      </c>
      <c r="G150" s="83">
        <v>60766.03</v>
      </c>
      <c r="I150" s="83">
        <v>103729.18000000001</v>
      </c>
      <c r="J150" s="83">
        <v>7803.55</v>
      </c>
      <c r="K150" s="83">
        <v>17038</v>
      </c>
      <c r="L150" s="83">
        <v>1207956.0500000003</v>
      </c>
      <c r="M150" s="83">
        <v>14765.970000000001</v>
      </c>
      <c r="N150" s="83">
        <v>31027.81</v>
      </c>
      <c r="P150" s="83">
        <v>47716.31</v>
      </c>
      <c r="Q150" s="83">
        <v>5794.43</v>
      </c>
      <c r="T150" s="83">
        <v>206284.12</v>
      </c>
      <c r="U150" s="83">
        <v>95637.42</v>
      </c>
      <c r="V150" s="83">
        <v>400399.87</v>
      </c>
      <c r="W150" s="83">
        <v>143984.21</v>
      </c>
      <c r="AB150" s="83">
        <v>10830.11</v>
      </c>
      <c r="AC150" s="83">
        <v>5671.84</v>
      </c>
      <c r="AD150" s="83">
        <v>14800.81</v>
      </c>
      <c r="AE150" s="83">
        <v>33661.850000000006</v>
      </c>
      <c r="AF150" s="83">
        <v>402259.4</v>
      </c>
      <c r="AG150" s="83">
        <v>486440.84</v>
      </c>
      <c r="AJ150" s="83">
        <v>722119.82000000007</v>
      </c>
      <c r="AK150" s="83">
        <v>57533.32</v>
      </c>
      <c r="AL150" s="83">
        <v>102645.81</v>
      </c>
      <c r="AM150" s="83">
        <v>226500.68</v>
      </c>
      <c r="AN150" s="83">
        <v>45422.149999999994</v>
      </c>
      <c r="AQ150" s="83">
        <v>64133.36</v>
      </c>
      <c r="AT150" s="83">
        <v>224001.02000000002</v>
      </c>
      <c r="AU150" s="83">
        <v>274769.95</v>
      </c>
      <c r="AV150" s="83">
        <v>16089.5</v>
      </c>
      <c r="AW150" s="83">
        <v>25820.2</v>
      </c>
      <c r="AY150" s="83">
        <v>109423.70999999999</v>
      </c>
      <c r="AZ150" s="83">
        <v>631.98</v>
      </c>
      <c r="BA150" s="83">
        <v>13118.3</v>
      </c>
      <c r="BB150" s="83">
        <v>19477.099999999999</v>
      </c>
      <c r="BC150" s="83">
        <v>24570.9</v>
      </c>
      <c r="BD150" s="83">
        <v>106407.78</v>
      </c>
      <c r="BG150" s="83">
        <v>1425</v>
      </c>
      <c r="BM150" s="83">
        <v>95198</v>
      </c>
      <c r="BN150" s="83">
        <v>40228.039999999994</v>
      </c>
      <c r="BO150" s="83">
        <v>9669.91</v>
      </c>
      <c r="BQ150" s="83">
        <v>81051.149999999994</v>
      </c>
      <c r="BT150" s="83">
        <v>10139.299999999999</v>
      </c>
      <c r="BU150" s="83">
        <v>10139.299999999999</v>
      </c>
      <c r="BV150" s="83">
        <v>238674.99</v>
      </c>
      <c r="BY150" s="83">
        <v>173786.2</v>
      </c>
      <c r="CC150" s="83">
        <v>97704.61</v>
      </c>
      <c r="CE150" s="83">
        <v>11099.43</v>
      </c>
      <c r="CK150" s="83">
        <v>67071.240000000005</v>
      </c>
      <c r="CL150" s="83">
        <v>67071.240000000005</v>
      </c>
    </row>
    <row r="151" spans="2:98" x14ac:dyDescent="0.25">
      <c r="B151" s="84" t="s">
        <v>209</v>
      </c>
      <c r="C151" s="84" t="s">
        <v>210</v>
      </c>
      <c r="D151" s="83">
        <v>9923231.1600000001</v>
      </c>
      <c r="E151" s="83">
        <v>3387039.22</v>
      </c>
      <c r="F151" s="83">
        <v>116747.53000000001</v>
      </c>
      <c r="G151" s="83">
        <v>18665.740000000002</v>
      </c>
      <c r="I151" s="83">
        <v>145450.19999999998</v>
      </c>
      <c r="J151" s="83">
        <v>16239.799999999997</v>
      </c>
      <c r="K151" s="83">
        <v>12838</v>
      </c>
      <c r="L151" s="83">
        <v>1389938.1600000001</v>
      </c>
      <c r="M151" s="83">
        <v>121985.19</v>
      </c>
      <c r="N151" s="83">
        <v>36518.75</v>
      </c>
      <c r="P151" s="83">
        <v>174045.44</v>
      </c>
      <c r="Q151" s="83">
        <v>20682.04</v>
      </c>
      <c r="T151" s="83">
        <v>276932.19000000006</v>
      </c>
      <c r="U151" s="83">
        <v>129836.54000000001</v>
      </c>
      <c r="V151" s="83">
        <v>521198.50999999989</v>
      </c>
      <c r="W151" s="83">
        <v>178182.06000000003</v>
      </c>
      <c r="AB151" s="83">
        <v>6453.4599999999991</v>
      </c>
      <c r="AC151" s="83">
        <v>3778.7200000000003</v>
      </c>
      <c r="AD151" s="83">
        <v>14610.619999999999</v>
      </c>
      <c r="AE151" s="83">
        <v>31486.530000000006</v>
      </c>
      <c r="AF151" s="83">
        <v>499727.49</v>
      </c>
      <c r="AG151" s="83">
        <v>540636.51</v>
      </c>
      <c r="AH151" s="83">
        <v>7532.3700000000008</v>
      </c>
      <c r="AI151" s="83">
        <v>3515.5699999999997</v>
      </c>
      <c r="AJ151" s="83">
        <v>352110.71</v>
      </c>
      <c r="AK151" s="83">
        <v>54073.729999999996</v>
      </c>
      <c r="AL151" s="83">
        <v>166799.5</v>
      </c>
      <c r="AM151" s="83">
        <v>27637.95</v>
      </c>
      <c r="AN151" s="83">
        <v>9480.67</v>
      </c>
      <c r="AO151" s="83">
        <v>40695.5</v>
      </c>
      <c r="AQ151" s="83">
        <v>949</v>
      </c>
      <c r="AT151" s="83">
        <v>6642.8</v>
      </c>
      <c r="AU151" s="83">
        <v>287698.15999999992</v>
      </c>
      <c r="AW151" s="83">
        <v>39787.800000000003</v>
      </c>
      <c r="AX151" s="83">
        <v>4995</v>
      </c>
      <c r="AY151" s="83">
        <v>21537.040000000001</v>
      </c>
      <c r="BB151" s="83">
        <v>24723.4</v>
      </c>
      <c r="BD151" s="83">
        <v>5786.88</v>
      </c>
      <c r="BE151" s="83">
        <v>68258.45</v>
      </c>
      <c r="BM151" s="83">
        <v>171881.37</v>
      </c>
      <c r="BN151" s="83">
        <v>38970.92</v>
      </c>
      <c r="BO151" s="83">
        <v>236.51</v>
      </c>
      <c r="BP151" s="83">
        <v>18918.18</v>
      </c>
      <c r="BQ151" s="83">
        <v>220360.03</v>
      </c>
      <c r="BS151" s="83">
        <v>840.87</v>
      </c>
      <c r="BT151" s="83">
        <v>1425.89</v>
      </c>
      <c r="BU151" s="83">
        <v>1425.89</v>
      </c>
      <c r="BV151" s="83">
        <v>487639.54</v>
      </c>
      <c r="BX151" s="83">
        <v>98320.200000000012</v>
      </c>
      <c r="BY151" s="83">
        <v>65910.02</v>
      </c>
      <c r="CC151" s="83">
        <v>32674.3</v>
      </c>
      <c r="CK151" s="83">
        <v>3038.5699999999997</v>
      </c>
      <c r="CL151" s="83">
        <v>3038.5699999999997</v>
      </c>
      <c r="CO151" s="83">
        <v>3956.26</v>
      </c>
      <c r="CT151" s="83">
        <v>13841.27</v>
      </c>
    </row>
    <row r="152" spans="2:98" x14ac:dyDescent="0.25">
      <c r="B152" s="84" t="s">
        <v>827</v>
      </c>
      <c r="C152" s="84" t="s">
        <v>828</v>
      </c>
      <c r="D152" s="83">
        <v>14402440.590000005</v>
      </c>
      <c r="E152" s="83">
        <v>4867450.6999999993</v>
      </c>
      <c r="F152" s="83">
        <v>117492.90999999997</v>
      </c>
      <c r="I152" s="83">
        <v>64051.17</v>
      </c>
      <c r="K152" s="83">
        <v>11019</v>
      </c>
      <c r="L152" s="83">
        <v>1836110.6400000001</v>
      </c>
      <c r="M152" s="83">
        <v>89996.37000000001</v>
      </c>
      <c r="P152" s="83">
        <v>200930.36000000002</v>
      </c>
      <c r="Q152" s="83">
        <v>9823.07</v>
      </c>
      <c r="T152" s="83">
        <v>373980.77</v>
      </c>
      <c r="U152" s="83">
        <v>154904.14000000004</v>
      </c>
      <c r="V152" s="83">
        <v>716888.69000000006</v>
      </c>
      <c r="W152" s="83">
        <v>229661.28000000006</v>
      </c>
      <c r="AB152" s="83">
        <v>23732.66</v>
      </c>
      <c r="AC152" s="83">
        <v>11888.88</v>
      </c>
      <c r="AD152" s="83">
        <v>31591.38</v>
      </c>
      <c r="AE152" s="83">
        <v>60431.86</v>
      </c>
      <c r="AF152" s="83">
        <v>720448.69</v>
      </c>
      <c r="AG152" s="83">
        <v>597535.91</v>
      </c>
      <c r="AH152" s="83">
        <v>30847.52</v>
      </c>
      <c r="AI152" s="83">
        <v>4848.6299999999992</v>
      </c>
      <c r="AJ152" s="83">
        <v>653897.94999999995</v>
      </c>
      <c r="AK152" s="83">
        <v>65775.87</v>
      </c>
      <c r="AL152" s="83">
        <v>48599.57</v>
      </c>
      <c r="AM152" s="83">
        <v>129493.69</v>
      </c>
      <c r="AN152" s="83">
        <v>344944.51</v>
      </c>
      <c r="AO152" s="83">
        <v>10150.49</v>
      </c>
      <c r="AQ152" s="83">
        <v>360093.37</v>
      </c>
      <c r="AR152" s="83">
        <v>75360.350000000006</v>
      </c>
      <c r="AS152" s="83">
        <v>48444.090000000004</v>
      </c>
      <c r="AT152" s="83">
        <v>35016.22</v>
      </c>
      <c r="AU152" s="83">
        <v>107017.36</v>
      </c>
      <c r="AV152" s="83">
        <v>28319.38</v>
      </c>
      <c r="AW152" s="83">
        <v>9061.65</v>
      </c>
      <c r="AY152" s="83">
        <v>58452.89</v>
      </c>
      <c r="BA152" s="83">
        <v>18600.509999999998</v>
      </c>
      <c r="BB152" s="83">
        <v>24228.719999999998</v>
      </c>
      <c r="BC152" s="83">
        <v>20537.59</v>
      </c>
      <c r="BD152" s="83">
        <v>97058.98000000001</v>
      </c>
      <c r="BE152" s="83">
        <v>71933.34</v>
      </c>
      <c r="BG152" s="83">
        <v>19273.78</v>
      </c>
      <c r="BI152" s="83">
        <v>3.637978807091713E-12</v>
      </c>
      <c r="BJ152" s="83">
        <v>110.3</v>
      </c>
      <c r="BM152" s="83">
        <v>165806.6</v>
      </c>
      <c r="BN152" s="83">
        <v>76141.62</v>
      </c>
      <c r="BO152" s="83">
        <v>2245.86</v>
      </c>
      <c r="BP152" s="83">
        <v>979.9</v>
      </c>
      <c r="BQ152" s="83">
        <v>234710.30000000002</v>
      </c>
      <c r="BS152" s="83">
        <v>455726.2</v>
      </c>
      <c r="BT152" s="83">
        <v>12202.07</v>
      </c>
      <c r="BU152" s="83">
        <v>12202.07</v>
      </c>
      <c r="BV152" s="83">
        <v>776583.28</v>
      </c>
      <c r="BX152" s="83">
        <v>37525.71</v>
      </c>
      <c r="BY152" s="83">
        <v>115360.73999999999</v>
      </c>
      <c r="CC152" s="83">
        <v>87497.51</v>
      </c>
      <c r="CE152" s="83">
        <v>8617.6299999999992</v>
      </c>
      <c r="CK152" s="83">
        <v>35477.619999999995</v>
      </c>
      <c r="CL152" s="83">
        <v>35477.619999999995</v>
      </c>
      <c r="CN152" s="83">
        <v>10242.23</v>
      </c>
      <c r="CT152" s="83">
        <v>3318.08</v>
      </c>
    </row>
    <row r="153" spans="2:98" x14ac:dyDescent="0.25">
      <c r="B153" s="84" t="s">
        <v>237</v>
      </c>
      <c r="C153" s="84" t="s">
        <v>238</v>
      </c>
      <c r="D153" s="83">
        <v>1934754.1300000001</v>
      </c>
      <c r="E153" s="83">
        <v>469609.96</v>
      </c>
      <c r="F153" s="83">
        <v>18080</v>
      </c>
      <c r="I153" s="83">
        <v>908</v>
      </c>
      <c r="L153" s="83">
        <v>439013.23</v>
      </c>
      <c r="T153" s="83">
        <v>6877.96</v>
      </c>
      <c r="U153" s="83">
        <v>6139.0099999999993</v>
      </c>
      <c r="V153" s="83">
        <v>65083.51</v>
      </c>
      <c r="W153" s="83">
        <v>45674.229999999996</v>
      </c>
      <c r="X153" s="83">
        <v>29409.599999999999</v>
      </c>
      <c r="Y153" s="83">
        <v>26249.360000000001</v>
      </c>
      <c r="AB153" s="83">
        <v>1055.82</v>
      </c>
      <c r="AC153" s="83">
        <v>985.62</v>
      </c>
      <c r="AD153" s="83">
        <v>3414.75</v>
      </c>
      <c r="AE153" s="83">
        <v>9870.25</v>
      </c>
      <c r="AF153" s="83">
        <v>84541.57</v>
      </c>
      <c r="AG153" s="83">
        <v>129961.91</v>
      </c>
      <c r="AJ153" s="83">
        <v>82655.09</v>
      </c>
      <c r="AK153" s="83">
        <v>24297.21</v>
      </c>
      <c r="AL153" s="83">
        <v>30085.47</v>
      </c>
      <c r="AM153" s="83">
        <v>2247.84</v>
      </c>
      <c r="AN153" s="83">
        <v>1651.99</v>
      </c>
      <c r="AO153" s="83">
        <v>6976.21</v>
      </c>
      <c r="AQ153" s="83">
        <v>67592.479999999996</v>
      </c>
      <c r="AT153" s="83">
        <v>2553</v>
      </c>
      <c r="AU153" s="83">
        <v>164538.40000000002</v>
      </c>
      <c r="AV153" s="83">
        <v>1996.51</v>
      </c>
      <c r="AZ153" s="83">
        <v>10453.26</v>
      </c>
      <c r="BB153" s="83">
        <v>2429.75</v>
      </c>
      <c r="BC153" s="83">
        <v>4975.8599999999997</v>
      </c>
      <c r="BG153" s="83">
        <v>10929.95</v>
      </c>
      <c r="BM153" s="83">
        <v>52222.8</v>
      </c>
      <c r="BN153" s="83">
        <v>16889.98</v>
      </c>
      <c r="BO153" s="83">
        <v>455</v>
      </c>
      <c r="BR153" s="83">
        <v>64400</v>
      </c>
      <c r="BT153" s="83">
        <v>9.5</v>
      </c>
      <c r="BU153" s="83">
        <v>9.5</v>
      </c>
      <c r="BV153" s="83">
        <v>699</v>
      </c>
      <c r="BY153" s="83">
        <v>20652.68</v>
      </c>
      <c r="BZ153" s="83">
        <v>22520.579999999998</v>
      </c>
      <c r="CC153" s="83">
        <v>2373.63</v>
      </c>
      <c r="CK153" s="83">
        <v>4273.16</v>
      </c>
      <c r="CL153" s="83">
        <v>4273.16</v>
      </c>
    </row>
    <row r="154" spans="2:98" x14ac:dyDescent="0.25">
      <c r="B154" s="84" t="s">
        <v>757</v>
      </c>
      <c r="C154" s="84" t="s">
        <v>758</v>
      </c>
      <c r="D154" s="83">
        <v>14774353.259999994</v>
      </c>
      <c r="E154" s="83">
        <v>4804375.67</v>
      </c>
      <c r="F154" s="83">
        <v>190532.05</v>
      </c>
      <c r="G154" s="83">
        <v>85074.849999999991</v>
      </c>
      <c r="I154" s="83">
        <v>68248.820000000007</v>
      </c>
      <c r="J154" s="83">
        <v>48437.869999999995</v>
      </c>
      <c r="K154" s="83">
        <v>6019</v>
      </c>
      <c r="L154" s="83">
        <v>2172892.29</v>
      </c>
      <c r="M154" s="83">
        <v>126298.19</v>
      </c>
      <c r="N154" s="83">
        <v>64945.68</v>
      </c>
      <c r="P154" s="83">
        <v>188114.13999999998</v>
      </c>
      <c r="Q154" s="83">
        <v>495.5</v>
      </c>
      <c r="T154" s="83">
        <v>386886.16000000003</v>
      </c>
      <c r="U154" s="83">
        <v>188753.91999999998</v>
      </c>
      <c r="V154" s="83">
        <v>750516.85000000009</v>
      </c>
      <c r="W154" s="83">
        <v>279182.99</v>
      </c>
      <c r="X154" s="83">
        <v>4408</v>
      </c>
      <c r="AB154" s="83">
        <v>14021.68</v>
      </c>
      <c r="AC154" s="83">
        <v>8849.86</v>
      </c>
      <c r="AD154" s="83">
        <v>26251.14</v>
      </c>
      <c r="AE154" s="83">
        <v>71032.81</v>
      </c>
      <c r="AF154" s="83">
        <v>694602</v>
      </c>
      <c r="AG154" s="83">
        <v>864105.00000000012</v>
      </c>
      <c r="AH154" s="83">
        <v>34005.839999999997</v>
      </c>
      <c r="AI154" s="83">
        <v>5527.0800000000008</v>
      </c>
      <c r="AJ154" s="83">
        <v>353729.51</v>
      </c>
      <c r="AK154" s="83">
        <v>106962.37</v>
      </c>
      <c r="AL154" s="83">
        <v>64870.87</v>
      </c>
      <c r="AM154" s="83">
        <v>2973.92</v>
      </c>
      <c r="AN154" s="83">
        <v>20179.57</v>
      </c>
      <c r="AO154" s="83">
        <v>38429.31</v>
      </c>
      <c r="AP154" s="83">
        <v>19120.04</v>
      </c>
      <c r="AQ154" s="83">
        <v>202292.53</v>
      </c>
      <c r="AR154" s="83">
        <v>283954.43</v>
      </c>
      <c r="AT154" s="83">
        <v>86314.91</v>
      </c>
      <c r="AU154" s="83">
        <v>137699.19</v>
      </c>
      <c r="AV154" s="83">
        <v>17900</v>
      </c>
      <c r="AW154" s="83">
        <v>22261.65</v>
      </c>
      <c r="AY154" s="83">
        <v>20283.269999999997</v>
      </c>
      <c r="AZ154" s="83">
        <v>12824.619999999999</v>
      </c>
      <c r="BA154" s="83">
        <v>6899.2</v>
      </c>
      <c r="BB154" s="83">
        <v>85732.85</v>
      </c>
      <c r="BD154" s="83">
        <v>114687.11</v>
      </c>
      <c r="BE154" s="83">
        <v>86405.26</v>
      </c>
      <c r="BF154" s="83">
        <v>4510.33</v>
      </c>
      <c r="BG154" s="83">
        <v>6650.72</v>
      </c>
      <c r="BH154" s="83">
        <v>27400.120000000003</v>
      </c>
      <c r="BI154" s="83">
        <v>21135.34</v>
      </c>
      <c r="BM154" s="83">
        <v>200557.3</v>
      </c>
      <c r="BN154" s="83">
        <v>212421.08</v>
      </c>
      <c r="BP154" s="83">
        <v>16715.89</v>
      </c>
      <c r="BQ154" s="83">
        <v>176283.38</v>
      </c>
      <c r="BS154" s="83">
        <v>304295.28999999998</v>
      </c>
      <c r="BT154" s="83">
        <v>14107.82</v>
      </c>
      <c r="BU154" s="83">
        <v>14107.82</v>
      </c>
      <c r="BV154" s="83">
        <v>791250.5</v>
      </c>
      <c r="BX154" s="83">
        <v>65610.850000000006</v>
      </c>
      <c r="BY154" s="83">
        <v>101986.51000000001</v>
      </c>
      <c r="CC154" s="83">
        <v>26273.9</v>
      </c>
      <c r="CH154" s="83">
        <v>52.97</v>
      </c>
      <c r="CK154" s="83">
        <v>38003.26</v>
      </c>
      <c r="CL154" s="83">
        <v>38003.26</v>
      </c>
    </row>
    <row r="155" spans="2:98" x14ac:dyDescent="0.25">
      <c r="B155" s="84" t="s">
        <v>573</v>
      </c>
      <c r="C155" s="84" t="s">
        <v>574</v>
      </c>
      <c r="D155" s="83">
        <v>13999125.719999999</v>
      </c>
      <c r="E155" s="83">
        <v>4547613.92</v>
      </c>
      <c r="F155" s="83">
        <v>94293.199999999983</v>
      </c>
      <c r="G155" s="83">
        <v>48755.539999999994</v>
      </c>
      <c r="I155" s="83">
        <v>68030.909999999989</v>
      </c>
      <c r="J155" s="83">
        <v>57775.41</v>
      </c>
      <c r="L155" s="83">
        <v>2173930.81</v>
      </c>
      <c r="M155" s="83">
        <v>69957.070000000007</v>
      </c>
      <c r="N155" s="83">
        <v>104192.37</v>
      </c>
      <c r="P155" s="83">
        <v>193241</v>
      </c>
      <c r="Q155" s="83">
        <v>52978.130000000005</v>
      </c>
      <c r="T155" s="83">
        <v>360719.92</v>
      </c>
      <c r="U155" s="83">
        <v>192433.62</v>
      </c>
      <c r="V155" s="83">
        <v>688226.74</v>
      </c>
      <c r="W155" s="83">
        <v>292468.53000000003</v>
      </c>
      <c r="AB155" s="83">
        <v>24777.38</v>
      </c>
      <c r="AC155" s="83">
        <v>14732.109999999999</v>
      </c>
      <c r="AD155" s="83">
        <v>27230.080000000002</v>
      </c>
      <c r="AE155" s="83">
        <v>78858.710000000006</v>
      </c>
      <c r="AF155" s="83">
        <v>730345.78999999992</v>
      </c>
      <c r="AG155" s="83">
        <v>894602.21</v>
      </c>
      <c r="AJ155" s="83">
        <v>633322.25</v>
      </c>
      <c r="AK155" s="83">
        <v>55319.13</v>
      </c>
      <c r="AL155" s="83">
        <v>183831.86</v>
      </c>
      <c r="AM155" s="83">
        <v>119435</v>
      </c>
      <c r="AN155" s="83">
        <v>110801.4</v>
      </c>
      <c r="AT155" s="83">
        <v>8584.17</v>
      </c>
      <c r="AU155" s="83">
        <v>422947.61</v>
      </c>
      <c r="AV155" s="83">
        <v>16540</v>
      </c>
      <c r="AW155" s="83">
        <v>32870.46</v>
      </c>
      <c r="AY155" s="83">
        <v>21395.26</v>
      </c>
      <c r="BC155" s="83">
        <v>13044.96</v>
      </c>
      <c r="BD155" s="83">
        <v>1689.89</v>
      </c>
      <c r="BF155" s="83">
        <v>2740.13</v>
      </c>
      <c r="BG155" s="83">
        <v>61171.770000000004</v>
      </c>
      <c r="BM155" s="83">
        <v>199008.36</v>
      </c>
      <c r="BN155" s="83">
        <v>11728.029999999999</v>
      </c>
      <c r="BQ155" s="83">
        <v>122621.46</v>
      </c>
      <c r="BT155" s="83">
        <v>32326.95</v>
      </c>
      <c r="BU155" s="83">
        <v>32326.95</v>
      </c>
      <c r="BV155" s="83">
        <v>688941.23</v>
      </c>
      <c r="BY155" s="83">
        <v>134349.85999999999</v>
      </c>
      <c r="BZ155" s="83">
        <v>103611.68</v>
      </c>
      <c r="CC155" s="83">
        <v>158101.01999999999</v>
      </c>
      <c r="CD155" s="83">
        <v>81645.75</v>
      </c>
      <c r="CK155" s="83">
        <v>51734.04</v>
      </c>
      <c r="CL155" s="83">
        <v>51734.04</v>
      </c>
      <c r="CP155" s="83">
        <v>16200</v>
      </c>
    </row>
    <row r="156" spans="2:98" x14ac:dyDescent="0.25">
      <c r="B156" s="84" t="s">
        <v>601</v>
      </c>
      <c r="C156" s="84" t="s">
        <v>602</v>
      </c>
      <c r="D156" s="83">
        <v>5905584.4499999983</v>
      </c>
      <c r="E156" s="83">
        <v>1981626.49</v>
      </c>
      <c r="F156" s="83">
        <v>125209.29</v>
      </c>
      <c r="G156" s="83">
        <v>71033.22</v>
      </c>
      <c r="I156" s="83">
        <v>29087.82</v>
      </c>
      <c r="J156" s="83">
        <v>27448.57</v>
      </c>
      <c r="K156" s="83">
        <v>11019</v>
      </c>
      <c r="L156" s="83">
        <v>774021.71999999974</v>
      </c>
      <c r="M156" s="83">
        <v>51035.89</v>
      </c>
      <c r="N156" s="83">
        <v>75051.099999999991</v>
      </c>
      <c r="P156" s="83">
        <v>121575.82</v>
      </c>
      <c r="Q156" s="83">
        <v>1281.0700000000002</v>
      </c>
      <c r="T156" s="83">
        <v>163689.71000000002</v>
      </c>
      <c r="U156" s="83">
        <v>74622.61</v>
      </c>
      <c r="V156" s="83">
        <v>315688.08</v>
      </c>
      <c r="W156" s="83">
        <v>104921.91</v>
      </c>
      <c r="AB156" s="83">
        <v>2816.68</v>
      </c>
      <c r="AC156" s="83">
        <v>1564.1799999999998</v>
      </c>
      <c r="AD156" s="83">
        <v>11147.67</v>
      </c>
      <c r="AE156" s="83">
        <v>29152.809999999998</v>
      </c>
      <c r="AF156" s="83">
        <v>304703.87</v>
      </c>
      <c r="AG156" s="83">
        <v>304892.15999999997</v>
      </c>
      <c r="AH156" s="83">
        <v>9227.19</v>
      </c>
      <c r="AI156" s="83">
        <v>3943.83</v>
      </c>
      <c r="AJ156" s="83">
        <v>182106.19</v>
      </c>
      <c r="AK156" s="83">
        <v>30586.3</v>
      </c>
      <c r="AL156" s="83">
        <v>82247.02</v>
      </c>
      <c r="AM156" s="83">
        <v>42928.33</v>
      </c>
      <c r="AN156" s="83">
        <v>22009.82</v>
      </c>
      <c r="AO156" s="83">
        <v>25</v>
      </c>
      <c r="AQ156" s="83">
        <v>9660</v>
      </c>
      <c r="AT156" s="83">
        <v>5199</v>
      </c>
      <c r="AU156" s="83">
        <v>22580.67</v>
      </c>
      <c r="AV156" s="83">
        <v>1540</v>
      </c>
      <c r="AX156" s="83">
        <v>174</v>
      </c>
      <c r="AY156" s="83">
        <v>2212.08</v>
      </c>
      <c r="AZ156" s="83">
        <v>11726.15</v>
      </c>
      <c r="BA156" s="83">
        <v>14058.58</v>
      </c>
      <c r="BB156" s="83">
        <v>12135.4</v>
      </c>
      <c r="BC156" s="83">
        <v>15919.640000000001</v>
      </c>
      <c r="BD156" s="83">
        <v>95544.43</v>
      </c>
      <c r="BE156" s="83">
        <v>27303.510000000002</v>
      </c>
      <c r="BG156" s="83">
        <v>7475.18</v>
      </c>
      <c r="BI156" s="83">
        <v>18433.8</v>
      </c>
      <c r="BK156" s="83">
        <v>118.25</v>
      </c>
      <c r="BL156" s="83">
        <v>3111.37</v>
      </c>
      <c r="BM156" s="83">
        <v>125286.78</v>
      </c>
      <c r="BN156" s="83">
        <v>14243.759999999998</v>
      </c>
      <c r="BO156" s="83">
        <v>679.51</v>
      </c>
      <c r="BQ156" s="83">
        <v>29133.439999999999</v>
      </c>
      <c r="BR156" s="83">
        <v>43287.22</v>
      </c>
      <c r="BS156" s="83">
        <v>11924.94</v>
      </c>
      <c r="BT156" s="83">
        <v>6434.32</v>
      </c>
      <c r="BU156" s="83">
        <v>6434.32</v>
      </c>
      <c r="BV156" s="83">
        <v>230635.69</v>
      </c>
      <c r="BY156" s="83">
        <v>37918.400000000001</v>
      </c>
      <c r="BZ156" s="83">
        <v>30332.17</v>
      </c>
      <c r="CA156" s="83">
        <v>5098.9399999999996</v>
      </c>
      <c r="CC156" s="83">
        <v>34773.590000000004</v>
      </c>
      <c r="CE156" s="83">
        <v>7728.63</v>
      </c>
      <c r="CK156" s="83">
        <v>27662.46</v>
      </c>
      <c r="CL156" s="83">
        <v>27662.46</v>
      </c>
      <c r="CO156" s="83">
        <v>25823.49</v>
      </c>
      <c r="CP156" s="83">
        <v>30760.49</v>
      </c>
      <c r="CQ156" s="83">
        <v>12269.82</v>
      </c>
      <c r="CR156" s="83">
        <v>29735.39</v>
      </c>
    </row>
    <row r="157" spans="2:98" x14ac:dyDescent="0.25">
      <c r="B157" s="84" t="s">
        <v>271</v>
      </c>
      <c r="C157" s="84" t="s">
        <v>272</v>
      </c>
      <c r="D157" s="83">
        <v>54372400.490000024</v>
      </c>
      <c r="E157" s="83">
        <v>19379390.550000001</v>
      </c>
      <c r="F157" s="83">
        <v>857204.12</v>
      </c>
      <c r="G157" s="83">
        <v>385785.25</v>
      </c>
      <c r="I157" s="83">
        <v>1324640.5200000003</v>
      </c>
      <c r="J157" s="83">
        <v>524711.03999999992</v>
      </c>
      <c r="L157" s="83">
        <v>7528664.2099999962</v>
      </c>
      <c r="M157" s="83">
        <v>735961.58</v>
      </c>
      <c r="N157" s="83">
        <v>294491.10000000003</v>
      </c>
      <c r="P157" s="83">
        <v>453217.27</v>
      </c>
      <c r="Q157" s="83">
        <v>125121.13</v>
      </c>
      <c r="S157" s="83">
        <v>5207.91</v>
      </c>
      <c r="T157" s="83">
        <v>1734133.3799999997</v>
      </c>
      <c r="U157" s="83">
        <v>671097.14999999991</v>
      </c>
      <c r="V157" s="83">
        <v>3129670.42</v>
      </c>
      <c r="W157" s="83">
        <v>999527.21000000008</v>
      </c>
      <c r="AB157" s="83">
        <v>164518.33000000002</v>
      </c>
      <c r="AC157" s="83">
        <v>62983.33</v>
      </c>
      <c r="AD157" s="83">
        <v>99592.680000000008</v>
      </c>
      <c r="AE157" s="83">
        <v>188368.58</v>
      </c>
      <c r="AF157" s="83">
        <v>2690279.69</v>
      </c>
      <c r="AG157" s="83">
        <v>2717261.3099999996</v>
      </c>
      <c r="AH157" s="83">
        <v>439686.35</v>
      </c>
      <c r="AI157" s="83">
        <v>89800.89</v>
      </c>
      <c r="AJ157" s="83">
        <v>1178766.3700000001</v>
      </c>
      <c r="AK157" s="83">
        <v>215407.72</v>
      </c>
      <c r="AL157" s="83">
        <v>92466.94</v>
      </c>
      <c r="AM157" s="83">
        <v>83440.630000000019</v>
      </c>
      <c r="AN157" s="83">
        <v>297374.91000000003</v>
      </c>
      <c r="AO157" s="83">
        <v>19.25</v>
      </c>
      <c r="AQ157" s="83">
        <v>495961.18000000005</v>
      </c>
      <c r="AS157" s="83">
        <v>4322.46</v>
      </c>
      <c r="AT157" s="83">
        <v>230851.4</v>
      </c>
      <c r="AU157" s="83">
        <v>777337.3600000001</v>
      </c>
      <c r="AV157" s="83">
        <v>62756.25</v>
      </c>
      <c r="AW157" s="83">
        <v>45642.03</v>
      </c>
      <c r="AY157" s="83">
        <v>112967.54000000001</v>
      </c>
      <c r="AZ157" s="83">
        <v>4642.37</v>
      </c>
      <c r="BB157" s="83">
        <v>149193.67000000001</v>
      </c>
      <c r="BC157" s="83">
        <v>74134.540000000008</v>
      </c>
      <c r="BD157" s="83">
        <v>444595.60000000003</v>
      </c>
      <c r="BE157" s="83">
        <v>845.24</v>
      </c>
      <c r="BF157" s="83">
        <v>426</v>
      </c>
      <c r="BG157" s="83">
        <v>12058.380000000001</v>
      </c>
      <c r="BI157" s="83">
        <v>18275.04</v>
      </c>
      <c r="BK157" s="83">
        <v>690306.08000000007</v>
      </c>
      <c r="BL157" s="83">
        <v>2990</v>
      </c>
      <c r="BM157" s="83">
        <v>573666.6</v>
      </c>
      <c r="BN157" s="83">
        <v>156179.97</v>
      </c>
      <c r="BO157" s="83">
        <v>6524.61</v>
      </c>
      <c r="BP157" s="83">
        <v>13607.6</v>
      </c>
      <c r="BQ157" s="83">
        <v>931190.35000000009</v>
      </c>
      <c r="BS157" s="83">
        <v>680451.35</v>
      </c>
      <c r="BT157" s="83">
        <v>27089.37</v>
      </c>
      <c r="BU157" s="83">
        <v>27089.37</v>
      </c>
      <c r="BV157" s="83">
        <v>129082.32</v>
      </c>
      <c r="BX157" s="83">
        <v>198003.25</v>
      </c>
      <c r="BY157" s="83">
        <v>331388.21999999997</v>
      </c>
      <c r="CC157" s="83">
        <v>429034.69000000006</v>
      </c>
      <c r="CE157" s="83">
        <v>44612.17</v>
      </c>
      <c r="CH157" s="83">
        <v>4899.47</v>
      </c>
      <c r="CK157" s="83">
        <v>260016.21000000002</v>
      </c>
      <c r="CL157" s="83">
        <v>260016.21000000002</v>
      </c>
      <c r="CO157" s="83">
        <v>19897.689999999999</v>
      </c>
      <c r="CP157" s="83">
        <v>19571.849999999999</v>
      </c>
      <c r="CQ157" s="83">
        <v>160568.24</v>
      </c>
      <c r="CR157" s="83">
        <v>472594.13</v>
      </c>
      <c r="CS157" s="83">
        <v>61941.05</v>
      </c>
      <c r="CT157" s="83">
        <v>255986.39</v>
      </c>
    </row>
    <row r="158" spans="2:98" x14ac:dyDescent="0.25">
      <c r="B158" s="84" t="s">
        <v>813</v>
      </c>
      <c r="C158" s="84" t="s">
        <v>814</v>
      </c>
      <c r="D158" s="83">
        <v>7661177.6999999946</v>
      </c>
      <c r="E158" s="83">
        <v>2141172.34</v>
      </c>
      <c r="F158" s="83">
        <v>100630.72</v>
      </c>
      <c r="G158" s="83">
        <v>50919.209999999992</v>
      </c>
      <c r="I158" s="83">
        <v>51804.2</v>
      </c>
      <c r="J158" s="83">
        <v>12269.43</v>
      </c>
      <c r="L158" s="83">
        <v>1392018.24</v>
      </c>
      <c r="M158" s="83">
        <v>73910.719999999987</v>
      </c>
      <c r="N158" s="83">
        <v>1353.73</v>
      </c>
      <c r="P158" s="83">
        <v>8279.5400000000009</v>
      </c>
      <c r="Q158" s="83">
        <v>912.12</v>
      </c>
      <c r="T158" s="83">
        <v>174275.49000000002</v>
      </c>
      <c r="U158" s="83">
        <v>109067.73</v>
      </c>
      <c r="V158" s="83">
        <v>324920.92</v>
      </c>
      <c r="W158" s="83">
        <v>142183.95000000001</v>
      </c>
      <c r="AB158" s="83">
        <v>5880.2900000000009</v>
      </c>
      <c r="AC158" s="83">
        <v>4423.0600000000004</v>
      </c>
      <c r="AD158" s="83">
        <v>9594.4500000000007</v>
      </c>
      <c r="AE158" s="83">
        <v>26966.379999999997</v>
      </c>
      <c r="AF158" s="83">
        <v>325620.48000000004</v>
      </c>
      <c r="AG158" s="83">
        <v>483924.52</v>
      </c>
      <c r="AH158" s="83">
        <v>18255.8</v>
      </c>
      <c r="AI158" s="83">
        <v>2919.2500000000005</v>
      </c>
      <c r="AJ158" s="83">
        <v>372725.72</v>
      </c>
      <c r="AK158" s="83">
        <v>73352.100000000006</v>
      </c>
      <c r="AL158" s="83">
        <v>141859.10999999999</v>
      </c>
      <c r="AM158" s="83">
        <v>18550.71</v>
      </c>
      <c r="AN158" s="83">
        <v>157612.79999999999</v>
      </c>
      <c r="AO158" s="83">
        <v>4351.18</v>
      </c>
      <c r="AP158" s="83">
        <v>800</v>
      </c>
      <c r="AQ158" s="83">
        <v>938.7</v>
      </c>
      <c r="AT158" s="83">
        <v>59540.619999999995</v>
      </c>
      <c r="AU158" s="83">
        <v>95737.86</v>
      </c>
      <c r="AW158" s="83">
        <v>35355.599999999999</v>
      </c>
      <c r="AX158" s="83">
        <v>418.5</v>
      </c>
      <c r="AY158" s="83">
        <v>9008.25</v>
      </c>
      <c r="AZ158" s="83">
        <v>19372.87</v>
      </c>
      <c r="BA158" s="83">
        <v>4729.57</v>
      </c>
      <c r="BB158" s="83">
        <v>18389.46</v>
      </c>
      <c r="BC158" s="83">
        <v>5837.11</v>
      </c>
      <c r="BD158" s="83">
        <v>9807.83</v>
      </c>
      <c r="BG158" s="83">
        <v>1886.28</v>
      </c>
      <c r="BL158" s="83">
        <v>8503.5300000000007</v>
      </c>
      <c r="BM158" s="83">
        <v>178215.56</v>
      </c>
      <c r="BN158" s="83">
        <v>18032.97</v>
      </c>
      <c r="BO158" s="83">
        <v>236.51</v>
      </c>
      <c r="BP158" s="83">
        <v>7870.4400000000005</v>
      </c>
      <c r="BQ158" s="83">
        <v>84186.08</v>
      </c>
      <c r="BR158" s="83">
        <v>174800</v>
      </c>
      <c r="BS158" s="83">
        <v>680</v>
      </c>
      <c r="BT158" s="83">
        <v>5800</v>
      </c>
      <c r="BU158" s="83">
        <v>5800</v>
      </c>
      <c r="BV158" s="83">
        <v>290136.95999999996</v>
      </c>
      <c r="BX158" s="83">
        <v>1230.5899999999999</v>
      </c>
      <c r="BY158" s="83">
        <v>131776.53</v>
      </c>
      <c r="CC158" s="83">
        <v>4583.2299999999996</v>
      </c>
      <c r="CE158" s="83">
        <v>12065.45</v>
      </c>
      <c r="CK158" s="83">
        <v>9812.489999999998</v>
      </c>
      <c r="CL158" s="83">
        <v>9812.489999999998</v>
      </c>
      <c r="CO158" s="83">
        <v>19040.75</v>
      </c>
      <c r="CQ158" s="83">
        <v>41585.599999999999</v>
      </c>
      <c r="CT158" s="83">
        <v>181044.17</v>
      </c>
    </row>
    <row r="159" spans="2:98" x14ac:dyDescent="0.25">
      <c r="B159" s="84" t="s">
        <v>269</v>
      </c>
      <c r="C159" s="84" t="s">
        <v>270</v>
      </c>
      <c r="D159" s="83">
        <v>61508670.450000003</v>
      </c>
      <c r="E159" s="83">
        <v>20176151.690000001</v>
      </c>
      <c r="F159" s="83">
        <v>1186161.3400000001</v>
      </c>
      <c r="G159" s="83">
        <v>625935.1</v>
      </c>
      <c r="I159" s="83">
        <v>1646428.1899999997</v>
      </c>
      <c r="J159" s="83">
        <v>308947.40000000002</v>
      </c>
      <c r="K159" s="83">
        <v>138839.4</v>
      </c>
      <c r="L159" s="83">
        <v>7972139.8600000003</v>
      </c>
      <c r="M159" s="83">
        <v>1157294.4500000002</v>
      </c>
      <c r="N159" s="83">
        <v>523068.36999999994</v>
      </c>
      <c r="P159" s="83">
        <v>290939.49</v>
      </c>
      <c r="Q159" s="83">
        <v>97472.05</v>
      </c>
      <c r="T159" s="83">
        <v>1842293.8999999992</v>
      </c>
      <c r="U159" s="83">
        <v>764191.14999999979</v>
      </c>
      <c r="V159" s="83">
        <v>3340696.3200000008</v>
      </c>
      <c r="W159" s="83">
        <v>1021253.5600000002</v>
      </c>
      <c r="AB159" s="83">
        <v>121111.35000000002</v>
      </c>
      <c r="AC159" s="83">
        <v>64535.44999999999</v>
      </c>
      <c r="AD159" s="83">
        <v>94205.66</v>
      </c>
      <c r="AE159" s="83">
        <v>209323.26</v>
      </c>
      <c r="AF159" s="83">
        <v>3001565.5199999996</v>
      </c>
      <c r="AG159" s="83">
        <v>2942652.2</v>
      </c>
      <c r="AJ159" s="83">
        <v>3235533.27</v>
      </c>
      <c r="AK159" s="83">
        <v>214095.75</v>
      </c>
      <c r="AL159" s="83">
        <v>172648.77</v>
      </c>
      <c r="AN159" s="83">
        <v>440430.66</v>
      </c>
      <c r="AP159" s="83">
        <v>66793.83</v>
      </c>
      <c r="AQ159" s="83">
        <v>559349.78</v>
      </c>
      <c r="AR159" s="83">
        <v>5062.5</v>
      </c>
      <c r="AT159" s="83">
        <v>153025.02000000002</v>
      </c>
      <c r="AU159" s="83">
        <v>6194171.9699999997</v>
      </c>
      <c r="AV159" s="83">
        <v>137275.26999999999</v>
      </c>
      <c r="AW159" s="83">
        <v>34868.93</v>
      </c>
      <c r="AX159" s="83">
        <v>6142.5</v>
      </c>
      <c r="AY159" s="83">
        <v>223547.63</v>
      </c>
      <c r="BA159" s="83">
        <v>8592.2000000000007</v>
      </c>
      <c r="BB159" s="83">
        <v>135351.18</v>
      </c>
      <c r="BC159" s="83">
        <v>92751.5</v>
      </c>
      <c r="BD159" s="83">
        <v>279545.93</v>
      </c>
      <c r="BE159" s="83">
        <v>29904.71</v>
      </c>
      <c r="BF159" s="83">
        <v>72369.13</v>
      </c>
      <c r="BG159" s="83">
        <v>7448.9699999999993</v>
      </c>
      <c r="BH159" s="83">
        <v>51616.41</v>
      </c>
      <c r="BK159" s="83">
        <v>111231.76</v>
      </c>
      <c r="BM159" s="83">
        <v>787065.58000000007</v>
      </c>
      <c r="BN159" s="83">
        <v>85989.38</v>
      </c>
      <c r="BQ159" s="83">
        <v>9968.42</v>
      </c>
      <c r="BT159" s="83">
        <v>-60</v>
      </c>
      <c r="BU159" s="83">
        <v>-60</v>
      </c>
      <c r="BV159" s="83">
        <v>200890.95</v>
      </c>
      <c r="BX159" s="83">
        <v>134411.13999999998</v>
      </c>
      <c r="BY159" s="83">
        <v>429416.47</v>
      </c>
      <c r="CK159" s="83">
        <v>104025.13</v>
      </c>
      <c r="CL159" s="83">
        <v>104025.13</v>
      </c>
    </row>
    <row r="160" spans="2:98" x14ac:dyDescent="0.25">
      <c r="B160" s="84" t="s">
        <v>711</v>
      </c>
      <c r="C160" s="84" t="s">
        <v>712</v>
      </c>
      <c r="D160" s="83">
        <v>2589119.129999999</v>
      </c>
      <c r="E160" s="83">
        <v>945839.55999999994</v>
      </c>
      <c r="F160" s="83">
        <v>25285.45</v>
      </c>
      <c r="G160" s="83">
        <v>7459.19</v>
      </c>
      <c r="I160" s="83">
        <v>25075.599999999999</v>
      </c>
      <c r="J160" s="83">
        <v>4143.07</v>
      </c>
      <c r="K160" s="83">
        <v>6019</v>
      </c>
      <c r="L160" s="83">
        <v>359352.29000000004</v>
      </c>
      <c r="M160" s="83">
        <v>5498.5599999999995</v>
      </c>
      <c r="N160" s="83">
        <v>43193.37</v>
      </c>
      <c r="P160" s="83">
        <v>3604.2</v>
      </c>
      <c r="Q160" s="83">
        <v>1302.1300000000001</v>
      </c>
      <c r="T160" s="83">
        <v>75328.45</v>
      </c>
      <c r="U160" s="83">
        <v>30565.979999999996</v>
      </c>
      <c r="V160" s="83">
        <v>144533.67000000001</v>
      </c>
      <c r="W160" s="83">
        <v>46477.440000000002</v>
      </c>
      <c r="AB160" s="83">
        <v>877.08999999999992</v>
      </c>
      <c r="AC160" s="83">
        <v>397.08000000000004</v>
      </c>
      <c r="AD160" s="83">
        <v>5176.1400000000003</v>
      </c>
      <c r="AE160" s="83">
        <v>11561.78</v>
      </c>
      <c r="AF160" s="83">
        <v>160051.22999999998</v>
      </c>
      <c r="AG160" s="83">
        <v>156982.76999999999</v>
      </c>
      <c r="AJ160" s="83">
        <v>84137.72</v>
      </c>
      <c r="AK160" s="83">
        <v>27415.1</v>
      </c>
      <c r="AL160" s="83">
        <v>27081.09</v>
      </c>
      <c r="AM160" s="83">
        <v>481.6</v>
      </c>
      <c r="AN160" s="83">
        <v>10743.73</v>
      </c>
      <c r="AP160" s="83">
        <v>1681.51</v>
      </c>
      <c r="AT160" s="83">
        <v>5856.67</v>
      </c>
      <c r="AU160" s="83">
        <v>101276.04000000001</v>
      </c>
      <c r="AV160" s="83">
        <v>10720.25</v>
      </c>
      <c r="AW160" s="83">
        <v>2177.6999999999998</v>
      </c>
      <c r="AY160" s="83">
        <v>10880.09</v>
      </c>
      <c r="AZ160" s="83">
        <v>17180</v>
      </c>
      <c r="BB160" s="83">
        <v>16025.85</v>
      </c>
      <c r="BC160" s="83">
        <v>7787.42</v>
      </c>
      <c r="BD160" s="83">
        <v>2978.7</v>
      </c>
      <c r="BE160" s="83">
        <v>5834.41</v>
      </c>
      <c r="BG160" s="83">
        <v>15254.91</v>
      </c>
      <c r="BI160" s="83">
        <v>11835.609999999999</v>
      </c>
      <c r="BM160" s="83">
        <v>64198.189999999995</v>
      </c>
      <c r="BN160" s="83">
        <v>8112.0000000000009</v>
      </c>
      <c r="BO160" s="83">
        <v>244.65</v>
      </c>
      <c r="BQ160" s="83">
        <v>1611</v>
      </c>
      <c r="BR160" s="83">
        <v>476.69</v>
      </c>
      <c r="BT160" s="83">
        <v>186</v>
      </c>
      <c r="BU160" s="83">
        <v>186</v>
      </c>
      <c r="BV160" s="83">
        <v>20875.16</v>
      </c>
      <c r="BX160" s="83">
        <v>19925.03</v>
      </c>
      <c r="BY160" s="83">
        <v>37585.360000000001</v>
      </c>
      <c r="CC160" s="83">
        <v>4541.71</v>
      </c>
      <c r="CI160" s="83">
        <v>71.8</v>
      </c>
      <c r="CK160" s="83">
        <v>2786.76</v>
      </c>
      <c r="CL160" s="83">
        <v>2786.76</v>
      </c>
      <c r="CM160" s="83">
        <v>1902.19</v>
      </c>
      <c r="CN160" s="83">
        <v>1717.2</v>
      </c>
      <c r="CT160" s="83">
        <v>6812.94</v>
      </c>
    </row>
    <row r="161" spans="2:98" x14ac:dyDescent="0.25">
      <c r="B161" s="84" t="s">
        <v>645</v>
      </c>
      <c r="C161" s="84" t="s">
        <v>646</v>
      </c>
      <c r="D161" s="83">
        <v>12174878.679999998</v>
      </c>
      <c r="E161" s="83">
        <v>3744794.69</v>
      </c>
      <c r="F161" s="83">
        <v>156794.5</v>
      </c>
      <c r="G161" s="83">
        <v>1588.46</v>
      </c>
      <c r="I161" s="83">
        <v>19382</v>
      </c>
      <c r="J161" s="83">
        <v>7211.97</v>
      </c>
      <c r="K161" s="83">
        <v>2186.4</v>
      </c>
      <c r="L161" s="83">
        <v>1918375.4099999997</v>
      </c>
      <c r="M161" s="83">
        <v>141375.72999999998</v>
      </c>
      <c r="N161" s="83">
        <v>6944.85</v>
      </c>
      <c r="P161" s="83">
        <v>148094.58000000002</v>
      </c>
      <c r="Q161" s="83">
        <v>9528.82</v>
      </c>
      <c r="T161" s="83">
        <v>290991.17999999993</v>
      </c>
      <c r="U161" s="83">
        <v>170564.48000000001</v>
      </c>
      <c r="V161" s="83">
        <v>550979.75</v>
      </c>
      <c r="W161" s="83">
        <v>234123.13999999998</v>
      </c>
      <c r="AA161" s="83">
        <v>3.01</v>
      </c>
      <c r="AB161" s="83">
        <v>21549.660000000003</v>
      </c>
      <c r="AC161" s="83">
        <v>13545.339999999998</v>
      </c>
      <c r="AD161" s="83">
        <v>19995.830000000002</v>
      </c>
      <c r="AE161" s="83">
        <v>48480.01</v>
      </c>
      <c r="AF161" s="83">
        <v>591389.99999999988</v>
      </c>
      <c r="AG161" s="83">
        <v>617470.6399999999</v>
      </c>
      <c r="AH161" s="83">
        <v>12700</v>
      </c>
      <c r="AJ161" s="83">
        <v>658574.4</v>
      </c>
      <c r="AK161" s="83">
        <v>131141.54999999999</v>
      </c>
      <c r="AL161" s="83">
        <v>147505.23000000001</v>
      </c>
      <c r="AM161" s="83">
        <v>119277.7</v>
      </c>
      <c r="AN161" s="83">
        <v>280295.3</v>
      </c>
      <c r="AO161" s="83">
        <v>1040.99</v>
      </c>
      <c r="AP161" s="83">
        <v>1809.62</v>
      </c>
      <c r="AQ161" s="83">
        <v>209225.78</v>
      </c>
      <c r="AR161" s="83">
        <v>24142.66</v>
      </c>
      <c r="AT161" s="83">
        <v>36232.75</v>
      </c>
      <c r="AU161" s="83">
        <v>312432.06</v>
      </c>
      <c r="AV161" s="83">
        <v>23813.200000000001</v>
      </c>
      <c r="AW161" s="83">
        <v>24065.119999999999</v>
      </c>
      <c r="AY161" s="83">
        <v>161.09</v>
      </c>
      <c r="AZ161" s="83">
        <v>126770.6</v>
      </c>
      <c r="BA161" s="83">
        <v>44376.160000000003</v>
      </c>
      <c r="BB161" s="83">
        <v>101259.82</v>
      </c>
      <c r="BC161" s="83">
        <v>8869.7199999999993</v>
      </c>
      <c r="BD161" s="83">
        <v>11993.99</v>
      </c>
      <c r="BE161" s="83">
        <v>3270.49</v>
      </c>
      <c r="BF161" s="83">
        <v>3000</v>
      </c>
      <c r="BG161" s="83">
        <v>9486.0999999999985</v>
      </c>
      <c r="BI161" s="83">
        <v>166097.44</v>
      </c>
      <c r="BL161" s="83">
        <v>737.53</v>
      </c>
      <c r="BM161" s="83">
        <v>185366.98</v>
      </c>
      <c r="BN161" s="83">
        <v>7991.6200000000008</v>
      </c>
      <c r="BO161" s="83">
        <v>8293.07</v>
      </c>
      <c r="BQ161" s="83">
        <v>40110.240000000005</v>
      </c>
      <c r="BT161" s="83">
        <v>63187.729999999996</v>
      </c>
      <c r="BU161" s="83">
        <v>63187.729999999996</v>
      </c>
      <c r="BV161" s="83">
        <v>166445.03</v>
      </c>
      <c r="BX161" s="83">
        <v>57680.47</v>
      </c>
      <c r="BY161" s="83">
        <v>141178.9</v>
      </c>
      <c r="CC161" s="83">
        <v>15526.699999999999</v>
      </c>
      <c r="CK161" s="83">
        <v>30154.219999999994</v>
      </c>
      <c r="CL161" s="83">
        <v>30154.219999999994</v>
      </c>
      <c r="CM161" s="83">
        <v>13624.29</v>
      </c>
      <c r="CN161" s="83">
        <v>80333.399999999994</v>
      </c>
      <c r="CP161" s="83">
        <v>58211.34</v>
      </c>
      <c r="CQ161" s="83">
        <v>27339.8</v>
      </c>
      <c r="CR161" s="83">
        <v>2694.2</v>
      </c>
      <c r="CT161" s="83">
        <v>103090.94</v>
      </c>
    </row>
    <row r="162" spans="2:98" x14ac:dyDescent="0.25">
      <c r="B162" s="84" t="s">
        <v>211</v>
      </c>
      <c r="C162" s="84" t="s">
        <v>212</v>
      </c>
      <c r="D162" s="83">
        <v>2723149.24</v>
      </c>
      <c r="E162" s="83">
        <v>888304.99</v>
      </c>
      <c r="F162" s="83">
        <v>22008.49</v>
      </c>
      <c r="G162" s="83">
        <v>17240.16</v>
      </c>
      <c r="I162" s="83">
        <v>28315.87</v>
      </c>
      <c r="J162" s="83">
        <v>10518.48</v>
      </c>
      <c r="K162" s="83">
        <v>12650</v>
      </c>
      <c r="L162" s="83">
        <v>428725.11</v>
      </c>
      <c r="M162" s="83">
        <v>26030.25</v>
      </c>
      <c r="N162" s="83">
        <v>3497.5099999999998</v>
      </c>
      <c r="P162" s="83">
        <v>15308</v>
      </c>
      <c r="Q162" s="83">
        <v>13555.33</v>
      </c>
      <c r="R162" s="83">
        <v>5230.3599999999997</v>
      </c>
      <c r="S162" s="83">
        <v>2292.12</v>
      </c>
      <c r="T162" s="83">
        <v>73248.37</v>
      </c>
      <c r="U162" s="83">
        <v>34475.35</v>
      </c>
      <c r="V162" s="83">
        <v>132706.13</v>
      </c>
      <c r="W162" s="83">
        <v>50589.14</v>
      </c>
      <c r="AB162" s="83">
        <v>5117.7700000000004</v>
      </c>
      <c r="AC162" s="83">
        <v>3032.75</v>
      </c>
      <c r="AD162" s="83">
        <v>5416.65</v>
      </c>
      <c r="AE162" s="83">
        <v>10660.38</v>
      </c>
      <c r="AF162" s="83">
        <v>165611.12</v>
      </c>
      <c r="AG162" s="83">
        <v>167087.63</v>
      </c>
      <c r="AJ162" s="83">
        <v>88967.010000000009</v>
      </c>
      <c r="AK162" s="83">
        <v>39101.72</v>
      </c>
      <c r="AL162" s="83">
        <v>59671.810000000005</v>
      </c>
      <c r="AM162" s="83">
        <v>37447.82</v>
      </c>
      <c r="AN162" s="83">
        <v>15480.15</v>
      </c>
      <c r="AO162" s="83">
        <v>25871.68</v>
      </c>
      <c r="AQ162" s="83">
        <v>42903.17</v>
      </c>
      <c r="AT162" s="83">
        <v>2049.67</v>
      </c>
      <c r="AU162" s="83">
        <v>113148.88999999998</v>
      </c>
      <c r="AY162" s="83">
        <v>9281.75</v>
      </c>
      <c r="BA162" s="83">
        <v>1500</v>
      </c>
      <c r="BB162" s="83">
        <v>56979.48</v>
      </c>
      <c r="BC162" s="83">
        <v>1464.25</v>
      </c>
      <c r="BI162" s="83">
        <v>107.5</v>
      </c>
      <c r="BM162" s="83">
        <v>47743.72</v>
      </c>
      <c r="BS162" s="83">
        <v>255.45</v>
      </c>
      <c r="BV162" s="83">
        <v>43232.7</v>
      </c>
      <c r="CK162" s="83">
        <v>6472.95</v>
      </c>
      <c r="CL162" s="83">
        <v>6472.95</v>
      </c>
      <c r="CO162" s="83">
        <v>6792.28</v>
      </c>
      <c r="CR162" s="83">
        <v>3055.28</v>
      </c>
    </row>
    <row r="163" spans="2:98" x14ac:dyDescent="0.25">
      <c r="B163" s="84" t="s">
        <v>311</v>
      </c>
      <c r="C163" s="84" t="s">
        <v>312</v>
      </c>
      <c r="D163" s="83">
        <v>3348212.83</v>
      </c>
      <c r="E163" s="83">
        <v>893019.16</v>
      </c>
      <c r="F163" s="83">
        <v>34198.959999999999</v>
      </c>
      <c r="G163" s="83">
        <v>18881.240000000002</v>
      </c>
      <c r="I163" s="83">
        <v>13876</v>
      </c>
      <c r="J163" s="83">
        <v>12802.1</v>
      </c>
      <c r="L163" s="83">
        <v>463457.45999999996</v>
      </c>
      <c r="M163" s="83">
        <v>23404</v>
      </c>
      <c r="N163" s="83">
        <v>20631.89</v>
      </c>
      <c r="Q163" s="83">
        <v>6969.63</v>
      </c>
      <c r="T163" s="83">
        <v>71347.709999999992</v>
      </c>
      <c r="U163" s="83">
        <v>37747.550000000003</v>
      </c>
      <c r="V163" s="83">
        <v>138419.10999999999</v>
      </c>
      <c r="W163" s="83">
        <v>56956.749999999993</v>
      </c>
      <c r="AB163" s="83">
        <v>368.81</v>
      </c>
      <c r="AC163" s="83">
        <v>247.62</v>
      </c>
      <c r="AD163" s="83">
        <v>4511.3500000000004</v>
      </c>
      <c r="AE163" s="83">
        <v>12112</v>
      </c>
      <c r="AF163" s="83">
        <v>143775</v>
      </c>
      <c r="AG163" s="83">
        <v>155952</v>
      </c>
      <c r="AJ163" s="83">
        <v>146295.5</v>
      </c>
      <c r="AK163" s="83">
        <v>81049.950000000012</v>
      </c>
      <c r="AL163" s="83">
        <v>53962.37</v>
      </c>
      <c r="AM163" s="83">
        <v>1650.84</v>
      </c>
      <c r="AO163" s="83">
        <v>39</v>
      </c>
      <c r="AS163" s="83">
        <v>17500.080000000002</v>
      </c>
      <c r="AT163" s="83">
        <v>10477.31</v>
      </c>
      <c r="AU163" s="83">
        <v>54401.61</v>
      </c>
      <c r="AW163" s="83">
        <v>1857.15</v>
      </c>
      <c r="BB163" s="83">
        <v>15642.51</v>
      </c>
      <c r="BC163" s="83">
        <v>207.8</v>
      </c>
      <c r="BD163" s="83">
        <v>32720.22</v>
      </c>
      <c r="BE163" s="83">
        <v>3019.29</v>
      </c>
      <c r="BG163" s="83">
        <v>11582.32</v>
      </c>
      <c r="BI163" s="83">
        <v>10764.789999999999</v>
      </c>
      <c r="BK163" s="83">
        <v>310587.89</v>
      </c>
      <c r="BM163" s="83">
        <v>88144.13</v>
      </c>
      <c r="BN163" s="83">
        <v>48972.35</v>
      </c>
      <c r="BO163" s="83">
        <v>903.9</v>
      </c>
      <c r="BQ163" s="83">
        <v>5230.68</v>
      </c>
      <c r="BT163" s="83">
        <v>572.20000000000005</v>
      </c>
      <c r="BU163" s="83">
        <v>572.20000000000005</v>
      </c>
      <c r="BV163" s="83">
        <v>224185.51</v>
      </c>
      <c r="BY163" s="83">
        <v>108684.57</v>
      </c>
      <c r="BZ163" s="83">
        <v>731.48</v>
      </c>
      <c r="CC163" s="83">
        <v>7791.4000000000005</v>
      </c>
      <c r="CK163" s="83">
        <v>2559.64</v>
      </c>
      <c r="CL163" s="83">
        <v>2559.64</v>
      </c>
    </row>
    <row r="164" spans="2:98" x14ac:dyDescent="0.25">
      <c r="B164" s="84" t="s">
        <v>565</v>
      </c>
      <c r="C164" s="84" t="s">
        <v>566</v>
      </c>
      <c r="D164" s="83">
        <v>4848662.8099999996</v>
      </c>
      <c r="E164" s="83">
        <v>1702073.6199999999</v>
      </c>
      <c r="F164" s="83">
        <v>31035.15</v>
      </c>
      <c r="G164" s="83">
        <v>32030.48</v>
      </c>
      <c r="I164" s="83">
        <v>38020.67</v>
      </c>
      <c r="J164" s="83">
        <v>19512.62</v>
      </c>
      <c r="K164" s="83">
        <v>6019</v>
      </c>
      <c r="L164" s="83">
        <v>713234.46</v>
      </c>
      <c r="M164" s="83">
        <v>19517.16</v>
      </c>
      <c r="N164" s="83">
        <v>23800.059999999998</v>
      </c>
      <c r="P164" s="83">
        <v>105992.02</v>
      </c>
      <c r="T164" s="83">
        <v>134255.19</v>
      </c>
      <c r="U164" s="83">
        <v>62653.48</v>
      </c>
      <c r="V164" s="83">
        <v>250807.18</v>
      </c>
      <c r="W164" s="83">
        <v>91038.21</v>
      </c>
      <c r="AB164" s="83">
        <v>4318.95</v>
      </c>
      <c r="AC164" s="83">
        <v>2115.7199999999998</v>
      </c>
      <c r="AD164" s="83">
        <v>8333.83</v>
      </c>
      <c r="AE164" s="83">
        <v>19825.13</v>
      </c>
      <c r="AF164" s="83">
        <v>254448</v>
      </c>
      <c r="AG164" s="83">
        <v>323190</v>
      </c>
      <c r="AI164" s="83">
        <v>1729.8</v>
      </c>
      <c r="AJ164" s="83">
        <v>162125.47</v>
      </c>
      <c r="AK164" s="83">
        <v>71334.210000000006</v>
      </c>
      <c r="AL164" s="83">
        <v>58224.22</v>
      </c>
      <c r="AM164" s="83">
        <v>29257.739999999998</v>
      </c>
      <c r="AN164" s="83">
        <v>41748.350000000006</v>
      </c>
      <c r="AO164" s="83">
        <v>1079.71</v>
      </c>
      <c r="AP164" s="83">
        <v>4232.3599999999997</v>
      </c>
      <c r="AR164" s="83">
        <v>290</v>
      </c>
      <c r="AT164" s="83">
        <v>6754.3</v>
      </c>
      <c r="AU164" s="83">
        <v>56876.92</v>
      </c>
      <c r="AV164" s="83">
        <v>9523.5</v>
      </c>
      <c r="AW164" s="83">
        <v>2188.8000000000002</v>
      </c>
      <c r="AY164" s="83">
        <v>32764.14</v>
      </c>
      <c r="AZ164" s="83">
        <v>742.5</v>
      </c>
      <c r="BA164" s="83">
        <v>9174</v>
      </c>
      <c r="BB164" s="83">
        <v>36657.97</v>
      </c>
      <c r="BC164" s="83">
        <v>14285.82</v>
      </c>
      <c r="BD164" s="83">
        <v>49037.91</v>
      </c>
      <c r="BG164" s="83">
        <v>14058.82</v>
      </c>
      <c r="BM164" s="83">
        <v>93638.37</v>
      </c>
      <c r="BN164" s="83">
        <v>16854.059999999998</v>
      </c>
      <c r="BO164" s="83">
        <v>684.92</v>
      </c>
      <c r="BQ164" s="83">
        <v>39517.5</v>
      </c>
      <c r="BT164" s="83">
        <v>17416.54</v>
      </c>
      <c r="BU164" s="83">
        <v>17416.54</v>
      </c>
      <c r="BV164" s="83">
        <v>116791.06</v>
      </c>
      <c r="BX164" s="83">
        <v>39191.18</v>
      </c>
      <c r="BY164" s="83">
        <v>52645.94</v>
      </c>
      <c r="CC164" s="83">
        <v>6315.68</v>
      </c>
      <c r="CK164" s="83">
        <v>12093.84</v>
      </c>
      <c r="CL164" s="83">
        <v>12093.84</v>
      </c>
      <c r="CP164" s="83">
        <v>4311.25</v>
      </c>
      <c r="CT164" s="83">
        <v>4895</v>
      </c>
    </row>
    <row r="165" spans="2:98" x14ac:dyDescent="0.25">
      <c r="B165" s="84" t="s">
        <v>821</v>
      </c>
      <c r="C165" s="84" t="s">
        <v>822</v>
      </c>
      <c r="D165" s="83">
        <v>4664910.32</v>
      </c>
      <c r="E165" s="83">
        <v>1566582.9600000002</v>
      </c>
      <c r="F165" s="83">
        <v>33952.270000000004</v>
      </c>
      <c r="G165" s="83">
        <v>44921.369999999995</v>
      </c>
      <c r="I165" s="83">
        <v>58696.57</v>
      </c>
      <c r="J165" s="83">
        <v>41471.33</v>
      </c>
      <c r="K165" s="83">
        <v>36114</v>
      </c>
      <c r="L165" s="83">
        <v>566655.27999999991</v>
      </c>
      <c r="M165" s="83">
        <v>55686.71</v>
      </c>
      <c r="N165" s="83">
        <v>16938.939999999999</v>
      </c>
      <c r="P165" s="83">
        <v>4633.5</v>
      </c>
      <c r="Q165" s="83">
        <v>1106.22</v>
      </c>
      <c r="T165" s="83">
        <v>129533.91999999998</v>
      </c>
      <c r="U165" s="83">
        <v>46979.25</v>
      </c>
      <c r="V165" s="83">
        <v>256763.65</v>
      </c>
      <c r="W165" s="83">
        <v>64235.17</v>
      </c>
      <c r="AB165" s="83">
        <v>7672.2800000000007</v>
      </c>
      <c r="AC165" s="83">
        <v>1595.77</v>
      </c>
      <c r="AD165" s="83">
        <v>8822.77</v>
      </c>
      <c r="AE165" s="83">
        <v>13771.5</v>
      </c>
      <c r="AF165" s="83">
        <v>255466.58999999997</v>
      </c>
      <c r="AG165" s="83">
        <v>217609.22000000003</v>
      </c>
      <c r="AJ165" s="83">
        <v>183390.44999999998</v>
      </c>
      <c r="AK165" s="83">
        <v>2804.28</v>
      </c>
      <c r="AL165" s="83">
        <v>44371.09</v>
      </c>
      <c r="AM165" s="83">
        <v>6324.19</v>
      </c>
      <c r="AN165" s="83">
        <v>18275.599999999999</v>
      </c>
      <c r="AO165" s="83">
        <v>1442.72</v>
      </c>
      <c r="AP165" s="83">
        <v>3824.78</v>
      </c>
      <c r="AQ165" s="83">
        <v>5000</v>
      </c>
      <c r="AS165" s="83">
        <v>81880.08</v>
      </c>
      <c r="AT165" s="83">
        <v>58408.020000000004</v>
      </c>
      <c r="AU165" s="83">
        <v>20801.37</v>
      </c>
      <c r="AV165" s="83">
        <v>5443</v>
      </c>
      <c r="AY165" s="83">
        <v>9172.25</v>
      </c>
      <c r="AZ165" s="83">
        <v>75244.009999999995</v>
      </c>
      <c r="BA165" s="83">
        <v>1364</v>
      </c>
      <c r="BB165" s="83">
        <v>10524.14</v>
      </c>
      <c r="BD165" s="83">
        <v>33782.869999999995</v>
      </c>
      <c r="BE165" s="83">
        <v>2166.4900000000002</v>
      </c>
      <c r="BG165" s="83">
        <v>33285.279999999999</v>
      </c>
      <c r="BM165" s="83">
        <v>83031.59</v>
      </c>
      <c r="BN165" s="83">
        <v>30331.48</v>
      </c>
      <c r="BO165" s="83">
        <v>9138.85</v>
      </c>
      <c r="BQ165" s="83">
        <v>41864.129999999997</v>
      </c>
      <c r="BT165" s="83">
        <v>3626.49</v>
      </c>
      <c r="BU165" s="83">
        <v>3626.49</v>
      </c>
      <c r="BV165" s="83">
        <v>275989.48</v>
      </c>
      <c r="BY165" s="83">
        <v>58312.09</v>
      </c>
      <c r="BZ165" s="83">
        <v>9417.1299999999992</v>
      </c>
      <c r="CA165" s="83">
        <v>90048.36</v>
      </c>
      <c r="CC165" s="83">
        <v>7596.25</v>
      </c>
      <c r="CK165" s="83">
        <v>21463.93</v>
      </c>
      <c r="CL165" s="83">
        <v>21463.93</v>
      </c>
      <c r="CR165" s="83">
        <v>7376.65</v>
      </c>
    </row>
    <row r="166" spans="2:98" x14ac:dyDescent="0.25">
      <c r="B166" s="84" t="s">
        <v>399</v>
      </c>
      <c r="C166" s="84" t="s">
        <v>400</v>
      </c>
      <c r="D166" s="83">
        <v>3850116.9600000018</v>
      </c>
      <c r="E166" s="83">
        <v>1290784.05</v>
      </c>
      <c r="F166" s="83">
        <v>35908.600000000006</v>
      </c>
      <c r="G166" s="83">
        <v>21065.199999999997</v>
      </c>
      <c r="I166" s="83">
        <v>83295.7</v>
      </c>
      <c r="J166" s="83">
        <v>3441.2</v>
      </c>
      <c r="L166" s="83">
        <v>662935.43000000005</v>
      </c>
      <c r="M166" s="83">
        <v>68093.86</v>
      </c>
      <c r="N166" s="83">
        <v>18871.04</v>
      </c>
      <c r="P166" s="83">
        <v>2860.51</v>
      </c>
      <c r="Q166" s="83">
        <v>4186.0600000000004</v>
      </c>
      <c r="T166" s="83">
        <v>107219.48999999999</v>
      </c>
      <c r="U166" s="83">
        <v>55193.130000000005</v>
      </c>
      <c r="V166" s="83">
        <v>202204.48</v>
      </c>
      <c r="W166" s="83">
        <v>68431.399999999994</v>
      </c>
      <c r="AB166" s="83">
        <v>3831.44</v>
      </c>
      <c r="AC166" s="83">
        <v>2159.12</v>
      </c>
      <c r="AD166" s="83">
        <v>5803.45</v>
      </c>
      <c r="AE166" s="83">
        <v>14320.84</v>
      </c>
      <c r="AF166" s="83">
        <v>223998</v>
      </c>
      <c r="AG166" s="83">
        <v>252396</v>
      </c>
      <c r="AH166" s="83">
        <v>360</v>
      </c>
      <c r="AJ166" s="83">
        <v>81748.02</v>
      </c>
      <c r="AK166" s="83">
        <v>33031.020000000004</v>
      </c>
      <c r="AL166" s="83">
        <v>66771.92</v>
      </c>
      <c r="AM166" s="83">
        <v>3414.29</v>
      </c>
      <c r="AN166" s="83">
        <v>39498.869999999995</v>
      </c>
      <c r="AO166" s="83">
        <v>2539</v>
      </c>
      <c r="AS166" s="83">
        <v>20754.75</v>
      </c>
      <c r="AT166" s="83">
        <v>11112</v>
      </c>
      <c r="AU166" s="83">
        <v>108281.51</v>
      </c>
      <c r="AW166" s="83">
        <v>2035.65</v>
      </c>
      <c r="BA166" s="83">
        <v>345.6</v>
      </c>
      <c r="BB166" s="83">
        <v>23898.84</v>
      </c>
      <c r="BC166" s="83">
        <v>1771.96</v>
      </c>
      <c r="BD166" s="83">
        <v>1774.85</v>
      </c>
      <c r="BG166" s="83">
        <v>27807.58</v>
      </c>
      <c r="BM166" s="83">
        <v>60849.740000000005</v>
      </c>
      <c r="BN166" s="83">
        <v>17652.27</v>
      </c>
      <c r="BO166" s="83">
        <v>969.19</v>
      </c>
      <c r="BQ166" s="83">
        <v>4403.42</v>
      </c>
      <c r="BT166" s="83">
        <v>15309.34</v>
      </c>
      <c r="BU166" s="83">
        <v>15309.34</v>
      </c>
      <c r="BV166" s="83">
        <v>113546.73</v>
      </c>
      <c r="BX166" s="83">
        <v>24537.55</v>
      </c>
      <c r="BY166" s="83">
        <v>30615.48</v>
      </c>
      <c r="CC166" s="83">
        <v>2612.75</v>
      </c>
      <c r="CK166" s="83">
        <v>27475.630000000005</v>
      </c>
      <c r="CL166" s="83">
        <v>27475.630000000005</v>
      </c>
    </row>
    <row r="167" spans="2:98" x14ac:dyDescent="0.25">
      <c r="B167" s="84" t="s">
        <v>321</v>
      </c>
      <c r="C167" s="84" t="s">
        <v>322</v>
      </c>
      <c r="D167" s="83">
        <v>11240063.4</v>
      </c>
      <c r="E167" s="83">
        <v>3732992.0100000007</v>
      </c>
      <c r="F167" s="83">
        <v>92593.760000000009</v>
      </c>
      <c r="G167" s="83">
        <v>55668.719999999994</v>
      </c>
      <c r="I167" s="83">
        <v>153167.95000000001</v>
      </c>
      <c r="J167" s="83">
        <v>25310.100000000002</v>
      </c>
      <c r="K167" s="83">
        <v>6019</v>
      </c>
      <c r="L167" s="83">
        <v>1617239.9200000004</v>
      </c>
      <c r="M167" s="83">
        <v>146538.4</v>
      </c>
      <c r="N167" s="83">
        <v>58954.850000000006</v>
      </c>
      <c r="P167" s="83">
        <v>100946.65000000001</v>
      </c>
      <c r="Q167" s="83">
        <v>17763.560000000001</v>
      </c>
      <c r="T167" s="83">
        <v>304418.62</v>
      </c>
      <c r="U167" s="83">
        <v>141961.03</v>
      </c>
      <c r="V167" s="83">
        <v>587162.41</v>
      </c>
      <c r="W167" s="83">
        <v>176660.15</v>
      </c>
      <c r="AB167" s="83">
        <v>5026.12</v>
      </c>
      <c r="AC167" s="83">
        <v>2832.87</v>
      </c>
      <c r="AD167" s="83">
        <v>17491.349999999999</v>
      </c>
      <c r="AE167" s="83">
        <v>36798.6</v>
      </c>
      <c r="AF167" s="83">
        <v>565959.60000000009</v>
      </c>
      <c r="AG167" s="83">
        <v>526238.5</v>
      </c>
      <c r="AH167" s="83">
        <v>6329.7099999999991</v>
      </c>
      <c r="AI167" s="83">
        <v>3022.99</v>
      </c>
      <c r="AJ167" s="83">
        <v>644811.16</v>
      </c>
      <c r="AK167" s="83">
        <v>102360.37</v>
      </c>
      <c r="AL167" s="83">
        <v>168025.56</v>
      </c>
      <c r="AM167" s="83">
        <v>2876.4700000000003</v>
      </c>
      <c r="AN167" s="83">
        <v>489789.23</v>
      </c>
      <c r="AO167" s="83">
        <v>1677.56</v>
      </c>
      <c r="AQ167" s="83">
        <v>46921.98</v>
      </c>
      <c r="AT167" s="83">
        <v>29419.29</v>
      </c>
      <c r="AU167" s="83">
        <v>367178.05</v>
      </c>
      <c r="AV167" s="83">
        <v>13947.1</v>
      </c>
      <c r="AW167" s="83">
        <v>25107.599999999999</v>
      </c>
      <c r="BA167" s="83">
        <v>129665.73000000001</v>
      </c>
      <c r="BB167" s="83">
        <v>26450.34</v>
      </c>
      <c r="BC167" s="83">
        <v>26051.95</v>
      </c>
      <c r="BD167" s="83">
        <v>160145.74</v>
      </c>
      <c r="BF167" s="83">
        <v>6044.65</v>
      </c>
      <c r="BG167" s="83">
        <v>1730.66</v>
      </c>
      <c r="BI167" s="83">
        <v>4207.1899999999996</v>
      </c>
      <c r="BM167" s="83">
        <v>147899.63</v>
      </c>
      <c r="BN167" s="83">
        <v>27926.33</v>
      </c>
      <c r="BO167" s="83">
        <v>1900.87</v>
      </c>
      <c r="BP167" s="83">
        <v>22447.4</v>
      </c>
      <c r="BQ167" s="83">
        <v>24249.16</v>
      </c>
      <c r="BR167" s="83">
        <v>7000</v>
      </c>
      <c r="BT167" s="83">
        <v>3149</v>
      </c>
      <c r="BU167" s="83">
        <v>3149</v>
      </c>
      <c r="BV167" s="83">
        <v>50000</v>
      </c>
      <c r="BX167" s="83">
        <v>40923.35</v>
      </c>
      <c r="BY167" s="83">
        <v>171641.11</v>
      </c>
      <c r="CA167" s="83">
        <v>977.4</v>
      </c>
      <c r="CC167" s="83">
        <v>4427.53</v>
      </c>
      <c r="CK167" s="83">
        <v>51793.16</v>
      </c>
      <c r="CL167" s="83">
        <v>51793.16</v>
      </c>
      <c r="CP167" s="83">
        <v>13098.05</v>
      </c>
      <c r="CQ167" s="83">
        <v>40910.910000000003</v>
      </c>
      <c r="CT167" s="83">
        <v>4212</v>
      </c>
    </row>
    <row r="168" spans="2:98" x14ac:dyDescent="0.25">
      <c r="B168" s="84" t="s">
        <v>705</v>
      </c>
      <c r="C168" s="84" t="s">
        <v>706</v>
      </c>
      <c r="D168" s="83">
        <v>3668235.1600000011</v>
      </c>
      <c r="E168" s="83">
        <v>1420418.77</v>
      </c>
      <c r="F168" s="83">
        <v>20508.189999999999</v>
      </c>
      <c r="G168" s="83">
        <v>12587.22</v>
      </c>
      <c r="I168" s="83">
        <v>33912.49</v>
      </c>
      <c r="J168" s="83">
        <v>48141.630000000005</v>
      </c>
      <c r="L168" s="83">
        <v>596083.80000000005</v>
      </c>
      <c r="M168" s="83">
        <v>2700.17</v>
      </c>
      <c r="N168" s="83">
        <v>14697.810000000001</v>
      </c>
      <c r="P168" s="83">
        <v>3682.88</v>
      </c>
      <c r="Q168" s="83">
        <v>1841.46</v>
      </c>
      <c r="T168" s="83">
        <v>114870.77</v>
      </c>
      <c r="U168" s="83">
        <v>46445.59</v>
      </c>
      <c r="V168" s="83">
        <v>208456.44</v>
      </c>
      <c r="W168" s="83">
        <v>70838.540000000008</v>
      </c>
      <c r="AB168" s="83">
        <v>564.97</v>
      </c>
      <c r="AC168" s="83">
        <v>281.27</v>
      </c>
      <c r="AD168" s="83">
        <v>9059.9599999999991</v>
      </c>
      <c r="AE168" s="83">
        <v>25861.25</v>
      </c>
      <c r="AF168" s="83">
        <v>220714.27</v>
      </c>
      <c r="AG168" s="83">
        <v>189770.23</v>
      </c>
      <c r="AJ168" s="83">
        <v>45536.06</v>
      </c>
      <c r="AL168" s="83">
        <v>6604.89</v>
      </c>
      <c r="AM168" s="83">
        <v>5666.28</v>
      </c>
      <c r="AN168" s="83">
        <v>9135.73</v>
      </c>
      <c r="AO168" s="83">
        <v>3263.2</v>
      </c>
      <c r="AP168" s="83">
        <v>1319.43</v>
      </c>
      <c r="AS168" s="83">
        <v>59781</v>
      </c>
      <c r="AT168" s="83">
        <v>20283.07</v>
      </c>
      <c r="AU168" s="83">
        <v>25982.600000000002</v>
      </c>
      <c r="AV168" s="83">
        <v>9428</v>
      </c>
      <c r="AW168" s="83">
        <v>2562</v>
      </c>
      <c r="AZ168" s="83">
        <v>12944.91</v>
      </c>
      <c r="BA168" s="83">
        <v>250</v>
      </c>
      <c r="BD168" s="83">
        <v>43838.93</v>
      </c>
      <c r="BG168" s="83">
        <v>9337.8100000000013</v>
      </c>
      <c r="BI168" s="83">
        <v>1106.7</v>
      </c>
      <c r="BK168" s="83">
        <v>94311.79</v>
      </c>
      <c r="BM168" s="83">
        <v>43094.1</v>
      </c>
      <c r="BN168" s="83">
        <v>12979.029999999999</v>
      </c>
      <c r="BO168" s="83">
        <v>1338.02</v>
      </c>
      <c r="BS168" s="83">
        <v>48884</v>
      </c>
      <c r="BV168" s="83">
        <v>99877.07</v>
      </c>
      <c r="BY168" s="83">
        <v>51289.65</v>
      </c>
      <c r="CC168" s="83">
        <v>14530.68</v>
      </c>
      <c r="CK168" s="83">
        <v>3452.5</v>
      </c>
      <c r="CL168" s="83">
        <v>3452.5</v>
      </c>
    </row>
    <row r="169" spans="2:98" x14ac:dyDescent="0.25">
      <c r="B169" s="84" t="s">
        <v>389</v>
      </c>
      <c r="C169" s="84" t="s">
        <v>390</v>
      </c>
      <c r="D169" s="83">
        <v>4112389.23</v>
      </c>
      <c r="E169" s="83">
        <v>1463987.21</v>
      </c>
      <c r="F169" s="83">
        <v>1028.72</v>
      </c>
      <c r="I169" s="83">
        <v>55537.85</v>
      </c>
      <c r="J169" s="83">
        <v>36028.840000000004</v>
      </c>
      <c r="L169" s="83">
        <v>667675.66</v>
      </c>
      <c r="M169" s="83">
        <v>7746.95</v>
      </c>
      <c r="P169" s="83">
        <v>77120.95</v>
      </c>
      <c r="Q169" s="83">
        <v>7310.21</v>
      </c>
      <c r="T169" s="83">
        <v>116494.47</v>
      </c>
      <c r="U169" s="83">
        <v>56346.35</v>
      </c>
      <c r="V169" s="83">
        <v>216117.59000000003</v>
      </c>
      <c r="W169" s="83">
        <v>86370.569999999992</v>
      </c>
      <c r="AB169" s="83">
        <v>2617.9</v>
      </c>
      <c r="AC169" s="83">
        <v>1363.22</v>
      </c>
      <c r="AD169" s="83">
        <v>9226.7800000000007</v>
      </c>
      <c r="AE169" s="83">
        <v>17971.190000000002</v>
      </c>
      <c r="AH169" s="83">
        <v>215169.16999999998</v>
      </c>
      <c r="AI169" s="83">
        <v>200360.83</v>
      </c>
      <c r="AJ169" s="83">
        <v>266957.64</v>
      </c>
      <c r="AK169" s="83">
        <v>16144.97</v>
      </c>
      <c r="AL169" s="83">
        <v>48645.16</v>
      </c>
      <c r="AM169" s="83">
        <v>5866.82</v>
      </c>
      <c r="AN169" s="83">
        <v>33124.229999999996</v>
      </c>
      <c r="AQ169" s="83">
        <v>96440.45</v>
      </c>
      <c r="AT169" s="83">
        <v>3578.19</v>
      </c>
      <c r="AU169" s="83">
        <v>167844.3</v>
      </c>
      <c r="AV169" s="83">
        <v>1010</v>
      </c>
      <c r="AW169" s="83">
        <v>2562</v>
      </c>
      <c r="AZ169" s="83">
        <v>19790.400000000001</v>
      </c>
      <c r="BA169" s="83">
        <v>1563.3600000000001</v>
      </c>
      <c r="BB169" s="83">
        <v>10475.93</v>
      </c>
      <c r="BD169" s="83">
        <v>10104.880000000001</v>
      </c>
      <c r="BE169" s="83">
        <v>28069.17</v>
      </c>
      <c r="BG169" s="83">
        <v>12509.579999999998</v>
      </c>
      <c r="BM169" s="83">
        <v>61573.3</v>
      </c>
      <c r="BN169" s="83">
        <v>6862.26</v>
      </c>
      <c r="BO169" s="83">
        <v>766.2</v>
      </c>
      <c r="BS169" s="83">
        <v>1330.76</v>
      </c>
      <c r="BY169" s="83">
        <v>64920.800000000003</v>
      </c>
      <c r="CC169" s="83">
        <v>5227.22</v>
      </c>
      <c r="CK169" s="83">
        <v>8547.1500000000015</v>
      </c>
      <c r="CL169" s="83">
        <v>8547.1500000000015</v>
      </c>
    </row>
    <row r="170" spans="2:98" x14ac:dyDescent="0.25">
      <c r="B170" s="84" t="s">
        <v>685</v>
      </c>
      <c r="C170" s="84" t="s">
        <v>686</v>
      </c>
      <c r="D170" s="83">
        <v>80123890.280000001</v>
      </c>
      <c r="E170" s="83">
        <v>28692081.530000001</v>
      </c>
      <c r="F170" s="83">
        <v>852388.97</v>
      </c>
      <c r="G170" s="83">
        <v>1879577.9699999997</v>
      </c>
      <c r="I170" s="83">
        <v>1320871</v>
      </c>
      <c r="J170" s="83">
        <v>162657.07999999999</v>
      </c>
      <c r="K170" s="83">
        <v>242086.39999999999</v>
      </c>
      <c r="L170" s="83">
        <v>12841664.029999997</v>
      </c>
      <c r="M170" s="83">
        <v>446613.19000000006</v>
      </c>
      <c r="N170" s="83">
        <v>799254.25</v>
      </c>
      <c r="P170" s="83">
        <v>947644.92</v>
      </c>
      <c r="Q170" s="83">
        <v>84812.7</v>
      </c>
      <c r="T170" s="83">
        <v>2465765.6700000004</v>
      </c>
      <c r="U170" s="83">
        <v>1123267.3799999997</v>
      </c>
      <c r="V170" s="83">
        <v>4685555.7</v>
      </c>
      <c r="W170" s="83">
        <v>1678843.4100000001</v>
      </c>
      <c r="AD170" s="83">
        <v>283208.32999999996</v>
      </c>
      <c r="AE170" s="83">
        <v>468160.72</v>
      </c>
      <c r="AF170" s="83">
        <v>4277052.75</v>
      </c>
      <c r="AG170" s="83">
        <v>3746794.4099999997</v>
      </c>
      <c r="AI170" s="83">
        <v>675.32</v>
      </c>
      <c r="AJ170" s="83">
        <v>1723902.21</v>
      </c>
      <c r="AK170" s="83">
        <v>196580.38</v>
      </c>
      <c r="AL170" s="83">
        <v>1227683.22</v>
      </c>
      <c r="AM170" s="83">
        <v>472676.44000000006</v>
      </c>
      <c r="AN170" s="83">
        <v>1561506.52</v>
      </c>
      <c r="AO170" s="83">
        <v>6036.24</v>
      </c>
      <c r="AP170" s="83">
        <v>23097.53</v>
      </c>
      <c r="AQ170" s="83">
        <v>106843.37</v>
      </c>
      <c r="AR170" s="83">
        <v>35536.25</v>
      </c>
      <c r="AT170" s="83">
        <v>387818.66</v>
      </c>
      <c r="AU170" s="83">
        <v>303049.39</v>
      </c>
      <c r="AV170" s="83">
        <v>64317.5</v>
      </c>
      <c r="AW170" s="83">
        <v>27874.35</v>
      </c>
      <c r="AY170" s="83">
        <v>826043.51</v>
      </c>
      <c r="AZ170" s="83">
        <v>159416.17000000001</v>
      </c>
      <c r="BA170" s="83">
        <v>597853.22</v>
      </c>
      <c r="BB170" s="83">
        <v>371783.04</v>
      </c>
      <c r="BC170" s="83">
        <v>281588.51</v>
      </c>
      <c r="BD170" s="83">
        <v>198993.84</v>
      </c>
      <c r="BE170" s="83">
        <v>65</v>
      </c>
      <c r="BF170" s="83">
        <v>26003.379999999997</v>
      </c>
      <c r="BG170" s="83">
        <v>141371.62</v>
      </c>
      <c r="BI170" s="83">
        <v>19755.25</v>
      </c>
      <c r="BK170" s="83">
        <v>8531.32</v>
      </c>
      <c r="BL170" s="83">
        <v>42821.95</v>
      </c>
      <c r="BM170" s="83">
        <v>414702.06</v>
      </c>
      <c r="BN170" s="83">
        <v>414201.89</v>
      </c>
      <c r="BO170" s="83">
        <v>7130.36</v>
      </c>
      <c r="BP170" s="83">
        <v>34240.110000000015</v>
      </c>
      <c r="BQ170" s="83">
        <v>966222.82000000007</v>
      </c>
      <c r="BR170" s="83">
        <v>913721.95</v>
      </c>
      <c r="BT170" s="83">
        <v>64415.14</v>
      </c>
      <c r="BU170" s="83">
        <v>64415.14</v>
      </c>
      <c r="BV170" s="83">
        <v>6519.1399999999994</v>
      </c>
      <c r="BX170" s="83">
        <v>156869.44</v>
      </c>
      <c r="BY170" s="83">
        <v>802015.51</v>
      </c>
      <c r="CC170" s="83">
        <v>178590.97999999998</v>
      </c>
      <c r="CE170" s="83">
        <v>48703.86</v>
      </c>
      <c r="CH170" s="83">
        <v>17112.189999999999</v>
      </c>
      <c r="CK170" s="83">
        <v>190829.56000000006</v>
      </c>
      <c r="CL170" s="83">
        <v>190829.56000000006</v>
      </c>
      <c r="CO170" s="83">
        <v>13373.7</v>
      </c>
      <c r="CP170" s="83">
        <v>77844.179999999993</v>
      </c>
      <c r="CT170" s="83">
        <v>7272.79</v>
      </c>
    </row>
    <row r="171" spans="2:98" x14ac:dyDescent="0.25">
      <c r="B171" s="84" t="s">
        <v>483</v>
      </c>
      <c r="C171" s="84" t="s">
        <v>484</v>
      </c>
      <c r="D171" s="83">
        <v>14415373.469999999</v>
      </c>
      <c r="E171" s="83">
        <v>1835162.9100000001</v>
      </c>
      <c r="F171" s="83">
        <v>28423.360000000001</v>
      </c>
      <c r="G171" s="83">
        <v>4534.3</v>
      </c>
      <c r="I171" s="83">
        <v>89525.8</v>
      </c>
      <c r="J171" s="83">
        <v>106697.9</v>
      </c>
      <c r="L171" s="83">
        <v>759485.11</v>
      </c>
      <c r="M171" s="83">
        <v>57394.47</v>
      </c>
      <c r="N171" s="83">
        <v>48887.020000000004</v>
      </c>
      <c r="P171" s="83">
        <v>42759.360000000001</v>
      </c>
      <c r="Q171" s="83">
        <v>22491.21</v>
      </c>
      <c r="T171" s="83">
        <v>155018.09</v>
      </c>
      <c r="U171" s="83">
        <v>69755.77</v>
      </c>
      <c r="V171" s="83">
        <v>290869.39</v>
      </c>
      <c r="W171" s="83">
        <v>94718.829999999987</v>
      </c>
      <c r="AB171" s="83">
        <v>10218.68</v>
      </c>
      <c r="AC171" s="83">
        <v>5365.2599999999993</v>
      </c>
      <c r="AD171" s="83">
        <v>12963.79</v>
      </c>
      <c r="AE171" s="83">
        <v>39774.03</v>
      </c>
      <c r="AF171" s="83">
        <v>258194.58999999997</v>
      </c>
      <c r="AG171" s="83">
        <v>254231.15000000002</v>
      </c>
      <c r="AJ171" s="83">
        <v>229923.85</v>
      </c>
      <c r="AK171" s="83">
        <v>34365.949999999997</v>
      </c>
      <c r="AL171" s="83">
        <v>95542.25</v>
      </c>
      <c r="AM171" s="83">
        <v>8176.24</v>
      </c>
      <c r="AN171" s="83">
        <v>64618.13</v>
      </c>
      <c r="AO171" s="83">
        <v>875.74</v>
      </c>
      <c r="AP171" s="83">
        <v>225.57</v>
      </c>
      <c r="AQ171" s="83">
        <v>22233.83</v>
      </c>
      <c r="AR171" s="83">
        <v>8518705.2599999998</v>
      </c>
      <c r="AT171" s="83">
        <v>41243</v>
      </c>
      <c r="AU171" s="83">
        <v>95894.59</v>
      </c>
      <c r="AW171" s="83">
        <v>34457.599999999999</v>
      </c>
      <c r="AY171" s="83">
        <v>61643.210000000006</v>
      </c>
      <c r="AZ171" s="83">
        <v>7633.15</v>
      </c>
      <c r="BA171" s="83">
        <v>150</v>
      </c>
      <c r="BB171" s="83">
        <v>9023.7000000000007</v>
      </c>
      <c r="BC171" s="83">
        <v>11230.89</v>
      </c>
      <c r="BD171" s="83">
        <v>39377.129999999997</v>
      </c>
      <c r="BE171" s="83">
        <v>4653.03</v>
      </c>
      <c r="BI171" s="83">
        <v>4825.49</v>
      </c>
      <c r="BL171" s="83">
        <v>435</v>
      </c>
      <c r="BM171" s="83">
        <v>8329.6</v>
      </c>
      <c r="BN171" s="83">
        <v>15939.74</v>
      </c>
      <c r="BO171" s="83">
        <v>929.71</v>
      </c>
      <c r="BP171" s="83">
        <v>17824.14</v>
      </c>
      <c r="BQ171" s="83">
        <v>23231.73</v>
      </c>
      <c r="BR171" s="83">
        <v>186519.47</v>
      </c>
      <c r="BT171" s="83">
        <v>9071.2900000000009</v>
      </c>
      <c r="BU171" s="83">
        <v>9071.2900000000009</v>
      </c>
      <c r="BV171" s="83">
        <v>294962.62</v>
      </c>
      <c r="BX171" s="83">
        <v>4090.72</v>
      </c>
      <c r="BY171" s="83">
        <v>57061.29</v>
      </c>
      <c r="CC171" s="83">
        <v>1938.1699999999998</v>
      </c>
      <c r="CD171" s="83">
        <v>119000</v>
      </c>
      <c r="CE171" s="83">
        <v>8786.25</v>
      </c>
      <c r="CH171" s="83">
        <v>3037.11</v>
      </c>
      <c r="CK171" s="83">
        <v>16735.300000000003</v>
      </c>
      <c r="CL171" s="83">
        <v>16735.300000000003</v>
      </c>
      <c r="CN171" s="83">
        <v>1293.32</v>
      </c>
      <c r="CO171" s="83">
        <v>7230.33</v>
      </c>
      <c r="CP171" s="83">
        <v>159656.66999999998</v>
      </c>
      <c r="CT171" s="83">
        <v>8031.38</v>
      </c>
    </row>
    <row r="172" spans="2:98" x14ac:dyDescent="0.25">
      <c r="B172" s="84" t="s">
        <v>607</v>
      </c>
      <c r="C172" s="84" t="s">
        <v>608</v>
      </c>
      <c r="D172" s="83">
        <v>15942002.910000006</v>
      </c>
      <c r="E172" s="83">
        <v>5591174.1500000004</v>
      </c>
      <c r="F172" s="83">
        <v>65876.47</v>
      </c>
      <c r="G172" s="83">
        <v>54389.86</v>
      </c>
      <c r="I172" s="83">
        <v>353422.19</v>
      </c>
      <c r="J172" s="83">
        <v>28603.809999999998</v>
      </c>
      <c r="K172" s="83">
        <v>23057</v>
      </c>
      <c r="L172" s="83">
        <v>2185282.54</v>
      </c>
      <c r="M172" s="83">
        <v>47062.8</v>
      </c>
      <c r="N172" s="83">
        <v>29005.97</v>
      </c>
      <c r="Q172" s="83">
        <v>166830.87</v>
      </c>
      <c r="T172" s="83">
        <v>460313.12</v>
      </c>
      <c r="U172" s="83">
        <v>180175.60000000003</v>
      </c>
      <c r="V172" s="83">
        <v>850372.91</v>
      </c>
      <c r="W172" s="83">
        <v>272882.87</v>
      </c>
      <c r="AB172" s="83">
        <v>47820.240000000005</v>
      </c>
      <c r="AC172" s="83">
        <v>21269.64</v>
      </c>
      <c r="AD172" s="83">
        <v>29983.59</v>
      </c>
      <c r="AE172" s="83">
        <v>53672.2</v>
      </c>
      <c r="AF172" s="83">
        <v>810487.90999999992</v>
      </c>
      <c r="AG172" s="83">
        <v>799981.38</v>
      </c>
      <c r="AH172" s="83">
        <v>1694.77</v>
      </c>
      <c r="AI172" s="83">
        <v>1545.1900000000003</v>
      </c>
      <c r="AJ172" s="83">
        <v>462503.72000000003</v>
      </c>
      <c r="AK172" s="83">
        <v>88736.51</v>
      </c>
      <c r="AL172" s="83">
        <v>231328.63999999998</v>
      </c>
      <c r="AM172" s="83">
        <v>12082.65</v>
      </c>
      <c r="AN172" s="83">
        <v>249874.47</v>
      </c>
      <c r="AO172" s="83">
        <v>40179.040000000001</v>
      </c>
      <c r="AP172" s="83">
        <v>14260.48</v>
      </c>
      <c r="AQ172" s="83">
        <v>25164.5</v>
      </c>
      <c r="AR172" s="83">
        <v>10175</v>
      </c>
      <c r="AS172" s="83">
        <v>402803.11</v>
      </c>
      <c r="AT172" s="83">
        <v>39274.85</v>
      </c>
      <c r="AU172" s="83">
        <v>100355.32</v>
      </c>
      <c r="AV172" s="83">
        <v>2523.5</v>
      </c>
      <c r="AW172" s="83">
        <v>23848.34</v>
      </c>
      <c r="AX172" s="83">
        <v>630.5</v>
      </c>
      <c r="AY172" s="83">
        <v>12729.29</v>
      </c>
      <c r="AZ172" s="83">
        <v>46573.25</v>
      </c>
      <c r="BB172" s="83">
        <v>2481</v>
      </c>
      <c r="BC172" s="83">
        <v>21828.25</v>
      </c>
      <c r="BD172" s="83">
        <v>190664.12</v>
      </c>
      <c r="BE172" s="83">
        <v>646</v>
      </c>
      <c r="BF172" s="83">
        <v>1840</v>
      </c>
      <c r="BG172" s="83">
        <v>27989.519999999997</v>
      </c>
      <c r="BI172" s="83">
        <v>48757.130000000005</v>
      </c>
      <c r="BK172" s="83">
        <v>129818</v>
      </c>
      <c r="BM172" s="83">
        <v>166688.38</v>
      </c>
      <c r="BN172" s="83">
        <v>82498.78</v>
      </c>
      <c r="BO172" s="83">
        <v>1675.36</v>
      </c>
      <c r="BP172" s="83">
        <v>4179.2199999999993</v>
      </c>
      <c r="BR172" s="83">
        <v>555448.1</v>
      </c>
      <c r="BT172" s="83">
        <v>65417.1</v>
      </c>
      <c r="BU172" s="83">
        <v>65417.1</v>
      </c>
      <c r="BV172" s="83">
        <v>34396.28</v>
      </c>
      <c r="BY172" s="83">
        <v>151338.72999999998</v>
      </c>
      <c r="CC172" s="83">
        <v>69189.34</v>
      </c>
      <c r="CE172" s="83">
        <v>10959.88</v>
      </c>
      <c r="CK172" s="83">
        <v>53161.719999999994</v>
      </c>
      <c r="CL172" s="83">
        <v>53161.719999999994</v>
      </c>
      <c r="CM172" s="83">
        <v>11267.73</v>
      </c>
      <c r="CN172" s="83">
        <v>224212.24</v>
      </c>
      <c r="CO172" s="83">
        <v>9656.5</v>
      </c>
      <c r="CP172" s="83">
        <v>112050.88</v>
      </c>
      <c r="CQ172" s="83">
        <v>54652.899999999994</v>
      </c>
      <c r="CR172" s="83">
        <v>73237.5</v>
      </c>
    </row>
    <row r="173" spans="2:98" x14ac:dyDescent="0.25">
      <c r="B173" s="84" t="s">
        <v>545</v>
      </c>
      <c r="C173" s="84" t="s">
        <v>546</v>
      </c>
      <c r="D173" s="83">
        <v>40308850.13000001</v>
      </c>
      <c r="E173" s="83">
        <v>15212392.539999999</v>
      </c>
      <c r="F173" s="83">
        <v>534289.31999999995</v>
      </c>
      <c r="G173" s="83">
        <v>224538.62999999998</v>
      </c>
      <c r="I173" s="83">
        <v>498106.69</v>
      </c>
      <c r="J173" s="83">
        <v>125671.76999999999</v>
      </c>
      <c r="K173" s="83">
        <v>48152</v>
      </c>
      <c r="L173" s="83">
        <v>6281700.6399999987</v>
      </c>
      <c r="M173" s="83">
        <v>194821.28000000003</v>
      </c>
      <c r="N173" s="83">
        <v>281305.51</v>
      </c>
      <c r="P173" s="83">
        <v>170137.35</v>
      </c>
      <c r="Q173" s="83">
        <v>55070.63</v>
      </c>
      <c r="T173" s="83">
        <v>1239925.82</v>
      </c>
      <c r="U173" s="83">
        <v>509863.95</v>
      </c>
      <c r="V173" s="83">
        <v>2375857.9599999995</v>
      </c>
      <c r="W173" s="83">
        <v>767327.08000000007</v>
      </c>
      <c r="AB173" s="83">
        <v>19085.329999999998</v>
      </c>
      <c r="AC173" s="83">
        <v>10415.44</v>
      </c>
      <c r="AD173" s="83">
        <v>83923.76</v>
      </c>
      <c r="AE173" s="83">
        <v>188987.98</v>
      </c>
      <c r="AF173" s="83">
        <v>2101531.6800000002</v>
      </c>
      <c r="AG173" s="83">
        <v>2029642.7600000005</v>
      </c>
      <c r="AH173" s="83">
        <v>36106.04</v>
      </c>
      <c r="AI173" s="83">
        <v>17133.210000000003</v>
      </c>
      <c r="AJ173" s="83">
        <v>1111068.2500000002</v>
      </c>
      <c r="AK173" s="83">
        <v>263564.79999999999</v>
      </c>
      <c r="AL173" s="83">
        <v>762603.65</v>
      </c>
      <c r="AM173" s="83">
        <v>202188.01</v>
      </c>
      <c r="AN173" s="83">
        <v>527372.93999999994</v>
      </c>
      <c r="AO173" s="83">
        <v>13584.12</v>
      </c>
      <c r="AQ173" s="83">
        <v>463822.19999999995</v>
      </c>
      <c r="AT173" s="83">
        <v>44364.630000000005</v>
      </c>
      <c r="AU173" s="83">
        <v>856839.28</v>
      </c>
      <c r="AV173" s="83">
        <v>80250</v>
      </c>
      <c r="AW173" s="83">
        <v>32624.35</v>
      </c>
      <c r="AY173" s="83">
        <v>-5057.1500000000005</v>
      </c>
      <c r="AZ173" s="83">
        <v>17689.64</v>
      </c>
      <c r="BA173" s="83">
        <v>254316.36</v>
      </c>
      <c r="BB173" s="83">
        <v>12190.24</v>
      </c>
      <c r="BC173" s="83">
        <v>51042.619999999995</v>
      </c>
      <c r="BD173" s="83">
        <v>153090.21000000002</v>
      </c>
      <c r="BE173" s="83">
        <v>24958.51</v>
      </c>
      <c r="BG173" s="83">
        <v>1457.2599999999998</v>
      </c>
      <c r="BK173" s="83">
        <v>11291.33</v>
      </c>
      <c r="BL173" s="83">
        <v>3327.7</v>
      </c>
      <c r="BM173" s="83">
        <v>364200.14</v>
      </c>
      <c r="BN173" s="83">
        <v>135307.96</v>
      </c>
      <c r="BO173" s="83">
        <v>561.16000000000008</v>
      </c>
      <c r="BP173" s="83">
        <v>77.36</v>
      </c>
      <c r="BQ173" s="83">
        <v>469470.44</v>
      </c>
      <c r="BR173" s="83">
        <v>246456.02</v>
      </c>
      <c r="BT173" s="83">
        <v>96843.79</v>
      </c>
      <c r="BU173" s="83">
        <v>96843.79</v>
      </c>
      <c r="BV173" s="83">
        <v>107268.82</v>
      </c>
      <c r="BX173" s="83">
        <v>94140.24</v>
      </c>
      <c r="BY173" s="83">
        <v>292309.71999999997</v>
      </c>
      <c r="CC173" s="83">
        <v>37191.910000000003</v>
      </c>
      <c r="CE173" s="83">
        <v>105393.48</v>
      </c>
      <c r="CF173" s="83">
        <v>2261.64</v>
      </c>
      <c r="CK173" s="83">
        <v>100767.76</v>
      </c>
      <c r="CL173" s="83">
        <v>100767.76</v>
      </c>
      <c r="CR173" s="83">
        <v>123668.4</v>
      </c>
      <c r="CS173" s="83">
        <v>238219.29</v>
      </c>
      <c r="CT173" s="83">
        <v>6135.68</v>
      </c>
    </row>
    <row r="174" spans="2:98" x14ac:dyDescent="0.25">
      <c r="B174" s="84" t="s">
        <v>407</v>
      </c>
      <c r="C174" s="84" t="s">
        <v>408</v>
      </c>
      <c r="D174" s="83">
        <v>7770165.0800000001</v>
      </c>
      <c r="E174" s="83">
        <v>2494032.38</v>
      </c>
      <c r="F174" s="83">
        <v>85012.03</v>
      </c>
      <c r="G174" s="83">
        <v>47992.229999999996</v>
      </c>
      <c r="I174" s="83">
        <v>147239.4</v>
      </c>
      <c r="J174" s="83">
        <v>85478.18</v>
      </c>
      <c r="L174" s="83">
        <v>1374083.8399999999</v>
      </c>
      <c r="M174" s="83">
        <v>54072.65</v>
      </c>
      <c r="N174" s="83">
        <v>34980.729999999996</v>
      </c>
      <c r="Q174" s="83">
        <v>22697.45</v>
      </c>
      <c r="R174" s="83">
        <v>404478</v>
      </c>
      <c r="S174" s="83">
        <v>457887.00000000006</v>
      </c>
      <c r="T174" s="83">
        <v>224137.52000000002</v>
      </c>
      <c r="U174" s="83">
        <v>110363.3</v>
      </c>
      <c r="V174" s="83">
        <v>398919.16000000003</v>
      </c>
      <c r="W174" s="83">
        <v>166706.99</v>
      </c>
      <c r="AB174" s="83">
        <v>14067.79</v>
      </c>
      <c r="AC174" s="83">
        <v>8253.619999999999</v>
      </c>
      <c r="AD174" s="83">
        <v>17844.730000000003</v>
      </c>
      <c r="AE174" s="83">
        <v>51608.139999999992</v>
      </c>
      <c r="AH174" s="83">
        <v>5694.7699999999995</v>
      </c>
      <c r="AI174" s="83">
        <v>2958.8</v>
      </c>
      <c r="AJ174" s="83">
        <v>188545.65</v>
      </c>
      <c r="AK174" s="83">
        <v>58383.71</v>
      </c>
      <c r="AL174" s="83">
        <v>121962.61</v>
      </c>
      <c r="AM174" s="83">
        <v>26839.040000000001</v>
      </c>
      <c r="AN174" s="83">
        <v>99950</v>
      </c>
      <c r="AO174" s="83">
        <v>83400</v>
      </c>
      <c r="AP174" s="83">
        <v>1028.05</v>
      </c>
      <c r="AQ174" s="83">
        <v>171095.33000000002</v>
      </c>
      <c r="AT174" s="83">
        <v>18917.080000000002</v>
      </c>
      <c r="AU174" s="83">
        <v>113314.54999999999</v>
      </c>
      <c r="AV174" s="83">
        <v>36804</v>
      </c>
      <c r="AW174" s="83">
        <v>17165.419999999998</v>
      </c>
      <c r="AZ174" s="83">
        <v>385.8</v>
      </c>
      <c r="BA174" s="83">
        <v>45.94</v>
      </c>
      <c r="BB174" s="83">
        <v>1065.99</v>
      </c>
      <c r="BC174" s="83">
        <v>14719.259999999998</v>
      </c>
      <c r="BD174" s="83">
        <v>104873.65</v>
      </c>
      <c r="BE174" s="83">
        <v>79321.149999999994</v>
      </c>
      <c r="BF174" s="83">
        <v>11000</v>
      </c>
      <c r="BH174" s="83">
        <v>26126.63</v>
      </c>
      <c r="BI174" s="83">
        <v>12759.529999999999</v>
      </c>
      <c r="BM174" s="83">
        <v>98068.03</v>
      </c>
      <c r="BN174" s="83">
        <v>41480.740000000005</v>
      </c>
      <c r="BO174" s="83">
        <v>1054.0999999999999</v>
      </c>
      <c r="BP174" s="83">
        <v>2860.58</v>
      </c>
      <c r="BT174" s="83">
        <v>1285</v>
      </c>
      <c r="BU174" s="83">
        <v>1285</v>
      </c>
      <c r="BV174" s="83">
        <v>124509.48000000001</v>
      </c>
      <c r="BY174" s="83">
        <v>74344.149999999994</v>
      </c>
      <c r="CC174" s="83">
        <v>12835.68</v>
      </c>
      <c r="CK174" s="83">
        <v>17515.22</v>
      </c>
      <c r="CL174" s="83">
        <v>17515.22</v>
      </c>
    </row>
    <row r="175" spans="2:98" x14ac:dyDescent="0.25">
      <c r="B175" s="84" t="s">
        <v>531</v>
      </c>
      <c r="C175" s="84" t="s">
        <v>532</v>
      </c>
      <c r="D175" s="83">
        <v>4652195.93</v>
      </c>
      <c r="E175" s="83">
        <v>973268.98</v>
      </c>
      <c r="F175" s="83">
        <v>10271.86</v>
      </c>
      <c r="G175" s="83">
        <v>22461.39</v>
      </c>
      <c r="I175" s="83">
        <v>24156.28</v>
      </c>
      <c r="J175" s="83">
        <v>11051.98</v>
      </c>
      <c r="L175" s="83">
        <v>653055.09</v>
      </c>
      <c r="M175" s="83">
        <v>139015.60999999999</v>
      </c>
      <c r="N175" s="83">
        <v>35191.53</v>
      </c>
      <c r="P175" s="83">
        <v>26500</v>
      </c>
      <c r="Q175" s="83">
        <v>11318.880000000001</v>
      </c>
      <c r="T175" s="83">
        <v>78503.75</v>
      </c>
      <c r="U175" s="83">
        <v>65258.719999999994</v>
      </c>
      <c r="V175" s="83">
        <v>149656</v>
      </c>
      <c r="W175" s="83">
        <v>87852.04</v>
      </c>
      <c r="AB175" s="83">
        <v>2948.96</v>
      </c>
      <c r="AC175" s="83">
        <v>2947.4399999999996</v>
      </c>
      <c r="AD175" s="83">
        <v>6316.26</v>
      </c>
      <c r="AE175" s="83">
        <v>28415.040000000001</v>
      </c>
      <c r="AF175" s="83">
        <v>180242.36</v>
      </c>
      <c r="AG175" s="83">
        <v>209931.34</v>
      </c>
      <c r="AJ175" s="83">
        <v>125006.47</v>
      </c>
      <c r="AK175" s="83">
        <v>15404.59</v>
      </c>
      <c r="AL175" s="83">
        <v>71249.09</v>
      </c>
      <c r="AM175" s="83">
        <v>53742.400000000001</v>
      </c>
      <c r="AN175" s="83">
        <v>70449.790000000008</v>
      </c>
      <c r="AO175" s="83">
        <v>100</v>
      </c>
      <c r="AQ175" s="83">
        <v>170</v>
      </c>
      <c r="AT175" s="83">
        <v>41967.35</v>
      </c>
      <c r="AU175" s="83">
        <v>106352.46</v>
      </c>
      <c r="AV175" s="83">
        <v>2167.5</v>
      </c>
      <c r="AW175" s="83">
        <v>24877.02</v>
      </c>
      <c r="AY175" s="83">
        <v>17296.900000000001</v>
      </c>
      <c r="BB175" s="83">
        <v>10957.6</v>
      </c>
      <c r="BC175" s="83">
        <v>2955.26</v>
      </c>
      <c r="BD175" s="83">
        <v>186459.55</v>
      </c>
      <c r="BH175" s="83">
        <v>15702.22</v>
      </c>
      <c r="BM175" s="83">
        <v>49136.55</v>
      </c>
      <c r="BN175" s="83">
        <v>8107.2800000000007</v>
      </c>
      <c r="BO175" s="83">
        <v>4953.78</v>
      </c>
      <c r="BR175" s="83">
        <v>700196.54999999993</v>
      </c>
      <c r="BT175" s="83">
        <v>3338.9</v>
      </c>
      <c r="BU175" s="83">
        <v>3338.9</v>
      </c>
      <c r="BV175" s="83">
        <v>292794.77</v>
      </c>
      <c r="BY175" s="83">
        <v>78561.39</v>
      </c>
      <c r="CC175" s="83">
        <v>30476.42</v>
      </c>
      <c r="CE175" s="83">
        <v>2537.13</v>
      </c>
      <c r="CF175" s="83">
        <v>171.51</v>
      </c>
      <c r="CK175" s="83">
        <v>13131.98</v>
      </c>
      <c r="CL175" s="83">
        <v>13131.98</v>
      </c>
      <c r="CO175" s="83">
        <v>5567.96</v>
      </c>
    </row>
    <row r="176" spans="2:98" x14ac:dyDescent="0.25">
      <c r="B176" s="84" t="s">
        <v>571</v>
      </c>
      <c r="C176" s="84" t="s">
        <v>572</v>
      </c>
      <c r="D176" s="83">
        <v>82187741.589999974</v>
      </c>
      <c r="E176" s="83">
        <v>25941987.659999996</v>
      </c>
      <c r="F176" s="83">
        <v>317022.87</v>
      </c>
      <c r="G176" s="83">
        <v>1138972.1400000001</v>
      </c>
      <c r="I176" s="83">
        <v>715326.37</v>
      </c>
      <c r="J176" s="83">
        <v>105485.35</v>
      </c>
      <c r="L176" s="83">
        <v>6181760.4300000006</v>
      </c>
      <c r="M176" s="83">
        <v>167285.81</v>
      </c>
      <c r="N176" s="83">
        <v>134661.81</v>
      </c>
      <c r="P176" s="83">
        <v>324555.39</v>
      </c>
      <c r="Q176" s="83">
        <v>132671.62</v>
      </c>
      <c r="T176" s="83">
        <v>2215256.29</v>
      </c>
      <c r="U176" s="83">
        <v>527064.77</v>
      </c>
      <c r="V176" s="83">
        <v>4054592.56</v>
      </c>
      <c r="W176" s="83">
        <v>774367.89</v>
      </c>
      <c r="AB176" s="83">
        <v>25175.930000000004</v>
      </c>
      <c r="AC176" s="83">
        <v>7441.3400000000011</v>
      </c>
      <c r="AD176" s="83">
        <v>146463.11000000002</v>
      </c>
      <c r="AE176" s="83">
        <v>144319.06</v>
      </c>
      <c r="AF176" s="83">
        <v>3875320.52</v>
      </c>
      <c r="AG176" s="83">
        <v>1948529.8</v>
      </c>
      <c r="AJ176" s="83">
        <v>1150171.7100000004</v>
      </c>
      <c r="AK176" s="83">
        <v>109610.15</v>
      </c>
      <c r="AL176" s="83">
        <v>78757.97</v>
      </c>
      <c r="AM176" s="83">
        <v>444715.36</v>
      </c>
      <c r="AN176" s="83">
        <v>554270.89</v>
      </c>
      <c r="AO176" s="83">
        <v>1061477.73</v>
      </c>
      <c r="AQ176" s="83">
        <v>1461948.55</v>
      </c>
      <c r="AS176" s="83">
        <v>21964744.670000002</v>
      </c>
      <c r="AT176" s="83">
        <v>113279.31</v>
      </c>
      <c r="AU176" s="83">
        <v>1036658.58</v>
      </c>
      <c r="AV176" s="83">
        <v>7936.5</v>
      </c>
      <c r="AW176" s="83">
        <v>42490.77</v>
      </c>
      <c r="AY176" s="83">
        <v>3671.46</v>
      </c>
      <c r="BA176" s="83">
        <v>35</v>
      </c>
      <c r="BB176" s="83">
        <v>241560.62</v>
      </c>
      <c r="BC176" s="83">
        <v>98133.84</v>
      </c>
      <c r="BD176" s="83">
        <v>283542.69</v>
      </c>
      <c r="BF176" s="83">
        <v>20272.5</v>
      </c>
      <c r="BG176" s="83">
        <v>432.06</v>
      </c>
      <c r="BL176" s="83">
        <v>1008.32</v>
      </c>
      <c r="BM176" s="83">
        <v>354612.85</v>
      </c>
      <c r="BN176" s="83">
        <v>175367.52000000002</v>
      </c>
      <c r="BO176" s="83">
        <v>5483.03</v>
      </c>
      <c r="BP176" s="83">
        <v>11069.32</v>
      </c>
      <c r="BQ176" s="83">
        <v>1307424.25</v>
      </c>
      <c r="BS176" s="83">
        <v>120398.39999999999</v>
      </c>
      <c r="BT176" s="83">
        <v>39286.32</v>
      </c>
      <c r="BU176" s="83">
        <v>39286.32</v>
      </c>
      <c r="BV176" s="83">
        <v>888918.56</v>
      </c>
      <c r="BY176" s="83">
        <v>545167.14</v>
      </c>
      <c r="BZ176" s="83">
        <v>2105.69</v>
      </c>
      <c r="CC176" s="83">
        <v>61939.299999999996</v>
      </c>
      <c r="CE176" s="83">
        <v>24912.58</v>
      </c>
      <c r="CF176" s="83">
        <v>4175.12</v>
      </c>
      <c r="CK176" s="83">
        <v>150796.32999999999</v>
      </c>
      <c r="CL176" s="83">
        <v>150796.32999999999</v>
      </c>
      <c r="CN176" s="83">
        <v>335898.87</v>
      </c>
      <c r="CO176" s="83">
        <v>25047.279999999999</v>
      </c>
      <c r="CP176" s="83">
        <v>127530.69999999998</v>
      </c>
      <c r="CQ176" s="83">
        <v>10798.98</v>
      </c>
      <c r="CR176" s="83">
        <v>278578.63</v>
      </c>
      <c r="CT176" s="83">
        <v>165251.32</v>
      </c>
    </row>
    <row r="177" spans="2:98" x14ac:dyDescent="0.25">
      <c r="B177" s="84" t="s">
        <v>567</v>
      </c>
      <c r="C177" s="84" t="s">
        <v>568</v>
      </c>
      <c r="D177" s="83">
        <v>19332805.819999997</v>
      </c>
      <c r="E177" s="83">
        <v>6212857.2400000002</v>
      </c>
      <c r="F177" s="83">
        <v>163267.66</v>
      </c>
      <c r="G177" s="83">
        <v>115735.98999999999</v>
      </c>
      <c r="I177" s="83">
        <v>527840.66999999993</v>
      </c>
      <c r="J177" s="83">
        <v>25227.919999999998</v>
      </c>
      <c r="K177" s="83">
        <v>66114</v>
      </c>
      <c r="L177" s="83">
        <v>3297502.12</v>
      </c>
      <c r="M177" s="83">
        <v>96884.989999999991</v>
      </c>
      <c r="N177" s="83">
        <v>174313.38</v>
      </c>
      <c r="P177" s="83">
        <v>399019.12</v>
      </c>
      <c r="Q177" s="83">
        <v>21426.23</v>
      </c>
      <c r="T177" s="83">
        <v>536471.68000000005</v>
      </c>
      <c r="U177" s="83">
        <v>298958.84999999998</v>
      </c>
      <c r="V177" s="83">
        <v>1011675.4199999999</v>
      </c>
      <c r="W177" s="83">
        <v>437315.13000000012</v>
      </c>
      <c r="AB177" s="83">
        <v>23420.369999999995</v>
      </c>
      <c r="AC177" s="83">
        <v>14472.68</v>
      </c>
      <c r="AD177" s="83">
        <v>36427.67</v>
      </c>
      <c r="AE177" s="83">
        <v>81609.289999999994</v>
      </c>
      <c r="AF177" s="83">
        <v>935695.2</v>
      </c>
      <c r="AG177" s="83">
        <v>1060329.3500000001</v>
      </c>
      <c r="AJ177" s="83">
        <v>690687.03</v>
      </c>
      <c r="AK177" s="83">
        <v>72758.47</v>
      </c>
      <c r="AL177" s="83">
        <v>100301.46</v>
      </c>
      <c r="AM177" s="83">
        <v>341723.93</v>
      </c>
      <c r="AN177" s="83">
        <v>148882.54999999999</v>
      </c>
      <c r="AP177" s="83">
        <v>20206.14</v>
      </c>
      <c r="AT177" s="83">
        <v>34309.159999999996</v>
      </c>
      <c r="AU177" s="83">
        <v>389064.29000000004</v>
      </c>
      <c r="AV177" s="83">
        <v>6544</v>
      </c>
      <c r="AW177" s="83">
        <v>16114.98</v>
      </c>
      <c r="AY177" s="83">
        <v>6414.52</v>
      </c>
      <c r="BA177" s="83">
        <v>3600.82</v>
      </c>
      <c r="BB177" s="83">
        <v>107576.47</v>
      </c>
      <c r="BC177" s="83">
        <v>6574.63</v>
      </c>
      <c r="BD177" s="83">
        <v>154672.03999999998</v>
      </c>
      <c r="BE177" s="83">
        <v>587.37</v>
      </c>
      <c r="BF177" s="83">
        <v>1500</v>
      </c>
      <c r="BH177" s="83">
        <v>14969.740000000002</v>
      </c>
      <c r="BI177" s="83">
        <v>67559.739999999991</v>
      </c>
      <c r="BM177" s="83">
        <v>183860.71</v>
      </c>
      <c r="BN177" s="83">
        <v>121335.59</v>
      </c>
      <c r="BO177" s="83">
        <v>10204.08</v>
      </c>
      <c r="BP177" s="83">
        <v>2015.56</v>
      </c>
      <c r="BQ177" s="83">
        <v>128435.09</v>
      </c>
      <c r="BS177" s="83">
        <v>209964.2</v>
      </c>
      <c r="BT177" s="83">
        <v>48223.23</v>
      </c>
      <c r="BU177" s="83">
        <v>48223.23</v>
      </c>
      <c r="BV177" s="83">
        <v>195631.19999999998</v>
      </c>
      <c r="BY177" s="83">
        <v>328373.41000000003</v>
      </c>
      <c r="CA177" s="83">
        <v>2545.56</v>
      </c>
      <c r="CC177" s="83">
        <v>20354.75</v>
      </c>
      <c r="CE177" s="83">
        <v>20448.18</v>
      </c>
      <c r="CF177" s="83">
        <v>879.78</v>
      </c>
      <c r="CK177" s="83">
        <v>161343.93</v>
      </c>
      <c r="CL177" s="83">
        <v>161343.93</v>
      </c>
      <c r="CO177" s="83">
        <v>77849.679999999993</v>
      </c>
      <c r="CP177" s="83">
        <v>80970.350000000006</v>
      </c>
      <c r="CT177" s="83">
        <v>19758.22</v>
      </c>
    </row>
    <row r="178" spans="2:98" x14ac:dyDescent="0.25">
      <c r="B178" s="84" t="s">
        <v>241</v>
      </c>
      <c r="C178" s="84" t="s">
        <v>242</v>
      </c>
      <c r="D178" s="83">
        <v>16510729.580000002</v>
      </c>
      <c r="E178" s="83">
        <v>5273892.9500000011</v>
      </c>
      <c r="F178" s="83">
        <v>218925.61000000002</v>
      </c>
      <c r="G178" s="83">
        <v>215603.86000000002</v>
      </c>
      <c r="I178" s="83">
        <v>331868.15999999992</v>
      </c>
      <c r="J178" s="83">
        <v>88586.959999999992</v>
      </c>
      <c r="K178" s="83">
        <v>11019</v>
      </c>
      <c r="L178" s="83">
        <v>2554525.39</v>
      </c>
      <c r="M178" s="83">
        <v>94214.43</v>
      </c>
      <c r="N178" s="83">
        <v>154483.43</v>
      </c>
      <c r="P178" s="83">
        <v>185939.03</v>
      </c>
      <c r="Q178" s="83">
        <v>8008</v>
      </c>
      <c r="T178" s="83">
        <v>457325.70000000013</v>
      </c>
      <c r="U178" s="83">
        <v>223397.56000000003</v>
      </c>
      <c r="V178" s="83">
        <v>838629.89000000013</v>
      </c>
      <c r="W178" s="83">
        <v>338588.53999999992</v>
      </c>
      <c r="AB178" s="83">
        <v>26162.220000000005</v>
      </c>
      <c r="AC178" s="83">
        <v>14486.640000000009</v>
      </c>
      <c r="AD178" s="83">
        <v>30643.730000000003</v>
      </c>
      <c r="AE178" s="83">
        <v>63231.640000000021</v>
      </c>
      <c r="AF178" s="83">
        <v>893556.55</v>
      </c>
      <c r="AG178" s="83">
        <v>932311.34000000032</v>
      </c>
      <c r="AJ178" s="83">
        <v>639584.34</v>
      </c>
      <c r="AK178" s="83">
        <v>68534.31</v>
      </c>
      <c r="AL178" s="83">
        <v>15125.43</v>
      </c>
      <c r="AM178" s="83">
        <v>237330.38000000003</v>
      </c>
      <c r="AN178" s="83">
        <v>539275.18000000017</v>
      </c>
      <c r="AO178" s="83">
        <v>144.84</v>
      </c>
      <c r="AQ178" s="83">
        <v>34382.639999999999</v>
      </c>
      <c r="AT178" s="83">
        <v>122103.04000000001</v>
      </c>
      <c r="AU178" s="83">
        <v>62037.26</v>
      </c>
      <c r="AV178" s="83">
        <v>1400</v>
      </c>
      <c r="AW178" s="83">
        <v>23553.8</v>
      </c>
      <c r="AY178" s="83">
        <v>11814.45</v>
      </c>
      <c r="AZ178" s="83">
        <v>1373.65</v>
      </c>
      <c r="BA178" s="83">
        <v>55933.69</v>
      </c>
      <c r="BB178" s="83">
        <v>63707.4</v>
      </c>
      <c r="BC178" s="83">
        <v>68782.83</v>
      </c>
      <c r="BD178" s="83">
        <v>58393.099999999991</v>
      </c>
      <c r="BE178" s="83">
        <v>76522.599999999991</v>
      </c>
      <c r="BG178" s="83">
        <v>9018.75</v>
      </c>
      <c r="BH178" s="83">
        <v>22798.91</v>
      </c>
      <c r="BM178" s="83">
        <v>174916.57</v>
      </c>
      <c r="BN178" s="83">
        <v>135242.27999999997</v>
      </c>
      <c r="BO178" s="83">
        <v>3291.7200000000003</v>
      </c>
      <c r="BQ178" s="83">
        <v>260902.62</v>
      </c>
      <c r="BR178" s="83">
        <v>7254</v>
      </c>
      <c r="BS178" s="83">
        <v>221547.33</v>
      </c>
      <c r="BT178" s="83">
        <v>903</v>
      </c>
      <c r="BU178" s="83">
        <v>903</v>
      </c>
      <c r="BV178" s="83">
        <v>150423.03999999998</v>
      </c>
      <c r="BY178" s="83">
        <v>124796.45999999999</v>
      </c>
      <c r="CC178" s="83">
        <v>46226.37000000001</v>
      </c>
      <c r="CE178" s="83">
        <v>23816.550000000003</v>
      </c>
      <c r="CF178" s="83">
        <v>1438.05</v>
      </c>
      <c r="CK178" s="83">
        <v>78848.03</v>
      </c>
      <c r="CL178" s="83">
        <v>78848.03</v>
      </c>
      <c r="CN178" s="83">
        <v>55089.66</v>
      </c>
      <c r="CO178" s="83">
        <v>10320.08</v>
      </c>
      <c r="CP178" s="83">
        <v>96599.39</v>
      </c>
      <c r="CQ178" s="83">
        <v>15244.72</v>
      </c>
      <c r="CR178" s="83">
        <v>26512.11</v>
      </c>
      <c r="CT178" s="83">
        <v>10140.370000000001</v>
      </c>
    </row>
    <row r="179" spans="2:98" x14ac:dyDescent="0.25">
      <c r="B179" s="84" t="s">
        <v>597</v>
      </c>
      <c r="C179" s="84" t="s">
        <v>598</v>
      </c>
      <c r="D179" s="83">
        <v>5765465.79</v>
      </c>
      <c r="E179" s="83">
        <v>2061254.31</v>
      </c>
      <c r="F179" s="83">
        <v>42983.1</v>
      </c>
      <c r="G179" s="83">
        <v>43663.42</v>
      </c>
      <c r="I179" s="83">
        <v>40540.81</v>
      </c>
      <c r="J179" s="83">
        <v>31475.039999999997</v>
      </c>
      <c r="K179" s="83">
        <v>22038</v>
      </c>
      <c r="L179" s="83">
        <v>841584.41</v>
      </c>
      <c r="M179" s="83">
        <v>15261.32</v>
      </c>
      <c r="N179" s="83">
        <v>35620.44</v>
      </c>
      <c r="P179" s="83">
        <v>130426.47</v>
      </c>
      <c r="T179" s="83">
        <v>173963.2</v>
      </c>
      <c r="U179" s="83">
        <v>78864.19</v>
      </c>
      <c r="V179" s="83">
        <v>307408.5</v>
      </c>
      <c r="W179" s="83">
        <v>113710.72</v>
      </c>
      <c r="AB179" s="83">
        <v>5263.13</v>
      </c>
      <c r="AC179" s="83">
        <v>2675.07</v>
      </c>
      <c r="AD179" s="83">
        <v>9640.3500000000022</v>
      </c>
      <c r="AE179" s="83">
        <v>23518.059999999994</v>
      </c>
      <c r="AF179" s="83">
        <v>322928.7</v>
      </c>
      <c r="AG179" s="83">
        <v>265169.18</v>
      </c>
      <c r="AJ179" s="83">
        <v>92197.37999999999</v>
      </c>
      <c r="AK179" s="83">
        <v>33295.46</v>
      </c>
      <c r="AL179" s="83">
        <v>117605.84</v>
      </c>
      <c r="AM179" s="83">
        <v>15047.85</v>
      </c>
      <c r="AN179" s="83">
        <v>13328.72</v>
      </c>
      <c r="AO179" s="83">
        <v>988.18000000000006</v>
      </c>
      <c r="AP179" s="83">
        <v>119</v>
      </c>
      <c r="AT179" s="83">
        <v>14137.83</v>
      </c>
      <c r="AU179" s="83">
        <v>52604.619999999995</v>
      </c>
      <c r="AV179" s="83">
        <v>10619.44</v>
      </c>
      <c r="AW179" s="83">
        <v>24225.57</v>
      </c>
      <c r="AY179" s="83">
        <v>4745.46</v>
      </c>
      <c r="BB179" s="83">
        <v>22903.43</v>
      </c>
      <c r="BC179" s="83">
        <v>1680.0900000000001</v>
      </c>
      <c r="BD179" s="83">
        <v>61424.41</v>
      </c>
      <c r="BE179" s="83">
        <v>3346.74</v>
      </c>
      <c r="BG179" s="83">
        <v>1866.6699999999998</v>
      </c>
      <c r="BH179" s="83">
        <v>11708.880000000001</v>
      </c>
      <c r="BI179" s="83">
        <v>308.8</v>
      </c>
      <c r="BM179" s="83">
        <v>140025.54999999999</v>
      </c>
      <c r="BN179" s="83">
        <v>70679.850000000006</v>
      </c>
      <c r="BO179" s="83">
        <v>632.58999999999992</v>
      </c>
      <c r="BP179" s="83">
        <v>3989.86</v>
      </c>
      <c r="BQ179" s="83">
        <v>113725.95</v>
      </c>
      <c r="BT179" s="83">
        <v>28570.5</v>
      </c>
      <c r="BU179" s="83">
        <v>28570.5</v>
      </c>
      <c r="BV179" s="83">
        <v>208460.99</v>
      </c>
      <c r="BY179" s="83">
        <v>105905.51</v>
      </c>
      <c r="BZ179" s="83">
        <v>1043.9000000000001</v>
      </c>
      <c r="CC179" s="83">
        <v>15781.509999999998</v>
      </c>
      <c r="CE179" s="83">
        <v>6881.28</v>
      </c>
      <c r="CF179" s="83">
        <v>192.15</v>
      </c>
      <c r="CK179" s="83">
        <v>19433.36</v>
      </c>
      <c r="CL179" s="83">
        <v>19433.36</v>
      </c>
    </row>
    <row r="180" spans="2:98" x14ac:dyDescent="0.25">
      <c r="B180" s="84" t="s">
        <v>499</v>
      </c>
      <c r="C180" s="84" t="s">
        <v>500</v>
      </c>
      <c r="D180" s="83">
        <v>13905047.77</v>
      </c>
      <c r="E180" s="83">
        <v>4660798.01</v>
      </c>
      <c r="F180" s="83">
        <v>176146.89</v>
      </c>
      <c r="G180" s="83">
        <v>52686.149999999994</v>
      </c>
      <c r="I180" s="83">
        <v>133085.78000000003</v>
      </c>
      <c r="J180" s="83">
        <v>45309.53</v>
      </c>
      <c r="K180" s="83">
        <v>45744.4</v>
      </c>
      <c r="L180" s="83">
        <v>1872428.1200000003</v>
      </c>
      <c r="M180" s="83">
        <v>48571.95</v>
      </c>
      <c r="N180" s="83">
        <v>149988.49</v>
      </c>
      <c r="P180" s="83">
        <v>269448.82999999996</v>
      </c>
      <c r="Q180" s="83">
        <v>30505.170000000002</v>
      </c>
      <c r="T180" s="83">
        <v>378941.07999999996</v>
      </c>
      <c r="U180" s="83">
        <v>174119.96</v>
      </c>
      <c r="V180" s="83">
        <v>704475.62999999989</v>
      </c>
      <c r="W180" s="83">
        <v>248694.64</v>
      </c>
      <c r="AB180" s="83">
        <v>13261.689999999999</v>
      </c>
      <c r="AC180" s="83">
        <v>6430.7800000000007</v>
      </c>
      <c r="AD180" s="83">
        <v>23939.29</v>
      </c>
      <c r="AE180" s="83">
        <v>55100.450000000004</v>
      </c>
      <c r="AF180" s="83">
        <v>755277.91999999993</v>
      </c>
      <c r="AG180" s="83">
        <v>554261.92000000004</v>
      </c>
      <c r="AJ180" s="83">
        <v>623733.76000000013</v>
      </c>
      <c r="AK180" s="83">
        <v>119000.09</v>
      </c>
      <c r="AL180" s="83">
        <v>190929.65</v>
      </c>
      <c r="AM180" s="83">
        <v>63282.64</v>
      </c>
      <c r="AN180" s="83">
        <v>32289.03</v>
      </c>
      <c r="AO180" s="83">
        <v>1704.47</v>
      </c>
      <c r="AQ180" s="83">
        <v>91787.56</v>
      </c>
      <c r="AT180" s="83">
        <v>3849.72</v>
      </c>
      <c r="AU180" s="83">
        <v>43920.020000000004</v>
      </c>
      <c r="AV180" s="83">
        <v>3359</v>
      </c>
      <c r="AW180" s="83">
        <v>29686.45</v>
      </c>
      <c r="AY180" s="83">
        <v>21192.3</v>
      </c>
      <c r="BB180" s="83">
        <v>29639.79</v>
      </c>
      <c r="BC180" s="83">
        <v>116639.67000000001</v>
      </c>
      <c r="BD180" s="83">
        <v>134330.84</v>
      </c>
      <c r="BE180" s="83">
        <v>3664.59</v>
      </c>
      <c r="BF180" s="83">
        <v>2817.5</v>
      </c>
      <c r="BG180" s="83">
        <v>15465.31</v>
      </c>
      <c r="BH180" s="83">
        <v>6940.71</v>
      </c>
      <c r="BI180" s="83">
        <v>4990.54</v>
      </c>
      <c r="BM180" s="83">
        <v>277357.01</v>
      </c>
      <c r="BN180" s="83">
        <v>30572.190000000002</v>
      </c>
      <c r="BO180" s="83">
        <v>2080.9300000000003</v>
      </c>
      <c r="BQ180" s="83">
        <v>120416.95999999999</v>
      </c>
      <c r="BT180" s="83">
        <v>87346.43</v>
      </c>
      <c r="BU180" s="83">
        <v>87346.43</v>
      </c>
      <c r="BV180" s="83">
        <v>946765.25</v>
      </c>
      <c r="BY180" s="83">
        <v>159796.42000000001</v>
      </c>
      <c r="BZ180" s="83">
        <v>20873.59</v>
      </c>
      <c r="CC180" s="83">
        <v>16971.89</v>
      </c>
      <c r="CE180" s="83">
        <v>56588.95</v>
      </c>
      <c r="CF180" s="83">
        <v>1075.19</v>
      </c>
      <c r="CK180" s="83">
        <v>82403.060000000012</v>
      </c>
      <c r="CL180" s="83">
        <v>82403.060000000012</v>
      </c>
      <c r="CN180" s="83">
        <v>124359.58</v>
      </c>
      <c r="CO180" s="83">
        <v>40000</v>
      </c>
    </row>
    <row r="181" spans="2:98" x14ac:dyDescent="0.25">
      <c r="B181" s="84" t="s">
        <v>759</v>
      </c>
      <c r="C181" s="84" t="s">
        <v>760</v>
      </c>
      <c r="D181" s="83">
        <v>19467911.550000004</v>
      </c>
      <c r="E181" s="83">
        <v>6357310.8600000003</v>
      </c>
      <c r="F181" s="83">
        <v>335907.14999999997</v>
      </c>
      <c r="G181" s="83">
        <v>224038.49999999997</v>
      </c>
      <c r="I181" s="83">
        <v>299396.75</v>
      </c>
      <c r="J181" s="83">
        <v>60953.630000000005</v>
      </c>
      <c r="K181" s="83">
        <v>42411</v>
      </c>
      <c r="L181" s="83">
        <v>2955279.85</v>
      </c>
      <c r="M181" s="83">
        <v>118241.54000000001</v>
      </c>
      <c r="N181" s="83">
        <v>98555.11</v>
      </c>
      <c r="P181" s="83">
        <v>338351.13</v>
      </c>
      <c r="Q181" s="83">
        <v>151315.63999999998</v>
      </c>
      <c r="T181" s="83">
        <v>546230.92999999993</v>
      </c>
      <c r="U181" s="83">
        <v>273934.71999999997</v>
      </c>
      <c r="V181" s="83">
        <v>1009187.72</v>
      </c>
      <c r="W181" s="83">
        <v>362836.14000000007</v>
      </c>
      <c r="AB181" s="83">
        <v>26606.870000000003</v>
      </c>
      <c r="AC181" s="83">
        <v>14828.189999999997</v>
      </c>
      <c r="AD181" s="83">
        <v>36277.72</v>
      </c>
      <c r="AE181" s="83">
        <v>71033.59</v>
      </c>
      <c r="AF181" s="83">
        <v>1055952.6700000002</v>
      </c>
      <c r="AG181" s="83">
        <v>1084173.7</v>
      </c>
      <c r="AJ181" s="83">
        <v>657040.54</v>
      </c>
      <c r="AK181" s="83">
        <v>132034.85</v>
      </c>
      <c r="AL181" s="83">
        <v>80214.350000000006</v>
      </c>
      <c r="AM181" s="83">
        <v>136587.99</v>
      </c>
      <c r="AN181" s="83">
        <v>205455.47999999998</v>
      </c>
      <c r="AS181" s="83">
        <v>117600</v>
      </c>
      <c r="AT181" s="83">
        <v>17072.11</v>
      </c>
      <c r="AU181" s="83">
        <v>142315.12</v>
      </c>
      <c r="AV181" s="83">
        <v>10734.5</v>
      </c>
      <c r="AW181" s="83">
        <v>20811.48</v>
      </c>
      <c r="BB181" s="83">
        <v>98709.66</v>
      </c>
      <c r="BC181" s="83">
        <v>3660.99</v>
      </c>
      <c r="BD181" s="83">
        <v>35288.11</v>
      </c>
      <c r="BG181" s="83">
        <v>7278.5400000000009</v>
      </c>
      <c r="BH181" s="83">
        <v>20612.48</v>
      </c>
      <c r="BI181" s="83">
        <v>338615.33999999997</v>
      </c>
      <c r="BM181" s="83">
        <v>213412.78</v>
      </c>
      <c r="BN181" s="83">
        <v>258074.71999999997</v>
      </c>
      <c r="BO181" s="83">
        <v>352.19</v>
      </c>
      <c r="BP181" s="83">
        <v>4553.3599999999997</v>
      </c>
      <c r="BQ181" s="83">
        <v>276974.98</v>
      </c>
      <c r="BR181" s="83">
        <v>1500</v>
      </c>
      <c r="BS181" s="83">
        <v>225741.15</v>
      </c>
      <c r="BT181" s="83">
        <v>25958.01</v>
      </c>
      <c r="BU181" s="83">
        <v>25958.01</v>
      </c>
      <c r="BV181" s="83">
        <v>272889.36</v>
      </c>
      <c r="BY181" s="83">
        <v>155708.78</v>
      </c>
      <c r="BZ181" s="83">
        <v>131210.15</v>
      </c>
      <c r="CC181" s="83">
        <v>45382.29</v>
      </c>
      <c r="CE181" s="83">
        <v>19874.07</v>
      </c>
      <c r="CF181" s="83">
        <v>2232.0500000000002</v>
      </c>
      <c r="CK181" s="83">
        <v>141132.22</v>
      </c>
      <c r="CL181" s="83">
        <v>141132.22</v>
      </c>
      <c r="CP181" s="83">
        <v>38558</v>
      </c>
      <c r="CT181" s="83">
        <v>167502.49000000002</v>
      </c>
    </row>
    <row r="182" spans="2:98" x14ac:dyDescent="0.25">
      <c r="B182" s="84" t="s">
        <v>585</v>
      </c>
      <c r="C182" s="84" t="s">
        <v>586</v>
      </c>
      <c r="D182" s="83">
        <v>10656527.190000001</v>
      </c>
      <c r="E182" s="83">
        <v>3305034.92</v>
      </c>
      <c r="F182" s="83">
        <v>163744.39000000001</v>
      </c>
      <c r="G182" s="83">
        <v>31492.510000000002</v>
      </c>
      <c r="I182" s="83">
        <v>125324.4</v>
      </c>
      <c r="J182" s="83">
        <v>40928.310000000005</v>
      </c>
      <c r="K182" s="83">
        <v>30997</v>
      </c>
      <c r="L182" s="83">
        <v>1364358.3499999999</v>
      </c>
      <c r="M182" s="83">
        <v>128882.71</v>
      </c>
      <c r="N182" s="83">
        <v>54406.560000000005</v>
      </c>
      <c r="P182" s="83">
        <v>191395.26</v>
      </c>
      <c r="Q182" s="83">
        <v>31652.51</v>
      </c>
      <c r="T182" s="83">
        <v>275760.16000000003</v>
      </c>
      <c r="U182" s="83">
        <v>129501.74999999999</v>
      </c>
      <c r="V182" s="83">
        <v>513740.63</v>
      </c>
      <c r="W182" s="83">
        <v>179996.90000000002</v>
      </c>
      <c r="AB182" s="83">
        <v>5108.0499999999993</v>
      </c>
      <c r="AC182" s="83">
        <v>2717.1800000000003</v>
      </c>
      <c r="AD182" s="83">
        <v>23375.690000000002</v>
      </c>
      <c r="AE182" s="83">
        <v>42063.59</v>
      </c>
      <c r="AF182" s="83">
        <v>563672.27</v>
      </c>
      <c r="AG182" s="83">
        <v>488945.73</v>
      </c>
      <c r="AH182" s="83">
        <v>7365.4</v>
      </c>
      <c r="AI182" s="83">
        <v>3530.8500000000004</v>
      </c>
      <c r="AJ182" s="83">
        <v>522650.38999999996</v>
      </c>
      <c r="AK182" s="83">
        <v>54153.94</v>
      </c>
      <c r="AL182" s="83">
        <v>27320.32</v>
      </c>
      <c r="AM182" s="83">
        <v>6525.84</v>
      </c>
      <c r="AN182" s="83">
        <v>162464.18</v>
      </c>
      <c r="AQ182" s="83">
        <v>15744</v>
      </c>
      <c r="AT182" s="83">
        <v>217855.69</v>
      </c>
      <c r="AU182" s="83">
        <v>223299.92</v>
      </c>
      <c r="AV182" s="83">
        <v>9143.44</v>
      </c>
      <c r="AW182" s="83">
        <v>17562.509999999998</v>
      </c>
      <c r="BA182" s="83">
        <v>10282.75</v>
      </c>
      <c r="BB182" s="83">
        <v>5257.5</v>
      </c>
      <c r="BC182" s="83">
        <v>43574.42</v>
      </c>
      <c r="BD182" s="83">
        <v>29657.97</v>
      </c>
      <c r="BE182" s="83">
        <v>16774</v>
      </c>
      <c r="BG182" s="83">
        <v>3336.72</v>
      </c>
      <c r="BH182" s="83">
        <v>3535.3900000000003</v>
      </c>
      <c r="BI182" s="83">
        <v>430215.97</v>
      </c>
      <c r="BL182" s="83">
        <v>2206.66</v>
      </c>
      <c r="BM182" s="83">
        <v>131140.9</v>
      </c>
      <c r="BN182" s="83">
        <v>45423.18</v>
      </c>
      <c r="BO182" s="83">
        <v>13861.54</v>
      </c>
      <c r="BQ182" s="83">
        <v>127229.56</v>
      </c>
      <c r="BS182" s="83">
        <v>172758.61</v>
      </c>
      <c r="BT182" s="83">
        <v>29891.040000000001</v>
      </c>
      <c r="BU182" s="83">
        <v>29891.040000000001</v>
      </c>
      <c r="BV182" s="83">
        <v>33989.5</v>
      </c>
      <c r="BY182" s="83">
        <v>172817.16</v>
      </c>
      <c r="CC182" s="83">
        <v>8614.0299999999988</v>
      </c>
      <c r="CK182" s="83">
        <v>70509.329999999987</v>
      </c>
      <c r="CL182" s="83">
        <v>70509.329999999987</v>
      </c>
      <c r="CM182" s="83">
        <v>203530.39</v>
      </c>
      <c r="CN182" s="83">
        <v>94759.06</v>
      </c>
      <c r="CP182" s="83">
        <v>23853.119999999999</v>
      </c>
      <c r="CT182" s="83">
        <v>22593.040000000001</v>
      </c>
    </row>
    <row r="183" spans="2:98" x14ac:dyDescent="0.25">
      <c r="B183" s="84" t="s">
        <v>561</v>
      </c>
      <c r="C183" s="84" t="s">
        <v>562</v>
      </c>
      <c r="D183" s="83">
        <v>19754302.579999998</v>
      </c>
      <c r="E183" s="83">
        <v>5858206.7999999998</v>
      </c>
      <c r="F183" s="83">
        <v>30664.66</v>
      </c>
      <c r="G183" s="83">
        <v>146965.47000000003</v>
      </c>
      <c r="I183" s="83">
        <v>175775.91999999998</v>
      </c>
      <c r="J183" s="83">
        <v>22525.52</v>
      </c>
      <c r="K183" s="83">
        <v>61725.4</v>
      </c>
      <c r="L183" s="83">
        <v>2757602.2800000012</v>
      </c>
      <c r="M183" s="83">
        <v>49687.95</v>
      </c>
      <c r="N183" s="83">
        <v>146330.21999999997</v>
      </c>
      <c r="P183" s="83">
        <v>172724.76</v>
      </c>
      <c r="Q183" s="83">
        <v>12712.73</v>
      </c>
      <c r="T183" s="83">
        <v>475338.91</v>
      </c>
      <c r="U183" s="83">
        <v>235255.95</v>
      </c>
      <c r="V183" s="83">
        <v>920561.8899999999</v>
      </c>
      <c r="W183" s="83">
        <v>346047.55000000005</v>
      </c>
      <c r="AB183" s="83">
        <v>24546.260000000009</v>
      </c>
      <c r="AC183" s="83">
        <v>12264.190000000002</v>
      </c>
      <c r="AD183" s="83">
        <v>34570.989999999991</v>
      </c>
      <c r="AE183" s="83">
        <v>114975.11</v>
      </c>
      <c r="AF183" s="83">
        <v>875386.12999999989</v>
      </c>
      <c r="AG183" s="83">
        <v>939866.48</v>
      </c>
      <c r="AH183" s="83">
        <v>11156.35</v>
      </c>
      <c r="AJ183" s="83">
        <v>538593.52</v>
      </c>
      <c r="AK183" s="83">
        <v>209439.22999999998</v>
      </c>
      <c r="AL183" s="83">
        <v>342948.83</v>
      </c>
      <c r="AM183" s="83">
        <v>33726.86</v>
      </c>
      <c r="AN183" s="83">
        <v>216844.5</v>
      </c>
      <c r="AO183" s="83">
        <v>9255.5399999999991</v>
      </c>
      <c r="AP183" s="83">
        <v>26738.22</v>
      </c>
      <c r="AQ183" s="83">
        <v>3022446.83</v>
      </c>
      <c r="AS183" s="83">
        <v>222962.4</v>
      </c>
      <c r="AT183" s="83">
        <v>78762</v>
      </c>
      <c r="AU183" s="83">
        <v>22741.34</v>
      </c>
      <c r="AV183" s="83">
        <v>14160</v>
      </c>
      <c r="AW183" s="83">
        <v>26815.43</v>
      </c>
      <c r="AY183" s="83">
        <v>32785.07</v>
      </c>
      <c r="AZ183" s="83">
        <v>2967.42</v>
      </c>
      <c r="BA183" s="83">
        <v>82830.7</v>
      </c>
      <c r="BB183" s="83">
        <v>68504.62</v>
      </c>
      <c r="BC183" s="83">
        <v>70848.820000000007</v>
      </c>
      <c r="BD183" s="83">
        <v>154250.37999999998</v>
      </c>
      <c r="BE183" s="83">
        <v>3453.2</v>
      </c>
      <c r="BH183" s="83">
        <v>1426.48</v>
      </c>
      <c r="BI183" s="83">
        <v>7000</v>
      </c>
      <c r="BL183" s="83">
        <v>3000</v>
      </c>
      <c r="BM183" s="83">
        <v>183660</v>
      </c>
      <c r="BN183" s="83">
        <v>59047.72</v>
      </c>
      <c r="BO183" s="83">
        <v>519.71</v>
      </c>
      <c r="BP183" s="83">
        <v>1436.85</v>
      </c>
      <c r="BQ183" s="83">
        <v>115130.43000000001</v>
      </c>
      <c r="BR183" s="83">
        <v>53611.530000000006</v>
      </c>
      <c r="BT183" s="83">
        <v>18074.04</v>
      </c>
      <c r="BU183" s="83">
        <v>18074.04</v>
      </c>
      <c r="BV183" s="83">
        <v>163127.99</v>
      </c>
      <c r="BY183" s="83">
        <v>181147.84</v>
      </c>
      <c r="CA183" s="83">
        <v>95001.53</v>
      </c>
      <c r="CC183" s="83">
        <v>15866.73</v>
      </c>
      <c r="CE183" s="83">
        <v>25602.94</v>
      </c>
      <c r="CF183" s="83">
        <v>1242.74</v>
      </c>
      <c r="CG183" s="83">
        <v>296.58</v>
      </c>
      <c r="CK183" s="83">
        <v>123003.98999999999</v>
      </c>
      <c r="CL183" s="83">
        <v>123003.98999999999</v>
      </c>
      <c r="CO183" s="83">
        <v>24884.86</v>
      </c>
      <c r="CP183" s="83">
        <v>4054.58</v>
      </c>
      <c r="CR183" s="83">
        <v>36437.78</v>
      </c>
      <c r="CS183" s="83">
        <v>4996.96</v>
      </c>
      <c r="CT183" s="83">
        <v>29764.87</v>
      </c>
    </row>
    <row r="184" spans="2:98" x14ac:dyDescent="0.25">
      <c r="B184" s="84" t="s">
        <v>643</v>
      </c>
      <c r="C184" s="84" t="s">
        <v>644</v>
      </c>
      <c r="D184" s="83">
        <v>9859295.9699999969</v>
      </c>
      <c r="E184" s="83">
        <v>3330414.1399999997</v>
      </c>
      <c r="F184" s="83">
        <v>154837.37</v>
      </c>
      <c r="I184" s="83">
        <v>140276.29999999999</v>
      </c>
      <c r="J184" s="83">
        <v>13195.47</v>
      </c>
      <c r="L184" s="83">
        <v>1688026.3000000003</v>
      </c>
      <c r="M184" s="83">
        <v>94515.450000000012</v>
      </c>
      <c r="P184" s="83">
        <v>186762.21</v>
      </c>
      <c r="T184" s="83">
        <v>274708.13999999996</v>
      </c>
      <c r="U184" s="83">
        <v>146383.91</v>
      </c>
      <c r="V184" s="83">
        <v>510107.41000000003</v>
      </c>
      <c r="W184" s="83">
        <v>211553.77</v>
      </c>
      <c r="AB184" s="83">
        <v>19693.68</v>
      </c>
      <c r="AC184" s="83">
        <v>8179.9999999999991</v>
      </c>
      <c r="AD184" s="83">
        <v>20870.71</v>
      </c>
      <c r="AE184" s="83">
        <v>61742.3</v>
      </c>
      <c r="AF184" s="83">
        <v>491338</v>
      </c>
      <c r="AG184" s="83">
        <v>551988</v>
      </c>
      <c r="AH184" s="83">
        <v>30.059999999999945</v>
      </c>
      <c r="AJ184" s="83">
        <v>342543.12</v>
      </c>
      <c r="AK184" s="83">
        <v>54580.9</v>
      </c>
      <c r="AL184" s="83">
        <v>179427.24</v>
      </c>
      <c r="AM184" s="83">
        <v>45473.159999999996</v>
      </c>
      <c r="AN184" s="83">
        <v>125513.16</v>
      </c>
      <c r="AO184" s="83">
        <v>480</v>
      </c>
      <c r="AQ184" s="83">
        <v>234253.69</v>
      </c>
      <c r="AT184" s="83">
        <v>4318.3099999999995</v>
      </c>
      <c r="AU184" s="83">
        <v>53826.92</v>
      </c>
      <c r="AW184" s="83">
        <v>26619.18</v>
      </c>
      <c r="AX184" s="83">
        <v>13998</v>
      </c>
      <c r="AY184" s="83">
        <v>4801.3600000000006</v>
      </c>
      <c r="BB184" s="83">
        <v>30802.16</v>
      </c>
      <c r="BC184" s="83">
        <v>9048.39</v>
      </c>
      <c r="BD184" s="83">
        <v>115328.98999999999</v>
      </c>
      <c r="BE184" s="83">
        <v>2321.64</v>
      </c>
      <c r="BF184" s="83">
        <v>9153.7099999999991</v>
      </c>
      <c r="BG184" s="83">
        <v>10898.5</v>
      </c>
      <c r="BM184" s="83">
        <v>169197.47999999998</v>
      </c>
      <c r="BN184" s="83">
        <v>34262.29</v>
      </c>
      <c r="BO184" s="83">
        <v>2468.89</v>
      </c>
      <c r="BP184" s="83">
        <v>10982.740000000002</v>
      </c>
      <c r="BQ184" s="83">
        <v>122209.87</v>
      </c>
      <c r="BS184" s="83">
        <v>748.6</v>
      </c>
      <c r="BT184" s="83">
        <v>5745.17</v>
      </c>
      <c r="BU184" s="83">
        <v>5745.17</v>
      </c>
      <c r="BV184" s="83">
        <v>48112.2</v>
      </c>
      <c r="BY184" s="83">
        <v>56255.55</v>
      </c>
      <c r="BZ184" s="83">
        <v>36094.959999999999</v>
      </c>
      <c r="CC184" s="83">
        <v>16921.13</v>
      </c>
      <c r="CD184" s="83">
        <v>150500</v>
      </c>
      <c r="CK184" s="83">
        <v>33686.300000000003</v>
      </c>
      <c r="CL184" s="83">
        <v>33686.300000000003</v>
      </c>
      <c r="CT184" s="83">
        <v>4099.1400000000003</v>
      </c>
    </row>
    <row r="185" spans="2:98" x14ac:dyDescent="0.25">
      <c r="B185" s="84" t="s">
        <v>699</v>
      </c>
      <c r="C185" s="84" t="s">
        <v>700</v>
      </c>
      <c r="D185" s="83">
        <v>12600831.690000005</v>
      </c>
      <c r="E185" s="83">
        <v>3794981.35</v>
      </c>
      <c r="F185" s="83">
        <v>74432.600000000006</v>
      </c>
      <c r="G185" s="83">
        <v>85511.83</v>
      </c>
      <c r="I185" s="83">
        <v>210068.88999999998</v>
      </c>
      <c r="J185" s="83">
        <v>12455.35</v>
      </c>
      <c r="L185" s="83">
        <v>2335903.66</v>
      </c>
      <c r="M185" s="83">
        <v>45229.31</v>
      </c>
      <c r="N185" s="83">
        <v>106691.76000000001</v>
      </c>
      <c r="P185" s="83">
        <v>200764.97999999998</v>
      </c>
      <c r="Q185" s="83">
        <v>11244.26</v>
      </c>
      <c r="T185" s="83">
        <v>312246.38</v>
      </c>
      <c r="U185" s="83">
        <v>199947.38</v>
      </c>
      <c r="V185" s="83">
        <v>608497.31000000006</v>
      </c>
      <c r="W185" s="83">
        <v>288713.88</v>
      </c>
      <c r="AB185" s="83">
        <v>20396.7</v>
      </c>
      <c r="AC185" s="83">
        <v>16938.279999999995</v>
      </c>
      <c r="AD185" s="83">
        <v>26232.46</v>
      </c>
      <c r="AE185" s="83">
        <v>79045.25</v>
      </c>
      <c r="AF185" s="83">
        <v>555350.14999999991</v>
      </c>
      <c r="AG185" s="83">
        <v>790288.09000000008</v>
      </c>
      <c r="AH185" s="83">
        <v>28134.020000000004</v>
      </c>
      <c r="AI185" s="83">
        <v>20221.52</v>
      </c>
      <c r="AJ185" s="83">
        <v>476194.63</v>
      </c>
      <c r="AK185" s="83">
        <v>43810.99</v>
      </c>
      <c r="AL185" s="83">
        <v>206071.4</v>
      </c>
      <c r="AM185" s="83">
        <v>80782.569999999992</v>
      </c>
      <c r="AN185" s="83">
        <v>43468.01</v>
      </c>
      <c r="AO185" s="83">
        <v>9211.27</v>
      </c>
      <c r="AQ185" s="83">
        <v>82394.55</v>
      </c>
      <c r="AS185" s="83">
        <v>5500</v>
      </c>
      <c r="AT185" s="83">
        <v>19678.559999999998</v>
      </c>
      <c r="AU185" s="83">
        <v>511721.98</v>
      </c>
      <c r="AV185" s="83">
        <v>23861</v>
      </c>
      <c r="AW185" s="83">
        <v>15552</v>
      </c>
      <c r="AY185" s="83">
        <v>6892.22</v>
      </c>
      <c r="BB185" s="83">
        <v>37092.04</v>
      </c>
      <c r="BC185" s="83">
        <v>33249.96</v>
      </c>
      <c r="BD185" s="83">
        <v>95023.109999999986</v>
      </c>
      <c r="BE185" s="83">
        <v>1328.39</v>
      </c>
      <c r="BF185" s="83">
        <v>61999.53</v>
      </c>
      <c r="BG185" s="83">
        <v>5850.37</v>
      </c>
      <c r="BI185" s="83">
        <v>7897.45</v>
      </c>
      <c r="BM185" s="83">
        <v>355737.1</v>
      </c>
      <c r="BN185" s="83">
        <v>124363.94</v>
      </c>
      <c r="BP185" s="83">
        <v>181.65999999999997</v>
      </c>
      <c r="BQ185" s="83">
        <v>145414.76999999999</v>
      </c>
      <c r="BT185" s="83">
        <v>19870.870000000003</v>
      </c>
      <c r="BU185" s="83">
        <v>19870.870000000003</v>
      </c>
      <c r="BV185" s="83">
        <v>48744.85</v>
      </c>
      <c r="BY185" s="83">
        <v>107631.86</v>
      </c>
      <c r="BZ185" s="83">
        <v>15025.64</v>
      </c>
      <c r="CC185" s="83">
        <v>11357.259999999998</v>
      </c>
      <c r="CE185" s="83">
        <v>11271.3</v>
      </c>
      <c r="CK185" s="83">
        <v>33845.39</v>
      </c>
      <c r="CL185" s="83">
        <v>33845.39</v>
      </c>
      <c r="CQ185" s="83">
        <v>11429.95</v>
      </c>
      <c r="CR185" s="83">
        <v>58154.36</v>
      </c>
      <c r="CT185" s="83">
        <v>66927.3</v>
      </c>
    </row>
    <row r="186" spans="2:98" x14ac:dyDescent="0.25">
      <c r="B186" s="84" t="s">
        <v>529</v>
      </c>
      <c r="C186" s="84" t="s">
        <v>530</v>
      </c>
      <c r="D186" s="83">
        <v>6364689.8300000001</v>
      </c>
      <c r="E186" s="83">
        <v>2076647.3599999999</v>
      </c>
      <c r="F186" s="83">
        <v>48262.5</v>
      </c>
      <c r="G186" s="83">
        <v>14630.990000000002</v>
      </c>
      <c r="I186" s="83">
        <v>71499.289999999994</v>
      </c>
      <c r="K186" s="83">
        <v>33361</v>
      </c>
      <c r="L186" s="83">
        <v>824485.84</v>
      </c>
      <c r="M186" s="83">
        <v>49550.96</v>
      </c>
      <c r="N186" s="83">
        <v>40870.17</v>
      </c>
      <c r="P186" s="83">
        <v>138860.19</v>
      </c>
      <c r="T186" s="83">
        <v>167788.33000000002</v>
      </c>
      <c r="U186" s="83">
        <v>77370.3</v>
      </c>
      <c r="V186" s="83">
        <v>317996.49</v>
      </c>
      <c r="W186" s="83">
        <v>107654.54000000001</v>
      </c>
      <c r="AB186" s="83">
        <v>8720.23</v>
      </c>
      <c r="AC186" s="83">
        <v>4120.88</v>
      </c>
      <c r="AD186" s="83">
        <v>15766.580000000002</v>
      </c>
      <c r="AE186" s="83">
        <v>34503.299999999996</v>
      </c>
      <c r="AF186" s="83">
        <v>312943.41000000003</v>
      </c>
      <c r="AG186" s="83">
        <v>309234.59000000003</v>
      </c>
      <c r="AJ186" s="83">
        <v>221350.46</v>
      </c>
      <c r="AK186" s="83">
        <v>52869.26</v>
      </c>
      <c r="AL186" s="83">
        <v>85706.43</v>
      </c>
      <c r="AM186" s="83">
        <v>3350.05</v>
      </c>
      <c r="AN186" s="83">
        <v>204777.65999999997</v>
      </c>
      <c r="AO186" s="83">
        <v>53049.35</v>
      </c>
      <c r="AQ186" s="83">
        <v>77648.77</v>
      </c>
      <c r="AT186" s="83">
        <v>1274</v>
      </c>
      <c r="AU186" s="83">
        <v>51585.57</v>
      </c>
      <c r="AX186" s="83">
        <v>2905</v>
      </c>
      <c r="AY186" s="83">
        <v>905</v>
      </c>
      <c r="BB186" s="83">
        <v>15709.6</v>
      </c>
      <c r="BC186" s="83">
        <v>12560.87</v>
      </c>
      <c r="BD186" s="83">
        <v>64437.45</v>
      </c>
      <c r="BE186" s="83">
        <v>5893.66</v>
      </c>
      <c r="BG186" s="83">
        <v>6512.88</v>
      </c>
      <c r="BM186" s="83">
        <v>60037</v>
      </c>
      <c r="BN186" s="83">
        <v>15932.37</v>
      </c>
      <c r="BQ186" s="83">
        <v>56165</v>
      </c>
      <c r="BV186" s="83">
        <v>503516.46</v>
      </c>
      <c r="BY186" s="83">
        <v>47724.95</v>
      </c>
      <c r="BZ186" s="83">
        <v>24655.18</v>
      </c>
      <c r="CC186" s="83">
        <v>6713.42</v>
      </c>
      <c r="CE186" s="83">
        <v>7633.28</v>
      </c>
      <c r="CK186" s="83">
        <v>110450.13</v>
      </c>
      <c r="CL186" s="83">
        <v>110450.13</v>
      </c>
      <c r="CO186" s="83">
        <v>13789.34</v>
      </c>
      <c r="CT186" s="83">
        <v>3269.74</v>
      </c>
    </row>
    <row r="187" spans="2:98" x14ac:dyDescent="0.25">
      <c r="B187" s="84" t="s">
        <v>823</v>
      </c>
      <c r="C187" s="84" t="s">
        <v>824</v>
      </c>
      <c r="D187" s="83">
        <v>7297193.7199999997</v>
      </c>
      <c r="E187" s="83">
        <v>2419461.35</v>
      </c>
      <c r="F187" s="83">
        <v>70876.509999999995</v>
      </c>
      <c r="G187" s="83">
        <v>2932.56</v>
      </c>
      <c r="I187" s="83">
        <v>124791.42</v>
      </c>
      <c r="J187" s="83">
        <v>27394.57</v>
      </c>
      <c r="L187" s="83">
        <v>1168764.72</v>
      </c>
      <c r="M187" s="83">
        <v>113512.71</v>
      </c>
      <c r="N187" s="83">
        <v>14914.650000000001</v>
      </c>
      <c r="P187" s="83">
        <v>65466.34</v>
      </c>
      <c r="Q187" s="83">
        <v>1991.77</v>
      </c>
      <c r="T187" s="83">
        <v>0</v>
      </c>
      <c r="V187" s="83">
        <v>22663.140000000003</v>
      </c>
      <c r="AC187" s="83">
        <v>2003.9</v>
      </c>
      <c r="AF187" s="83">
        <v>375527.22</v>
      </c>
      <c r="AG187" s="83">
        <v>395059.49</v>
      </c>
      <c r="AH187" s="83">
        <v>590808.59</v>
      </c>
      <c r="AI187" s="83">
        <v>276744.49000000005</v>
      </c>
      <c r="AJ187" s="83">
        <v>511175.56999999995</v>
      </c>
      <c r="AK187" s="83">
        <v>46684.05</v>
      </c>
      <c r="AL187" s="83">
        <v>117783.57</v>
      </c>
      <c r="AM187" s="83">
        <v>47048.240000000005</v>
      </c>
      <c r="AN187" s="83">
        <v>61682.18</v>
      </c>
      <c r="AO187" s="83">
        <v>13036.57</v>
      </c>
      <c r="AQ187" s="83">
        <v>904.6</v>
      </c>
      <c r="AT187" s="83">
        <v>18653.73</v>
      </c>
      <c r="AU187" s="83">
        <v>78643.55</v>
      </c>
      <c r="AW187" s="83">
        <v>32396.94</v>
      </c>
      <c r="AX187" s="83">
        <v>14.95</v>
      </c>
      <c r="AY187" s="83">
        <v>22896.559999999998</v>
      </c>
      <c r="BA187" s="83">
        <v>17971.54</v>
      </c>
      <c r="BB187" s="83">
        <v>1175.04</v>
      </c>
      <c r="BD187" s="83">
        <v>7941.85</v>
      </c>
      <c r="BE187" s="83">
        <v>3353.49</v>
      </c>
      <c r="BF187" s="83">
        <v>10917.380000000001</v>
      </c>
      <c r="BG187" s="83">
        <v>712.74</v>
      </c>
      <c r="BM187" s="83">
        <v>88107.55</v>
      </c>
      <c r="BO187" s="83">
        <v>954.29</v>
      </c>
      <c r="BQ187" s="83">
        <v>151539.16</v>
      </c>
      <c r="BT187" s="83">
        <v>1740</v>
      </c>
      <c r="BU187" s="83">
        <v>1740</v>
      </c>
      <c r="BV187" s="83">
        <v>144578.82</v>
      </c>
      <c r="BX187" s="83">
        <v>2448.1799999999998</v>
      </c>
      <c r="BY187" s="83">
        <v>93314.67</v>
      </c>
      <c r="CC187" s="83">
        <v>105310.52</v>
      </c>
      <c r="CK187" s="83">
        <v>43294.549999999996</v>
      </c>
      <c r="CL187" s="83">
        <v>43294.549999999996</v>
      </c>
    </row>
    <row r="188" spans="2:98" x14ac:dyDescent="0.25">
      <c r="B188" s="84" t="s">
        <v>547</v>
      </c>
      <c r="C188" s="84" t="s">
        <v>548</v>
      </c>
      <c r="D188" s="83">
        <v>2706961.5599999996</v>
      </c>
      <c r="E188" s="83">
        <v>829554.76</v>
      </c>
      <c r="F188" s="83">
        <v>70122.28</v>
      </c>
      <c r="G188" s="83">
        <v>3017.57</v>
      </c>
      <c r="I188" s="83">
        <v>36600.089999999997</v>
      </c>
      <c r="J188" s="83">
        <v>2070</v>
      </c>
      <c r="L188" s="83">
        <v>481718.36</v>
      </c>
      <c r="M188" s="83">
        <v>2969.55</v>
      </c>
      <c r="N188" s="83">
        <v>1553.1999999999998</v>
      </c>
      <c r="P188" s="83">
        <v>11232.77</v>
      </c>
      <c r="Q188" s="83">
        <v>6739.8</v>
      </c>
      <c r="T188" s="83">
        <v>70653.67</v>
      </c>
      <c r="U188" s="83">
        <v>38599.799999999996</v>
      </c>
      <c r="V188" s="83">
        <v>127718.59</v>
      </c>
      <c r="W188" s="83">
        <v>59150.489999999991</v>
      </c>
      <c r="AB188" s="83">
        <v>2349</v>
      </c>
      <c r="AC188" s="83">
        <v>1371.82</v>
      </c>
      <c r="AD188" s="83">
        <v>6758.6299999999992</v>
      </c>
      <c r="AE188" s="83">
        <v>16020.13</v>
      </c>
      <c r="AF188" s="83">
        <v>134117.94</v>
      </c>
      <c r="AG188" s="83">
        <v>132013.06</v>
      </c>
      <c r="AI188" s="83">
        <v>1936</v>
      </c>
      <c r="AJ188" s="83">
        <v>97573.45</v>
      </c>
      <c r="AK188" s="83">
        <v>23695.22</v>
      </c>
      <c r="AL188" s="83">
        <v>66875.67</v>
      </c>
      <c r="AM188" s="83">
        <v>9826.07</v>
      </c>
      <c r="AN188" s="83">
        <v>154163.49000000002</v>
      </c>
      <c r="AQ188" s="83">
        <v>1432.32</v>
      </c>
      <c r="AT188" s="83">
        <v>4990.6200000000008</v>
      </c>
      <c r="AU188" s="83">
        <v>74842.649999999994</v>
      </c>
      <c r="AV188" s="83">
        <v>26992.65</v>
      </c>
      <c r="AY188" s="83">
        <v>11976.77</v>
      </c>
      <c r="BC188" s="83">
        <v>7511.87</v>
      </c>
      <c r="BM188" s="83">
        <v>45698.37</v>
      </c>
      <c r="BN188" s="83">
        <v>4869.99</v>
      </c>
      <c r="BP188" s="83">
        <v>64.14</v>
      </c>
      <c r="BQ188" s="83">
        <v>27741.16</v>
      </c>
      <c r="BV188" s="83">
        <v>69133.429999999993</v>
      </c>
      <c r="BY188" s="83">
        <v>16916.330000000002</v>
      </c>
      <c r="BZ188" s="83">
        <v>12902.89</v>
      </c>
      <c r="CC188" s="83">
        <v>8326.68</v>
      </c>
      <c r="CK188" s="83">
        <v>5160.28</v>
      </c>
      <c r="CL188" s="83">
        <v>5160.28</v>
      </c>
    </row>
    <row r="189" spans="2:98" x14ac:dyDescent="0.25">
      <c r="B189" s="84" t="s">
        <v>533</v>
      </c>
      <c r="C189" s="84" t="s">
        <v>534</v>
      </c>
      <c r="D189" s="83">
        <v>18646903.139999997</v>
      </c>
      <c r="E189" s="83">
        <v>6771725.2999999998</v>
      </c>
      <c r="F189" s="83">
        <v>188780.22</v>
      </c>
      <c r="G189" s="83">
        <v>252149.32999999996</v>
      </c>
      <c r="I189" s="83">
        <v>139490.83000000002</v>
      </c>
      <c r="L189" s="83">
        <v>2401399.84</v>
      </c>
      <c r="M189" s="83">
        <v>95719.65</v>
      </c>
      <c r="N189" s="83">
        <v>63692.92</v>
      </c>
      <c r="P189" s="83">
        <v>210335.54</v>
      </c>
      <c r="T189" s="83">
        <v>542800.64999999991</v>
      </c>
      <c r="U189" s="83">
        <v>203830.68999999994</v>
      </c>
      <c r="V189" s="83">
        <v>1059415.44</v>
      </c>
      <c r="W189" s="83">
        <v>290803.7</v>
      </c>
      <c r="AB189" s="83">
        <v>8185.7</v>
      </c>
      <c r="AD189" s="83">
        <v>38717.100000000006</v>
      </c>
      <c r="AE189" s="83">
        <v>55738.810000000005</v>
      </c>
      <c r="AF189" s="83">
        <v>1103655.9200000002</v>
      </c>
      <c r="AG189" s="83">
        <v>914531.60000000009</v>
      </c>
      <c r="AJ189" s="83">
        <v>1236232.07</v>
      </c>
      <c r="AK189" s="83">
        <v>116315.12</v>
      </c>
      <c r="AL189" s="83">
        <v>326488.28000000003</v>
      </c>
      <c r="AM189" s="83">
        <v>103.89</v>
      </c>
      <c r="AN189" s="83">
        <v>168607.18</v>
      </c>
      <c r="AO189" s="83">
        <v>420.74</v>
      </c>
      <c r="AT189" s="83">
        <v>341242.62</v>
      </c>
      <c r="AU189" s="83">
        <v>43459.49</v>
      </c>
      <c r="AW189" s="83">
        <v>29718.35</v>
      </c>
      <c r="BB189" s="83">
        <v>46932.17</v>
      </c>
      <c r="BC189" s="83">
        <v>60260.61</v>
      </c>
      <c r="BD189" s="83">
        <v>1870.1</v>
      </c>
      <c r="BE189" s="83">
        <v>115998.93</v>
      </c>
      <c r="BF189" s="83">
        <v>44971.34</v>
      </c>
      <c r="BG189" s="83">
        <v>1804</v>
      </c>
      <c r="BI189" s="83">
        <v>82039.69</v>
      </c>
      <c r="BL189" s="83">
        <v>961129.23</v>
      </c>
      <c r="BM189" s="83">
        <v>202754.62</v>
      </c>
      <c r="BN189" s="83">
        <v>75752.23</v>
      </c>
      <c r="BQ189" s="83">
        <v>23468.61</v>
      </c>
      <c r="BY189" s="83">
        <v>270196.95</v>
      </c>
      <c r="CC189" s="83">
        <v>6569.3</v>
      </c>
      <c r="CE189" s="83">
        <v>12696.18</v>
      </c>
      <c r="CH189" s="83">
        <v>3747.3</v>
      </c>
      <c r="CI189" s="83">
        <v>45145.48</v>
      </c>
      <c r="CK189" s="83">
        <v>53640.42</v>
      </c>
      <c r="CL189" s="83">
        <v>53640.42</v>
      </c>
      <c r="CN189" s="83">
        <v>34365</v>
      </c>
    </row>
    <row r="190" spans="2:98" x14ac:dyDescent="0.25">
      <c r="B190" s="84" t="s">
        <v>315</v>
      </c>
      <c r="C190" s="84" t="s">
        <v>316</v>
      </c>
      <c r="D190" s="83">
        <v>6443754.3799999999</v>
      </c>
      <c r="E190" s="83">
        <v>2139527.7000000002</v>
      </c>
      <c r="F190" s="83">
        <v>110918.35</v>
      </c>
      <c r="G190" s="83">
        <v>12530.45</v>
      </c>
      <c r="I190" s="83">
        <v>27469</v>
      </c>
      <c r="J190" s="83">
        <v>5506.46</v>
      </c>
      <c r="L190" s="83">
        <v>1202759.7700000003</v>
      </c>
      <c r="M190" s="83">
        <v>36971.910000000003</v>
      </c>
      <c r="N190" s="83">
        <v>27662.7</v>
      </c>
      <c r="P190" s="83">
        <v>59335.009999999995</v>
      </c>
      <c r="Q190" s="83">
        <v>4101.62</v>
      </c>
      <c r="T190" s="83">
        <v>171964.18</v>
      </c>
      <c r="U190" s="83">
        <v>97727.51999999999</v>
      </c>
      <c r="V190" s="83">
        <v>336047.53</v>
      </c>
      <c r="W190" s="83">
        <v>140182.24</v>
      </c>
      <c r="AB190" s="83">
        <v>6376.7999999999993</v>
      </c>
      <c r="AC190" s="83">
        <v>3924.5299999999997</v>
      </c>
      <c r="AD190" s="83">
        <v>11096.3</v>
      </c>
      <c r="AE190" s="83">
        <v>22537.46</v>
      </c>
      <c r="AF190" s="83">
        <v>349416</v>
      </c>
      <c r="AG190" s="83">
        <v>400590</v>
      </c>
      <c r="AJ190" s="83">
        <v>207573.70999999996</v>
      </c>
      <c r="AK190" s="83">
        <v>38924.409999999996</v>
      </c>
      <c r="AL190" s="83">
        <v>66516.17</v>
      </c>
      <c r="AM190" s="83">
        <v>28152.03</v>
      </c>
      <c r="AN190" s="83">
        <v>87179.209999999992</v>
      </c>
      <c r="AO190" s="83">
        <v>56166.35</v>
      </c>
      <c r="AT190" s="83">
        <v>1313.45</v>
      </c>
      <c r="AU190" s="83">
        <v>83815.92</v>
      </c>
      <c r="AV190" s="83">
        <v>687.5</v>
      </c>
      <c r="AW190" s="83">
        <v>35106.449999999997</v>
      </c>
      <c r="AX190" s="83">
        <v>687.5</v>
      </c>
      <c r="AY190" s="83">
        <v>12973.920000000002</v>
      </c>
      <c r="BC190" s="83">
        <v>3990.58</v>
      </c>
      <c r="BD190" s="83">
        <v>17446.29</v>
      </c>
      <c r="BE190" s="83">
        <v>5069.66</v>
      </c>
      <c r="BG190" s="83">
        <v>4334.63</v>
      </c>
      <c r="BH190" s="83">
        <v>17441.16</v>
      </c>
      <c r="BI190" s="83">
        <v>165835.57999999999</v>
      </c>
      <c r="BL190" s="83">
        <v>1194.72</v>
      </c>
      <c r="BM190" s="83">
        <v>92576.78</v>
      </c>
      <c r="BN190" s="83">
        <v>65660.19</v>
      </c>
      <c r="BO190" s="83">
        <v>1599.65</v>
      </c>
      <c r="BQ190" s="83">
        <v>8688.06</v>
      </c>
      <c r="BT190" s="83">
        <v>19949.099999999999</v>
      </c>
      <c r="BU190" s="83">
        <v>19949.099999999999</v>
      </c>
      <c r="BV190" s="83">
        <v>7466.82</v>
      </c>
      <c r="BY190" s="83">
        <v>81117.47</v>
      </c>
      <c r="CB190" s="83">
        <v>29743.79</v>
      </c>
      <c r="CC190" s="83">
        <v>12821.75</v>
      </c>
      <c r="CK190" s="83">
        <v>21008.58</v>
      </c>
      <c r="CL190" s="83">
        <v>21008.58</v>
      </c>
      <c r="CO190" s="83">
        <v>15000</v>
      </c>
      <c r="CP190" s="83">
        <v>43328.49</v>
      </c>
      <c r="CR190" s="83">
        <v>26038.93</v>
      </c>
      <c r="CT190" s="83">
        <v>17700</v>
      </c>
    </row>
    <row r="191" spans="2:98" x14ac:dyDescent="0.25">
      <c r="B191" s="84" t="s">
        <v>679</v>
      </c>
      <c r="C191" s="84" t="s">
        <v>680</v>
      </c>
      <c r="D191" s="83">
        <v>5584188.2899999982</v>
      </c>
      <c r="E191" s="83">
        <v>1823180.09</v>
      </c>
      <c r="F191" s="83">
        <v>26360.6</v>
      </c>
      <c r="G191" s="83">
        <v>20076.150000000001</v>
      </c>
      <c r="I191" s="83">
        <v>45326.400000000001</v>
      </c>
      <c r="J191" s="83">
        <v>28036.61</v>
      </c>
      <c r="K191" s="83">
        <v>6019</v>
      </c>
      <c r="L191" s="83">
        <v>971545.17999999993</v>
      </c>
      <c r="M191" s="83">
        <v>70901.049999999988</v>
      </c>
      <c r="N191" s="83">
        <v>2287.84</v>
      </c>
      <c r="P191" s="83">
        <v>57699.34</v>
      </c>
      <c r="Q191" s="83">
        <v>2890.6299999999997</v>
      </c>
      <c r="S191" s="83">
        <v>-1231.1300000000001</v>
      </c>
      <c r="T191" s="83">
        <v>145291.15</v>
      </c>
      <c r="U191" s="83">
        <v>81903.179999999993</v>
      </c>
      <c r="V191" s="83">
        <v>269034.39</v>
      </c>
      <c r="W191" s="83">
        <v>119326.13000000002</v>
      </c>
      <c r="AB191" s="83">
        <v>7688.2900000000009</v>
      </c>
      <c r="AC191" s="83">
        <v>4703.5</v>
      </c>
      <c r="AD191" s="83">
        <v>11484.449999999999</v>
      </c>
      <c r="AE191" s="83">
        <v>23218.539999999997</v>
      </c>
      <c r="AF191" s="83">
        <v>329001.90999999997</v>
      </c>
      <c r="AG191" s="83">
        <v>372782.08999999997</v>
      </c>
      <c r="AJ191" s="83">
        <v>243397.99000000002</v>
      </c>
      <c r="AK191" s="83">
        <v>40307.56</v>
      </c>
      <c r="AL191" s="83">
        <v>110809.22</v>
      </c>
      <c r="AM191" s="83">
        <v>5229.4399999999996</v>
      </c>
      <c r="AN191" s="83">
        <v>32758.1</v>
      </c>
      <c r="AO191" s="83">
        <v>25</v>
      </c>
      <c r="AR191" s="83">
        <v>1175</v>
      </c>
      <c r="AT191" s="83">
        <v>782.48</v>
      </c>
      <c r="AU191" s="83">
        <v>35550.199999999997</v>
      </c>
      <c r="AV191" s="83">
        <v>1903</v>
      </c>
      <c r="AW191" s="83">
        <v>28399.77</v>
      </c>
      <c r="AY191" s="83">
        <v>1155.3600000000001</v>
      </c>
      <c r="AZ191" s="83">
        <v>3283.37</v>
      </c>
      <c r="BA191" s="83">
        <v>2303.38</v>
      </c>
      <c r="BB191" s="83">
        <v>6196.9400000000005</v>
      </c>
      <c r="BC191" s="83">
        <v>21655.4</v>
      </c>
      <c r="BD191" s="83">
        <v>14206.84</v>
      </c>
      <c r="BE191" s="83">
        <v>35055.21</v>
      </c>
      <c r="BF191" s="83">
        <v>9206.57</v>
      </c>
      <c r="BG191" s="83">
        <v>11700.470000000001</v>
      </c>
      <c r="BI191" s="83">
        <v>60196.7</v>
      </c>
      <c r="BM191" s="83">
        <v>153649.85999999999</v>
      </c>
      <c r="BN191" s="83">
        <v>31003.97</v>
      </c>
      <c r="BO191" s="83">
        <v>888.45</v>
      </c>
      <c r="BQ191" s="83">
        <v>18796.03</v>
      </c>
      <c r="BT191" s="83">
        <v>4753.7700000000004</v>
      </c>
      <c r="BU191" s="83">
        <v>4753.7700000000004</v>
      </c>
      <c r="BV191" s="83">
        <v>143455.18</v>
      </c>
      <c r="BY191" s="83">
        <v>84299.290000000008</v>
      </c>
      <c r="BZ191" s="83">
        <v>1.08</v>
      </c>
      <c r="CA191" s="83">
        <v>28501.94</v>
      </c>
      <c r="CC191" s="83">
        <v>24160.440000000002</v>
      </c>
      <c r="CK191" s="83">
        <v>6298.6100000000006</v>
      </c>
      <c r="CL191" s="83">
        <v>6298.6100000000006</v>
      </c>
      <c r="CQ191" s="83">
        <v>5556.28</v>
      </c>
    </row>
    <row r="192" spans="2:98" x14ac:dyDescent="0.25">
      <c r="B192" s="84" t="s">
        <v>723</v>
      </c>
      <c r="C192" s="84" t="s">
        <v>724</v>
      </c>
      <c r="D192" s="83">
        <v>53365689.390000015</v>
      </c>
      <c r="E192" s="83">
        <v>20439755.589999996</v>
      </c>
      <c r="F192" s="83">
        <v>541534.27</v>
      </c>
      <c r="G192" s="83">
        <v>324665.09999999998</v>
      </c>
      <c r="I192" s="83">
        <v>2868055.65</v>
      </c>
      <c r="J192" s="83">
        <v>293937.19999999995</v>
      </c>
      <c r="K192" s="83">
        <v>137233.20000000001</v>
      </c>
      <c r="L192" s="83">
        <v>6117453.8899999997</v>
      </c>
      <c r="M192" s="83">
        <v>255887.04</v>
      </c>
      <c r="N192" s="83">
        <v>55220.979999999996</v>
      </c>
      <c r="P192" s="83">
        <v>344619.19</v>
      </c>
      <c r="Q192" s="83">
        <v>18487.620000000003</v>
      </c>
      <c r="R192" s="83">
        <v>48361.33</v>
      </c>
      <c r="S192" s="83">
        <v>13376.51</v>
      </c>
      <c r="T192" s="83">
        <v>1815271.45</v>
      </c>
      <c r="U192" s="83">
        <v>505713.8600000001</v>
      </c>
      <c r="V192" s="83">
        <v>3509172.26</v>
      </c>
      <c r="W192" s="83">
        <v>754169.37000000011</v>
      </c>
      <c r="AB192" s="83">
        <v>14405.54</v>
      </c>
      <c r="AD192" s="83">
        <v>88921.349999999948</v>
      </c>
      <c r="AE192" s="83">
        <v>118576.39</v>
      </c>
      <c r="AF192" s="83">
        <v>2795227.0799999996</v>
      </c>
      <c r="AG192" s="83">
        <v>1634524.92</v>
      </c>
      <c r="AJ192" s="83">
        <v>783995.54999999993</v>
      </c>
      <c r="AK192" s="83">
        <v>295189.49</v>
      </c>
      <c r="AL192" s="83">
        <v>132552.84</v>
      </c>
      <c r="AM192" s="83">
        <v>185586.05</v>
      </c>
      <c r="AN192" s="83">
        <v>314369.67</v>
      </c>
      <c r="AO192" s="83">
        <v>206984.16</v>
      </c>
      <c r="AP192" s="83">
        <v>121340.42</v>
      </c>
      <c r="AQ192" s="83">
        <v>608731.09999999986</v>
      </c>
      <c r="AS192" s="83">
        <v>30156.16</v>
      </c>
      <c r="AT192" s="83">
        <v>51749.490000000005</v>
      </c>
      <c r="AU192" s="83">
        <v>671211.07000000007</v>
      </c>
      <c r="AW192" s="83">
        <v>57273.51</v>
      </c>
      <c r="AX192" s="83">
        <v>30830</v>
      </c>
      <c r="AY192" s="83">
        <v>13288.77</v>
      </c>
      <c r="AZ192" s="83">
        <v>159163.44</v>
      </c>
      <c r="BB192" s="83">
        <v>147279.67000000001</v>
      </c>
      <c r="BC192" s="83">
        <v>116192.69</v>
      </c>
      <c r="BD192" s="83">
        <v>-38425.209999999992</v>
      </c>
      <c r="BF192" s="83">
        <v>13517.4</v>
      </c>
      <c r="BG192" s="83">
        <v>16669.11</v>
      </c>
      <c r="BI192" s="83">
        <v>13611.199999999999</v>
      </c>
      <c r="BL192" s="83">
        <v>2648558.2000000002</v>
      </c>
      <c r="BM192" s="83">
        <v>501871</v>
      </c>
      <c r="BN192" s="83">
        <v>229583.59</v>
      </c>
      <c r="BO192" s="83">
        <v>1813.72</v>
      </c>
      <c r="BQ192" s="83">
        <v>1135648.76</v>
      </c>
      <c r="BR192" s="83">
        <v>95666.32</v>
      </c>
      <c r="BS192" s="83">
        <v>1133012.54</v>
      </c>
      <c r="BT192" s="83">
        <v>1699.6</v>
      </c>
      <c r="BU192" s="83">
        <v>1699.6</v>
      </c>
      <c r="BX192" s="83">
        <v>85365.85</v>
      </c>
      <c r="BY192" s="83">
        <v>434859.62</v>
      </c>
      <c r="BZ192" s="83">
        <v>4460.91</v>
      </c>
      <c r="CC192" s="83">
        <v>77820.67</v>
      </c>
      <c r="CD192" s="83">
        <v>12821.75</v>
      </c>
      <c r="CE192" s="83">
        <v>40526.199999999997</v>
      </c>
      <c r="CH192" s="83">
        <v>59945.31</v>
      </c>
      <c r="CK192" s="83">
        <v>26227.78</v>
      </c>
      <c r="CL192" s="83">
        <v>26227.78</v>
      </c>
      <c r="CR192" s="83">
        <v>244444.79999999999</v>
      </c>
      <c r="CS192" s="83">
        <v>5526.4</v>
      </c>
    </row>
    <row r="193" spans="2:98" x14ac:dyDescent="0.25">
      <c r="B193" s="84" t="s">
        <v>625</v>
      </c>
      <c r="C193" s="84" t="s">
        <v>626</v>
      </c>
      <c r="D193" s="83">
        <v>391733759.66000015</v>
      </c>
      <c r="E193" s="83">
        <v>150510202.62000003</v>
      </c>
      <c r="F193" s="83">
        <v>5326742.84</v>
      </c>
      <c r="G193" s="83">
        <v>2025302.7499999998</v>
      </c>
      <c r="I193" s="83">
        <v>11616928.939999999</v>
      </c>
      <c r="J193" s="83">
        <v>3168736.5699999994</v>
      </c>
      <c r="K193" s="83">
        <v>1073066.32</v>
      </c>
      <c r="L193" s="83">
        <v>58071420.609999962</v>
      </c>
      <c r="M193" s="83">
        <v>2419621.0599999996</v>
      </c>
      <c r="N193" s="83">
        <v>2391261.7499999995</v>
      </c>
      <c r="P193" s="83">
        <v>2490629.4299999997</v>
      </c>
      <c r="Q193" s="83">
        <v>3078675.7000000011</v>
      </c>
      <c r="T193" s="83">
        <v>12871836.310000004</v>
      </c>
      <c r="U193" s="83">
        <v>5068283.0899999989</v>
      </c>
      <c r="V193" s="83">
        <v>24317667.239999998</v>
      </c>
      <c r="W193" s="83">
        <v>7373153.4200000018</v>
      </c>
      <c r="AB193" s="83">
        <v>342887.11999999994</v>
      </c>
      <c r="AC193" s="83">
        <v>136665.32999999993</v>
      </c>
      <c r="AD193" s="83">
        <v>916979.43999999959</v>
      </c>
      <c r="AE193" s="83">
        <v>1838395.1300000006</v>
      </c>
      <c r="AF193" s="83">
        <v>20505930.299999997</v>
      </c>
      <c r="AG193" s="83">
        <v>15556492.269999994</v>
      </c>
      <c r="AJ193" s="83">
        <v>10419271.259999998</v>
      </c>
      <c r="AK193" s="83">
        <v>1139529.8800000001</v>
      </c>
      <c r="AL193" s="83">
        <v>2621956.66</v>
      </c>
      <c r="AM193" s="83">
        <v>1977335.21</v>
      </c>
      <c r="AN193" s="83">
        <v>9073417.6099999975</v>
      </c>
      <c r="AO193" s="83">
        <v>185714.46</v>
      </c>
      <c r="AP193" s="83">
        <v>145919.95000000001</v>
      </c>
      <c r="AQ193" s="83">
        <v>248700.82</v>
      </c>
      <c r="AR193" s="83">
        <v>140459.73000000001</v>
      </c>
      <c r="AS193" s="83">
        <v>1002826.79</v>
      </c>
      <c r="AT193" s="83">
        <v>953758.31999999972</v>
      </c>
      <c r="AU193" s="83">
        <v>4147506.79</v>
      </c>
      <c r="AV193" s="83">
        <v>126784.73</v>
      </c>
      <c r="AW193" s="83">
        <v>74381.009999999995</v>
      </c>
      <c r="AY193" s="83">
        <v>113859.15999999999</v>
      </c>
      <c r="BB193" s="83">
        <v>1189906.81</v>
      </c>
      <c r="BC193" s="83">
        <v>1104001.98</v>
      </c>
      <c r="BD193" s="83">
        <v>1623606.9000000001</v>
      </c>
      <c r="BE193" s="83">
        <v>430432.80000000005</v>
      </c>
      <c r="BF193" s="83">
        <v>55463.64</v>
      </c>
      <c r="BG193" s="83">
        <v>348575.88999999996</v>
      </c>
      <c r="BI193" s="83">
        <v>1414810.4500000002</v>
      </c>
      <c r="BL193" s="83">
        <v>1567328.9300000002</v>
      </c>
      <c r="BM193" s="83">
        <v>3844352.41</v>
      </c>
      <c r="BN193" s="83">
        <v>3475879.65</v>
      </c>
      <c r="BO193" s="83">
        <v>13527.02</v>
      </c>
      <c r="BP193" s="83">
        <v>89483.1</v>
      </c>
      <c r="BQ193" s="83">
        <v>5653859.1499999994</v>
      </c>
      <c r="BR193" s="83">
        <v>176408.92</v>
      </c>
      <c r="BT193" s="83">
        <v>109539.27999999998</v>
      </c>
      <c r="BU193" s="83">
        <v>109539.27999999998</v>
      </c>
      <c r="BV193" s="83">
        <v>138742.34</v>
      </c>
      <c r="BX193" s="83">
        <v>755117.17999999993</v>
      </c>
      <c r="BY193" s="83">
        <v>3491169.68</v>
      </c>
      <c r="BZ193" s="83">
        <v>382.59</v>
      </c>
      <c r="CA193" s="83">
        <v>2783.5199999999995</v>
      </c>
      <c r="CC193" s="83">
        <v>226606.79</v>
      </c>
      <c r="CE193" s="83">
        <v>732529.63</v>
      </c>
      <c r="CF193" s="83">
        <v>115122.13</v>
      </c>
      <c r="CK193" s="83">
        <v>399167.45999999996</v>
      </c>
      <c r="CL193" s="83">
        <v>399167.45999999996</v>
      </c>
      <c r="CP193" s="83">
        <v>848687.75</v>
      </c>
      <c r="CS193" s="83">
        <v>385727.03</v>
      </c>
      <c r="CT193" s="83">
        <v>68246.009999999995</v>
      </c>
    </row>
    <row r="194" spans="2:98" x14ac:dyDescent="0.25">
      <c r="B194" s="84" t="s">
        <v>745</v>
      </c>
      <c r="C194" s="84" t="s">
        <v>746</v>
      </c>
      <c r="D194" s="83">
        <v>561928696.19999993</v>
      </c>
      <c r="E194" s="83">
        <v>239527793.93000028</v>
      </c>
      <c r="F194" s="83">
        <v>5440298.6199999992</v>
      </c>
      <c r="G194" s="83">
        <v>5180753.0100000007</v>
      </c>
      <c r="I194" s="83">
        <v>9360237.4600000065</v>
      </c>
      <c r="J194" s="83">
        <v>622635.32999999996</v>
      </c>
      <c r="L194" s="83">
        <v>80332013.089999929</v>
      </c>
      <c r="M194" s="83">
        <v>1565129.9600000002</v>
      </c>
      <c r="N194" s="83">
        <v>2603411.87</v>
      </c>
      <c r="P194" s="83">
        <v>4062555.45</v>
      </c>
      <c r="Q194" s="83">
        <v>394295.03999999998</v>
      </c>
      <c r="R194" s="83">
        <v>400</v>
      </c>
      <c r="T194" s="83">
        <v>18953024.310000002</v>
      </c>
      <c r="U194" s="83">
        <v>6753905.7400000039</v>
      </c>
      <c r="V194" s="83">
        <v>37161155.319999963</v>
      </c>
      <c r="W194" s="83">
        <v>9656219.8100000117</v>
      </c>
      <c r="AB194" s="83">
        <v>845802.44000000029</v>
      </c>
      <c r="AC194" s="83">
        <v>443137.54000000027</v>
      </c>
      <c r="AD194" s="83">
        <v>1380381.3100000003</v>
      </c>
      <c r="AE194" s="83">
        <v>2126892.2800000003</v>
      </c>
      <c r="AF194" s="83">
        <v>27420257.279999986</v>
      </c>
      <c r="AG194" s="83">
        <v>17678140.520000007</v>
      </c>
      <c r="AH194" s="83">
        <v>2129409.0799999977</v>
      </c>
      <c r="AI194" s="83">
        <v>825932.49999999965</v>
      </c>
      <c r="AJ194" s="83">
        <v>10060971.099999992</v>
      </c>
      <c r="AK194" s="83">
        <v>1465828.62</v>
      </c>
      <c r="AL194" s="83">
        <v>6314855.5000000009</v>
      </c>
      <c r="AM194" s="83">
        <v>521176.13999999996</v>
      </c>
      <c r="AN194" s="83">
        <v>7825340.3599999994</v>
      </c>
      <c r="AO194" s="83">
        <v>65658.03</v>
      </c>
      <c r="AR194" s="83">
        <v>187726</v>
      </c>
      <c r="AT194" s="83">
        <v>165013.43</v>
      </c>
      <c r="AU194" s="83">
        <v>20836128.329999961</v>
      </c>
      <c r="AV194" s="83">
        <v>177776.63</v>
      </c>
      <c r="AW194" s="83">
        <v>190542.8</v>
      </c>
      <c r="BB194" s="83">
        <v>2908159.0999999996</v>
      </c>
      <c r="BC194" s="83">
        <v>650904.96000000008</v>
      </c>
      <c r="BD194" s="83">
        <v>1664434.6300000008</v>
      </c>
      <c r="BE194" s="83">
        <v>408.11</v>
      </c>
      <c r="BF194" s="83">
        <v>317970.25</v>
      </c>
      <c r="BG194" s="83">
        <v>126231.31999999999</v>
      </c>
      <c r="BL194" s="83">
        <v>12060153.359999998</v>
      </c>
      <c r="BM194" s="83">
        <v>4801279.58</v>
      </c>
      <c r="BN194" s="83">
        <v>8413970.4999999981</v>
      </c>
      <c r="BO194" s="83">
        <v>1034.1500000000001</v>
      </c>
      <c r="BP194" s="83">
        <v>77300.800000000003</v>
      </c>
      <c r="BS194" s="83">
        <v>43569.25</v>
      </c>
      <c r="BT194" s="83">
        <v>629894.0700000003</v>
      </c>
      <c r="BU194" s="83">
        <v>629894.0700000003</v>
      </c>
      <c r="BX194" s="83">
        <v>1793626.15</v>
      </c>
      <c r="BY194" s="83">
        <v>4115189.73</v>
      </c>
      <c r="CC194" s="83">
        <v>254142.65000000026</v>
      </c>
      <c r="CK194" s="83">
        <v>620978.45000000019</v>
      </c>
      <c r="CL194" s="83">
        <v>620978.45000000019</v>
      </c>
      <c r="CN194" s="83">
        <v>-17524</v>
      </c>
      <c r="CP194" s="83">
        <v>200474.88</v>
      </c>
      <c r="CT194" s="83">
        <v>991699.42999999993</v>
      </c>
    </row>
    <row r="195" spans="2:98" x14ac:dyDescent="0.25">
      <c r="B195" s="84" t="s">
        <v>253</v>
      </c>
      <c r="C195" s="84" t="s">
        <v>254</v>
      </c>
      <c r="D195" s="83">
        <v>3279758.8600000003</v>
      </c>
      <c r="E195" s="83">
        <v>1217639.72</v>
      </c>
      <c r="F195" s="83">
        <v>4771.21</v>
      </c>
      <c r="G195" s="83">
        <v>27151.95</v>
      </c>
      <c r="I195" s="83">
        <v>10082.369999999999</v>
      </c>
      <c r="J195" s="83">
        <v>20787.939999999999</v>
      </c>
      <c r="L195" s="83">
        <v>509810.43999999994</v>
      </c>
      <c r="M195" s="83">
        <v>18559.650000000001</v>
      </c>
      <c r="N195" s="83">
        <v>8584.5400000000009</v>
      </c>
      <c r="P195" s="83">
        <v>22029.47</v>
      </c>
      <c r="Q195" s="83">
        <v>8349.5400000000009</v>
      </c>
      <c r="T195" s="83">
        <v>96321.25</v>
      </c>
      <c r="U195" s="83">
        <v>42559.45</v>
      </c>
      <c r="V195" s="83">
        <v>177953.65999999997</v>
      </c>
      <c r="W195" s="83">
        <v>61728.34</v>
      </c>
      <c r="AD195" s="83">
        <v>7001.4</v>
      </c>
      <c r="AE195" s="83">
        <v>12590.619999999999</v>
      </c>
      <c r="AF195" s="83">
        <v>181618.92</v>
      </c>
      <c r="AG195" s="83">
        <v>178942.39999999997</v>
      </c>
      <c r="AJ195" s="83">
        <v>72137.72</v>
      </c>
      <c r="AK195" s="83">
        <v>11509.630000000001</v>
      </c>
      <c r="AL195" s="83">
        <v>30594.22</v>
      </c>
      <c r="AM195" s="83">
        <v>106915.85</v>
      </c>
      <c r="AN195" s="83">
        <v>10606.82</v>
      </c>
      <c r="AO195" s="83">
        <v>17487.61</v>
      </c>
      <c r="AQ195" s="83">
        <v>74745.02</v>
      </c>
      <c r="AR195" s="83">
        <v>20082.5</v>
      </c>
      <c r="AT195" s="83">
        <v>10803.779999999999</v>
      </c>
      <c r="AU195" s="83">
        <v>150026.59</v>
      </c>
      <c r="BB195" s="83">
        <v>30946.48</v>
      </c>
      <c r="BC195" s="83">
        <v>4532.8999999999996</v>
      </c>
      <c r="BD195" s="83">
        <v>26784.800000000003</v>
      </c>
      <c r="BE195" s="83">
        <v>18784.96</v>
      </c>
      <c r="BN195" s="83">
        <v>367.41</v>
      </c>
      <c r="BO195" s="83">
        <v>113.74</v>
      </c>
      <c r="BT195" s="83">
        <v>8025.07</v>
      </c>
      <c r="BU195" s="83">
        <v>8025.07</v>
      </c>
      <c r="BY195" s="83">
        <v>35923.46</v>
      </c>
      <c r="CA195" s="83">
        <v>7686.91</v>
      </c>
      <c r="CC195" s="83">
        <v>5160.2700000000004</v>
      </c>
      <c r="CK195" s="83">
        <v>6031.25</v>
      </c>
      <c r="CL195" s="83">
        <v>6031.25</v>
      </c>
      <c r="CR195" s="83">
        <v>24009</v>
      </c>
    </row>
    <row r="196" spans="2:98" x14ac:dyDescent="0.25">
      <c r="B196" s="84" t="s">
        <v>775</v>
      </c>
      <c r="C196" s="84" t="s">
        <v>776</v>
      </c>
      <c r="D196" s="83">
        <v>89717091.989999995</v>
      </c>
      <c r="E196" s="83">
        <v>34054362.25</v>
      </c>
      <c r="F196" s="83">
        <v>1048362.1700000002</v>
      </c>
      <c r="G196" s="83">
        <v>1935770.8399999999</v>
      </c>
      <c r="I196" s="83">
        <v>3580848.06</v>
      </c>
      <c r="J196" s="83">
        <v>598607.64000000013</v>
      </c>
      <c r="K196" s="83">
        <v>156494</v>
      </c>
      <c r="L196" s="83">
        <v>12271717.609999999</v>
      </c>
      <c r="M196" s="83">
        <v>496295.59000000008</v>
      </c>
      <c r="N196" s="83">
        <v>905590.34000000008</v>
      </c>
      <c r="P196" s="83">
        <v>534129.27</v>
      </c>
      <c r="Q196" s="83">
        <v>167358.81</v>
      </c>
      <c r="T196" s="83">
        <v>3055799.94</v>
      </c>
      <c r="U196" s="83">
        <v>1062090.81</v>
      </c>
      <c r="V196" s="83">
        <v>5827942.7399999993</v>
      </c>
      <c r="W196" s="83">
        <v>1582310.6700000002</v>
      </c>
      <c r="AB196" s="83">
        <v>296422.17</v>
      </c>
      <c r="AC196" s="83">
        <v>104376.39</v>
      </c>
      <c r="AD196" s="83">
        <v>192720.65</v>
      </c>
      <c r="AE196" s="83">
        <v>362340.71</v>
      </c>
      <c r="AF196" s="83">
        <v>4799392.58</v>
      </c>
      <c r="AG196" s="83">
        <v>3302128.51</v>
      </c>
      <c r="AH196" s="83">
        <v>23000</v>
      </c>
      <c r="AJ196" s="83">
        <v>1525500.1500000001</v>
      </c>
      <c r="AK196" s="83">
        <v>190635.22</v>
      </c>
      <c r="AL196" s="83">
        <v>971683.96</v>
      </c>
      <c r="AM196" s="83">
        <v>579154.69999999995</v>
      </c>
      <c r="AN196" s="83">
        <v>265162.81</v>
      </c>
      <c r="AO196" s="83">
        <v>55271.56</v>
      </c>
      <c r="AQ196" s="83">
        <v>156357.71000000002</v>
      </c>
      <c r="AS196" s="83">
        <v>290471.75</v>
      </c>
      <c r="AT196" s="83">
        <v>155102.00999999998</v>
      </c>
      <c r="AU196" s="83">
        <v>323965.28999999998</v>
      </c>
      <c r="AV196" s="83">
        <v>3039.5</v>
      </c>
      <c r="AW196" s="83">
        <v>44271.49</v>
      </c>
      <c r="AX196" s="83">
        <v>64770.7</v>
      </c>
      <c r="AY196" s="83">
        <v>247905.09000000003</v>
      </c>
      <c r="AZ196" s="83">
        <v>49975.839999999997</v>
      </c>
      <c r="BA196" s="83">
        <v>3102.76</v>
      </c>
      <c r="BB196" s="83">
        <v>421281.31</v>
      </c>
      <c r="BC196" s="83">
        <v>426761.74</v>
      </c>
      <c r="BD196" s="83">
        <v>544122.1</v>
      </c>
      <c r="BE196" s="83">
        <v>156304.28</v>
      </c>
      <c r="BF196" s="83">
        <v>1</v>
      </c>
      <c r="BG196" s="83">
        <v>8034.93</v>
      </c>
      <c r="BK196" s="83">
        <v>1165.4100000000001</v>
      </c>
      <c r="BL196" s="83">
        <v>128164.98</v>
      </c>
      <c r="BM196" s="83">
        <v>1024337</v>
      </c>
      <c r="BN196" s="83">
        <v>1157641.81</v>
      </c>
      <c r="BO196" s="83">
        <v>1219.7</v>
      </c>
      <c r="BP196" s="83">
        <v>25725.88</v>
      </c>
      <c r="BQ196" s="83">
        <v>2039563.3</v>
      </c>
      <c r="BR196" s="83">
        <v>868761.95</v>
      </c>
      <c r="BT196" s="83">
        <v>2092.5</v>
      </c>
      <c r="BU196" s="83">
        <v>2092.5</v>
      </c>
      <c r="BV196" s="83">
        <v>258694.32</v>
      </c>
      <c r="BX196" s="83">
        <v>187538.72999999998</v>
      </c>
      <c r="BY196" s="83">
        <v>797878.87</v>
      </c>
      <c r="CA196" s="83">
        <v>835.78</v>
      </c>
      <c r="CC196" s="83">
        <v>216746.87000000002</v>
      </c>
      <c r="CK196" s="83">
        <v>70387.51999999999</v>
      </c>
      <c r="CL196" s="83">
        <v>70387.51999999999</v>
      </c>
      <c r="CO196" s="83">
        <v>26312.45</v>
      </c>
      <c r="CP196" s="83">
        <v>48861.2</v>
      </c>
      <c r="CR196" s="83">
        <v>1248.5</v>
      </c>
      <c r="CT196" s="83">
        <v>18977.57</v>
      </c>
    </row>
    <row r="197" spans="2:98" x14ac:dyDescent="0.25">
      <c r="B197" s="84" t="s">
        <v>739</v>
      </c>
      <c r="C197" s="84" t="s">
        <v>740</v>
      </c>
      <c r="D197" s="83">
        <v>163098143.78000009</v>
      </c>
      <c r="E197" s="83">
        <v>63221856.090000004</v>
      </c>
      <c r="F197" s="83">
        <v>2246153.7400000002</v>
      </c>
      <c r="G197" s="83">
        <v>806576.01</v>
      </c>
      <c r="I197" s="83">
        <v>7370097.0200000005</v>
      </c>
      <c r="J197" s="83">
        <v>1845457.21</v>
      </c>
      <c r="K197" s="83">
        <v>481298.80000000005</v>
      </c>
      <c r="L197" s="83">
        <v>22252431</v>
      </c>
      <c r="M197" s="83">
        <v>1012384.5800000002</v>
      </c>
      <c r="N197" s="83">
        <v>1013092.7000000002</v>
      </c>
      <c r="P197" s="83">
        <v>1253996.2</v>
      </c>
      <c r="Q197" s="83">
        <v>553225.83999999985</v>
      </c>
      <c r="T197" s="83">
        <v>5643718.9299999978</v>
      </c>
      <c r="U197" s="83">
        <v>1900715.399999999</v>
      </c>
      <c r="V197" s="83">
        <v>10710398.5</v>
      </c>
      <c r="W197" s="83">
        <v>2866843.43</v>
      </c>
      <c r="AB197" s="83">
        <v>288897.13</v>
      </c>
      <c r="AC197" s="83">
        <v>103290.71</v>
      </c>
      <c r="AD197" s="83">
        <v>224925.57999999996</v>
      </c>
      <c r="AE197" s="83">
        <v>419642.37000000011</v>
      </c>
      <c r="AF197" s="83">
        <v>8916683.2800000012</v>
      </c>
      <c r="AG197" s="83">
        <v>6427138.5999999996</v>
      </c>
      <c r="AJ197" s="83">
        <v>3087874.0300000003</v>
      </c>
      <c r="AK197" s="83">
        <v>476683.38</v>
      </c>
      <c r="AL197" s="83">
        <v>1472463.74</v>
      </c>
      <c r="AM197" s="83">
        <v>713224.72</v>
      </c>
      <c r="AN197" s="83">
        <v>315000.59999999998</v>
      </c>
      <c r="AO197" s="83">
        <v>54579.58</v>
      </c>
      <c r="AQ197" s="83">
        <v>160539.29999999999</v>
      </c>
      <c r="AR197" s="83">
        <v>749429.53</v>
      </c>
      <c r="AT197" s="83">
        <v>211403.99</v>
      </c>
      <c r="AU197" s="83">
        <v>1523243.07</v>
      </c>
      <c r="AV197" s="83">
        <v>48459.05</v>
      </c>
      <c r="AW197" s="83">
        <v>52952.12</v>
      </c>
      <c r="AX197" s="83">
        <v>3137.5</v>
      </c>
      <c r="AY197" s="83">
        <v>269647.2</v>
      </c>
      <c r="AZ197" s="83">
        <v>337983.07</v>
      </c>
      <c r="BA197" s="83">
        <v>14717.58</v>
      </c>
      <c r="BB197" s="83">
        <v>688483.94</v>
      </c>
      <c r="BC197" s="83">
        <v>308507.59000000003</v>
      </c>
      <c r="BD197" s="83">
        <v>1243275.21</v>
      </c>
      <c r="BE197" s="83">
        <v>2431.35</v>
      </c>
      <c r="BG197" s="83">
        <v>2996.45</v>
      </c>
      <c r="BI197" s="83">
        <v>14379.29</v>
      </c>
      <c r="BJ197" s="83">
        <v>37238.49</v>
      </c>
      <c r="BK197" s="83">
        <v>2363.31</v>
      </c>
      <c r="BL197" s="83">
        <v>723160.12</v>
      </c>
      <c r="BM197" s="83">
        <v>1874317</v>
      </c>
      <c r="BN197" s="83">
        <v>1050739.1900000002</v>
      </c>
      <c r="BO197" s="83">
        <v>18767.73</v>
      </c>
      <c r="BP197" s="83">
        <v>189348.31</v>
      </c>
      <c r="BQ197" s="83">
        <v>2545376.23</v>
      </c>
      <c r="BR197" s="83">
        <v>1333128.82</v>
      </c>
      <c r="BT197" s="83">
        <v>73311.609999999986</v>
      </c>
      <c r="BU197" s="83">
        <v>73311.609999999986</v>
      </c>
      <c r="BV197" s="83">
        <v>23291.95</v>
      </c>
      <c r="BX197" s="83">
        <v>483781.44999999995</v>
      </c>
      <c r="BY197" s="83">
        <v>1419361.12</v>
      </c>
      <c r="CC197" s="83">
        <v>321465.86</v>
      </c>
      <c r="CD197" s="83">
        <v>150000</v>
      </c>
      <c r="CE197" s="83">
        <v>220732.6</v>
      </c>
      <c r="CF197" s="83">
        <v>12632.85</v>
      </c>
      <c r="CK197" s="83">
        <v>173105.75</v>
      </c>
      <c r="CL197" s="83">
        <v>173105.75</v>
      </c>
      <c r="CO197" s="83">
        <v>33398.06</v>
      </c>
      <c r="CP197" s="83">
        <v>712750.30999999994</v>
      </c>
      <c r="CR197" s="83">
        <v>29165.26</v>
      </c>
      <c r="CS197" s="83">
        <v>228416.68</v>
      </c>
      <c r="CT197" s="83">
        <v>132055.67000000001</v>
      </c>
    </row>
    <row r="198" spans="2:98" x14ac:dyDescent="0.25">
      <c r="B198" s="84" t="s">
        <v>327</v>
      </c>
      <c r="C198" s="84" t="s">
        <v>328</v>
      </c>
      <c r="D198" s="83">
        <v>27972084.199999999</v>
      </c>
      <c r="E198" s="83">
        <v>9166970.1999999993</v>
      </c>
      <c r="F198" s="83">
        <v>16598.91</v>
      </c>
      <c r="G198" s="83">
        <v>122777.99000000003</v>
      </c>
      <c r="I198" s="83">
        <v>1293757.4699999997</v>
      </c>
      <c r="J198" s="83">
        <v>898571.94</v>
      </c>
      <c r="L198" s="83">
        <v>3849066.41</v>
      </c>
      <c r="M198" s="83">
        <v>36670.880000000005</v>
      </c>
      <c r="N198" s="83">
        <v>169772.66</v>
      </c>
      <c r="P198" s="83">
        <v>313324.79999999999</v>
      </c>
      <c r="Q198" s="83">
        <v>398688.91000000003</v>
      </c>
      <c r="R198" s="83">
        <v>2999.17</v>
      </c>
      <c r="T198" s="83">
        <v>894681.74000000011</v>
      </c>
      <c r="U198" s="83">
        <v>341583.62999999995</v>
      </c>
      <c r="V198" s="83">
        <v>1617726.15</v>
      </c>
      <c r="W198" s="83">
        <v>489273.61</v>
      </c>
      <c r="AB198" s="83">
        <v>32172.25</v>
      </c>
      <c r="AC198" s="83">
        <v>21246.65</v>
      </c>
      <c r="AD198" s="83">
        <v>34135.51</v>
      </c>
      <c r="AE198" s="83">
        <v>65184.220000000008</v>
      </c>
      <c r="AF198" s="83">
        <v>1295643.75</v>
      </c>
      <c r="AG198" s="83">
        <v>1097316.25</v>
      </c>
      <c r="AH198" s="83">
        <v>5817.34</v>
      </c>
      <c r="AJ198" s="83">
        <v>496010.58999999997</v>
      </c>
      <c r="AK198" s="83">
        <v>122532.79000000001</v>
      </c>
      <c r="AL198" s="83">
        <v>73847.789999999994</v>
      </c>
      <c r="AM198" s="83">
        <v>36008.46</v>
      </c>
      <c r="AN198" s="83">
        <v>48341.83</v>
      </c>
      <c r="AO198" s="83">
        <v>27351.34</v>
      </c>
      <c r="AP198" s="83">
        <v>10149</v>
      </c>
      <c r="AR198" s="83">
        <v>24605.72</v>
      </c>
      <c r="AS198" s="83">
        <v>23840.83</v>
      </c>
      <c r="AT198" s="83">
        <v>58532.83</v>
      </c>
      <c r="AU198" s="83">
        <v>415860.6</v>
      </c>
      <c r="AV198" s="83">
        <v>44735</v>
      </c>
      <c r="AW198" s="83">
        <v>17500.3</v>
      </c>
      <c r="AZ198" s="83">
        <v>1712.76</v>
      </c>
      <c r="BA198" s="83">
        <v>16624.21</v>
      </c>
      <c r="BB198" s="83">
        <v>77274.91</v>
      </c>
      <c r="BC198" s="83">
        <v>71242.55</v>
      </c>
      <c r="BD198" s="83">
        <v>542992.02</v>
      </c>
      <c r="BE198" s="83">
        <v>1695.23</v>
      </c>
      <c r="BF198" s="83">
        <v>11094</v>
      </c>
      <c r="BG198" s="83">
        <v>36498.03</v>
      </c>
      <c r="BM198" s="83">
        <v>282084</v>
      </c>
      <c r="BN198" s="83">
        <v>529985.23</v>
      </c>
      <c r="BO198" s="83">
        <v>1763.88</v>
      </c>
      <c r="BP198" s="83">
        <v>1693.77</v>
      </c>
      <c r="BR198" s="83">
        <v>1780687.8199999998</v>
      </c>
      <c r="BS198" s="83">
        <v>184897.61</v>
      </c>
      <c r="BT198" s="83">
        <v>35577.81</v>
      </c>
      <c r="BU198" s="83">
        <v>35577.81</v>
      </c>
      <c r="BV198" s="83">
        <v>218178.26</v>
      </c>
      <c r="BX198" s="83">
        <v>39802.46</v>
      </c>
      <c r="BY198" s="83">
        <v>284211.96999999997</v>
      </c>
      <c r="BZ198" s="83">
        <v>10496.81</v>
      </c>
      <c r="CC198" s="83">
        <v>23515.329999999998</v>
      </c>
      <c r="CD198" s="83">
        <v>15121.53</v>
      </c>
      <c r="CE198" s="83">
        <v>11282.81</v>
      </c>
      <c r="CF198" s="83">
        <v>336.79</v>
      </c>
      <c r="CK198" s="83">
        <v>38263.25</v>
      </c>
      <c r="CL198" s="83">
        <v>38263.25</v>
      </c>
      <c r="CN198" s="83">
        <v>16118.12</v>
      </c>
      <c r="CO198" s="83">
        <v>71956.52</v>
      </c>
      <c r="CP198" s="83">
        <v>57094.44</v>
      </c>
      <c r="CR198" s="83">
        <v>5571.61</v>
      </c>
      <c r="CS198" s="83">
        <v>41012.949999999997</v>
      </c>
    </row>
    <row r="199" spans="2:98" x14ac:dyDescent="0.25">
      <c r="B199" s="84" t="s">
        <v>587</v>
      </c>
      <c r="C199" s="84" t="s">
        <v>588</v>
      </c>
      <c r="D199" s="83">
        <v>43879910.779999994</v>
      </c>
      <c r="E199" s="83">
        <v>15425973.200000001</v>
      </c>
      <c r="F199" s="83">
        <v>319729.18</v>
      </c>
      <c r="G199" s="83">
        <v>301160.40999999997</v>
      </c>
      <c r="I199" s="83">
        <v>1190919.8999999999</v>
      </c>
      <c r="J199" s="83">
        <v>312098.15999999997</v>
      </c>
      <c r="K199" s="83">
        <v>30545</v>
      </c>
      <c r="L199" s="83">
        <v>6769857.0499999998</v>
      </c>
      <c r="M199" s="83">
        <v>342065.38999999996</v>
      </c>
      <c r="N199" s="83">
        <v>299434.37</v>
      </c>
      <c r="P199" s="83">
        <v>406199.52</v>
      </c>
      <c r="Q199" s="83">
        <v>63979.429999999993</v>
      </c>
      <c r="T199" s="83">
        <v>1302435.73</v>
      </c>
      <c r="U199" s="83">
        <v>585944.76</v>
      </c>
      <c r="V199" s="83">
        <v>2497542.7999999998</v>
      </c>
      <c r="W199" s="83">
        <v>854809.79</v>
      </c>
      <c r="AA199" s="83">
        <v>5287.5</v>
      </c>
      <c r="AB199" s="83">
        <v>94821.200000000012</v>
      </c>
      <c r="AC199" s="83">
        <v>50764.639999999999</v>
      </c>
      <c r="AD199" s="83">
        <v>83468.940000000017</v>
      </c>
      <c r="AE199" s="83">
        <v>222280.63</v>
      </c>
      <c r="AF199" s="83">
        <v>2184159.09</v>
      </c>
      <c r="AG199" s="83">
        <v>1824868.5500000003</v>
      </c>
      <c r="AH199" s="83">
        <v>4103.04</v>
      </c>
      <c r="AI199" s="83">
        <v>3884.16</v>
      </c>
      <c r="AJ199" s="83">
        <v>806512.45000000007</v>
      </c>
      <c r="AK199" s="83">
        <v>183793.16</v>
      </c>
      <c r="AL199" s="83">
        <v>375771.52999999997</v>
      </c>
      <c r="AM199" s="83">
        <v>404224.27</v>
      </c>
      <c r="AN199" s="83">
        <v>703146.08000000007</v>
      </c>
      <c r="AO199" s="83">
        <v>15717.69</v>
      </c>
      <c r="AP199" s="83">
        <v>100752.59</v>
      </c>
      <c r="AQ199" s="83">
        <v>200803.47000000003</v>
      </c>
      <c r="AT199" s="83">
        <v>102602.28</v>
      </c>
      <c r="AU199" s="83">
        <v>2339884.5699999998</v>
      </c>
      <c r="AW199" s="83">
        <v>44253.03</v>
      </c>
      <c r="AX199" s="83">
        <v>97573.67</v>
      </c>
      <c r="BB199" s="83">
        <v>123366.47</v>
      </c>
      <c r="BC199" s="83">
        <v>126421.98</v>
      </c>
      <c r="BD199" s="83">
        <v>181789.82</v>
      </c>
      <c r="BE199" s="83">
        <v>76765.740000000005</v>
      </c>
      <c r="BG199" s="83">
        <v>24196.370000000003</v>
      </c>
      <c r="BI199" s="83">
        <v>3911.05</v>
      </c>
      <c r="BL199" s="83">
        <v>31182.1</v>
      </c>
      <c r="BM199" s="83">
        <v>530376</v>
      </c>
      <c r="BN199" s="83">
        <v>339355.65</v>
      </c>
      <c r="BP199" s="83">
        <v>25678.199999999997</v>
      </c>
      <c r="BQ199" s="83">
        <v>365577.71</v>
      </c>
      <c r="BR199" s="83">
        <v>89710.56</v>
      </c>
      <c r="BT199" s="83">
        <v>48325.149999999994</v>
      </c>
      <c r="BU199" s="83">
        <v>48325.149999999994</v>
      </c>
      <c r="BV199" s="83">
        <v>547764.35</v>
      </c>
      <c r="BX199" s="83">
        <v>187070.7</v>
      </c>
      <c r="BY199" s="83">
        <v>362317.45</v>
      </c>
      <c r="CC199" s="83">
        <v>56867.09</v>
      </c>
      <c r="CD199" s="83">
        <v>50000</v>
      </c>
      <c r="CK199" s="83">
        <v>128461.81</v>
      </c>
      <c r="CL199" s="83">
        <v>128461.81</v>
      </c>
      <c r="CS199" s="83">
        <v>29405.35</v>
      </c>
    </row>
    <row r="200" spans="2:98" x14ac:dyDescent="0.25">
      <c r="B200" s="84" t="s">
        <v>285</v>
      </c>
      <c r="C200" s="84" t="s">
        <v>286</v>
      </c>
      <c r="D200" s="83">
        <v>245592159.11000001</v>
      </c>
      <c r="E200" s="83">
        <v>84754218.37999998</v>
      </c>
      <c r="F200" s="83">
        <v>1619860.15</v>
      </c>
      <c r="G200" s="83">
        <v>3153456.51</v>
      </c>
      <c r="I200" s="83">
        <v>10395866.080000004</v>
      </c>
      <c r="J200" s="83">
        <v>551322.9</v>
      </c>
      <c r="L200" s="83">
        <v>39649807.759999983</v>
      </c>
      <c r="M200" s="83">
        <v>1470933.5300000003</v>
      </c>
      <c r="N200" s="83">
        <v>2365051.9</v>
      </c>
      <c r="P200" s="83">
        <v>359863.75999999995</v>
      </c>
      <c r="Q200" s="83">
        <v>250249.17999999996</v>
      </c>
      <c r="T200" s="83">
        <v>7466274.0799999973</v>
      </c>
      <c r="U200" s="83">
        <v>3276406.1599999992</v>
      </c>
      <c r="V200" s="83">
        <v>14468433.600000001</v>
      </c>
      <c r="W200" s="83">
        <v>4972856.76</v>
      </c>
      <c r="AB200" s="83">
        <v>249680.78999999998</v>
      </c>
      <c r="AC200" s="83">
        <v>87259.309999999954</v>
      </c>
      <c r="AD200" s="83">
        <v>476656.10999999993</v>
      </c>
      <c r="AE200" s="83">
        <v>1045371.2900000003</v>
      </c>
      <c r="AF200" s="83">
        <v>11597977.880000003</v>
      </c>
      <c r="AG200" s="83">
        <v>9676929.9499999974</v>
      </c>
      <c r="AJ200" s="83">
        <v>9047394.3600000013</v>
      </c>
      <c r="AK200" s="83">
        <v>688556.82</v>
      </c>
      <c r="AL200" s="83">
        <v>545320.47</v>
      </c>
      <c r="AM200" s="83">
        <v>1093742.48</v>
      </c>
      <c r="AN200" s="83">
        <v>1861115.85</v>
      </c>
      <c r="AO200" s="83">
        <v>213244.27</v>
      </c>
      <c r="AQ200" s="83">
        <v>6383679.0199999996</v>
      </c>
      <c r="AS200" s="83">
        <v>7641401.3200000003</v>
      </c>
      <c r="AT200" s="83">
        <v>816802.21</v>
      </c>
      <c r="AU200" s="83">
        <v>1185388.79</v>
      </c>
      <c r="AX200" s="83">
        <v>296868.57</v>
      </c>
      <c r="BB200" s="83">
        <v>474201.56</v>
      </c>
      <c r="BC200" s="83">
        <v>648158.52</v>
      </c>
      <c r="BD200" s="83">
        <v>1441641.84</v>
      </c>
      <c r="BE200" s="83">
        <v>1769553.3699999999</v>
      </c>
      <c r="BF200" s="83">
        <v>102320.55</v>
      </c>
      <c r="BG200" s="83">
        <v>171542.37000000002</v>
      </c>
      <c r="BK200" s="83">
        <v>33993.370000000003</v>
      </c>
      <c r="BL200" s="83">
        <v>607792.1</v>
      </c>
      <c r="BM200" s="83">
        <v>3270587.58</v>
      </c>
      <c r="BN200" s="83">
        <v>691980.36</v>
      </c>
      <c r="BO200" s="83">
        <v>15352.8</v>
      </c>
      <c r="BP200" s="83">
        <v>95045.65</v>
      </c>
      <c r="BQ200" s="83">
        <v>1331625.5799999998</v>
      </c>
      <c r="BS200" s="83">
        <v>3418171.42</v>
      </c>
      <c r="BT200" s="83">
        <v>18718.510000000002</v>
      </c>
      <c r="BU200" s="83">
        <v>18718.510000000002</v>
      </c>
      <c r="BX200" s="83">
        <v>849822.39</v>
      </c>
      <c r="BY200" s="83">
        <v>1895542.83</v>
      </c>
      <c r="CC200" s="83">
        <v>165110.44</v>
      </c>
      <c r="CE200" s="83">
        <v>158553.21</v>
      </c>
      <c r="CF200" s="83">
        <v>25192.48</v>
      </c>
      <c r="CK200" s="83">
        <v>196846.24000000002</v>
      </c>
      <c r="CL200" s="83">
        <v>196846.24000000002</v>
      </c>
      <c r="CP200" s="83">
        <v>5879.71</v>
      </c>
      <c r="CQ200" s="83">
        <v>396835.29000000004</v>
      </c>
      <c r="CR200" s="83">
        <v>145700.70000000001</v>
      </c>
    </row>
    <row r="201" spans="2:98" x14ac:dyDescent="0.25">
      <c r="B201" s="84" t="s">
        <v>603</v>
      </c>
      <c r="C201" s="84" t="s">
        <v>604</v>
      </c>
      <c r="D201" s="83">
        <v>154472830.64999998</v>
      </c>
      <c r="E201" s="83">
        <v>62614283.229999989</v>
      </c>
      <c r="F201" s="83">
        <v>2105409.2199999997</v>
      </c>
      <c r="G201" s="83">
        <v>310588.94999999995</v>
      </c>
      <c r="I201" s="83">
        <v>2546850.67</v>
      </c>
      <c r="J201" s="83">
        <v>671609.92000000016</v>
      </c>
      <c r="K201" s="83">
        <v>420126.2</v>
      </c>
      <c r="L201" s="83">
        <v>21042010.029999997</v>
      </c>
      <c r="M201" s="83">
        <v>651386.24000000022</v>
      </c>
      <c r="N201" s="83">
        <v>766118.71999999974</v>
      </c>
      <c r="P201" s="83">
        <v>656571.22</v>
      </c>
      <c r="Q201" s="83">
        <v>386030.77</v>
      </c>
      <c r="S201" s="83">
        <v>66291.099999999991</v>
      </c>
      <c r="T201" s="83">
        <v>5093943.0099999988</v>
      </c>
      <c r="U201" s="83">
        <v>1735772.5499999998</v>
      </c>
      <c r="V201" s="83">
        <v>9674010.0500000026</v>
      </c>
      <c r="W201" s="83">
        <v>2517583.0299999998</v>
      </c>
      <c r="AB201" s="83">
        <v>121726.56000000001</v>
      </c>
      <c r="AC201" s="83">
        <v>43736.789999999994</v>
      </c>
      <c r="AD201" s="83">
        <v>313312.03000000003</v>
      </c>
      <c r="AE201" s="83">
        <v>512617.51</v>
      </c>
      <c r="AF201" s="83">
        <v>8389449.4100000001</v>
      </c>
      <c r="AG201" s="83">
        <v>5979768.4100000001</v>
      </c>
      <c r="AH201" s="83">
        <v>135981.81000000003</v>
      </c>
      <c r="AI201" s="83">
        <v>57224.720000000008</v>
      </c>
      <c r="AJ201" s="83">
        <v>3971327.6200000006</v>
      </c>
      <c r="AK201" s="83">
        <v>745491.31</v>
      </c>
      <c r="AM201" s="83">
        <v>731400.96</v>
      </c>
      <c r="AN201" s="83">
        <v>2911047.41</v>
      </c>
      <c r="AO201" s="83">
        <v>604070.27</v>
      </c>
      <c r="AP201" s="83">
        <v>219850.27</v>
      </c>
      <c r="AQ201" s="83">
        <v>2212687.39</v>
      </c>
      <c r="AR201" s="83">
        <v>3493.48</v>
      </c>
      <c r="AT201" s="83">
        <v>294488.32999999996</v>
      </c>
      <c r="AU201" s="83">
        <v>826703.96</v>
      </c>
      <c r="AW201" s="83">
        <v>49739.96</v>
      </c>
      <c r="AX201" s="83">
        <v>152400</v>
      </c>
      <c r="AY201" s="83">
        <v>27244.190000000002</v>
      </c>
      <c r="AZ201" s="83">
        <v>295312.40999999997</v>
      </c>
      <c r="BB201" s="83">
        <v>555009.10000000009</v>
      </c>
      <c r="BC201" s="83">
        <v>205152.95</v>
      </c>
      <c r="BD201" s="83">
        <v>1158312.92</v>
      </c>
      <c r="BE201" s="83">
        <v>101682.70000000001</v>
      </c>
      <c r="BF201" s="83">
        <v>229098.5</v>
      </c>
      <c r="BG201" s="83">
        <v>156700.22000000003</v>
      </c>
      <c r="BI201" s="83">
        <v>9450</v>
      </c>
      <c r="BL201" s="83">
        <v>558648.41</v>
      </c>
      <c r="BM201" s="83">
        <v>1847853.47</v>
      </c>
      <c r="BN201" s="83">
        <v>384517.49</v>
      </c>
      <c r="BO201" s="83">
        <v>1610.96</v>
      </c>
      <c r="BP201" s="83">
        <v>13056.97</v>
      </c>
      <c r="BQ201" s="83">
        <v>3173556.2199999997</v>
      </c>
      <c r="BS201" s="83">
        <v>3033572.2</v>
      </c>
      <c r="BT201" s="83">
        <v>313815.13</v>
      </c>
      <c r="BU201" s="83">
        <v>313815.13</v>
      </c>
      <c r="BV201" s="83">
        <v>18483</v>
      </c>
      <c r="BX201" s="83">
        <v>403673.62</v>
      </c>
      <c r="BY201" s="83">
        <v>1156323.31</v>
      </c>
      <c r="CC201" s="83">
        <v>181181.93</v>
      </c>
      <c r="CD201" s="83">
        <v>20000</v>
      </c>
      <c r="CE201" s="83">
        <v>69676.17</v>
      </c>
      <c r="CK201" s="83">
        <v>232944.27</v>
      </c>
      <c r="CL201" s="83">
        <v>232944.27</v>
      </c>
      <c r="CP201" s="83">
        <v>79382.44</v>
      </c>
      <c r="CR201" s="83">
        <v>282045.27</v>
      </c>
      <c r="CT201" s="83">
        <v>429423.69</v>
      </c>
    </row>
    <row r="202" spans="2:98" x14ac:dyDescent="0.25">
      <c r="B202" s="84" t="s">
        <v>371</v>
      </c>
      <c r="C202" s="84" t="s">
        <v>372</v>
      </c>
      <c r="D202" s="83">
        <v>149469896.59</v>
      </c>
      <c r="E202" s="83">
        <v>57114946.720000014</v>
      </c>
      <c r="F202" s="83">
        <v>1463972.2199999997</v>
      </c>
      <c r="G202" s="83">
        <v>18758.169999999998</v>
      </c>
      <c r="I202" s="83">
        <v>3037039.2000000007</v>
      </c>
      <c r="J202" s="83">
        <v>310733.92000000004</v>
      </c>
      <c r="L202" s="83">
        <v>22020211.529999994</v>
      </c>
      <c r="M202" s="83">
        <v>1139418.8400000005</v>
      </c>
      <c r="N202" s="83">
        <v>396317.23999999993</v>
      </c>
      <c r="P202" s="83">
        <v>1640111.3999999992</v>
      </c>
      <c r="Q202" s="83">
        <v>185119.09</v>
      </c>
      <c r="T202" s="83">
        <v>4597575.7600000026</v>
      </c>
      <c r="U202" s="83">
        <v>1885676.0699999991</v>
      </c>
      <c r="V202" s="83">
        <v>8791407.9700000063</v>
      </c>
      <c r="W202" s="83">
        <v>2757610.92</v>
      </c>
      <c r="AB202" s="83">
        <v>230316.81</v>
      </c>
      <c r="AC202" s="83">
        <v>105978.02000000002</v>
      </c>
      <c r="AD202" s="83">
        <v>251154.99</v>
      </c>
      <c r="AE202" s="83">
        <v>506685.89000000013</v>
      </c>
      <c r="AF202" s="83">
        <v>7809732.629999999</v>
      </c>
      <c r="AG202" s="83">
        <v>6228623.2700000042</v>
      </c>
      <c r="AJ202" s="83">
        <v>3290350.4699999997</v>
      </c>
      <c r="AK202" s="83">
        <v>463738.31</v>
      </c>
      <c r="AL202" s="83">
        <v>2207762</v>
      </c>
      <c r="AM202" s="83">
        <v>973598.6</v>
      </c>
      <c r="AN202" s="83">
        <v>1596030.56</v>
      </c>
      <c r="AO202" s="83">
        <v>27619.11</v>
      </c>
      <c r="AQ202" s="83">
        <v>241601.72</v>
      </c>
      <c r="AT202" s="83">
        <v>410432.07999999996</v>
      </c>
      <c r="AU202" s="83">
        <v>4305116.6800000006</v>
      </c>
      <c r="AZ202" s="83">
        <v>238194.6</v>
      </c>
      <c r="BB202" s="83">
        <v>378317.2</v>
      </c>
      <c r="BC202" s="83">
        <v>303988.26</v>
      </c>
      <c r="BD202" s="83">
        <v>35213.550000000003</v>
      </c>
      <c r="BE202" s="83">
        <v>138141.00000000003</v>
      </c>
      <c r="BF202" s="83">
        <v>19800</v>
      </c>
      <c r="BH202" s="83">
        <v>5140.4799999999996</v>
      </c>
      <c r="BI202" s="83">
        <v>1143578.1499999999</v>
      </c>
      <c r="BK202" s="83">
        <v>-748.43</v>
      </c>
      <c r="BL202" s="83">
        <v>294323.98</v>
      </c>
      <c r="BM202" s="83">
        <v>1272559.1400000001</v>
      </c>
      <c r="BN202" s="83">
        <v>373240.02999999997</v>
      </c>
      <c r="BO202" s="83">
        <v>2942.31</v>
      </c>
      <c r="BP202" s="83">
        <v>60651.169999999991</v>
      </c>
      <c r="BQ202" s="83">
        <v>948139.32000000007</v>
      </c>
      <c r="BR202" s="83">
        <v>1480095.74</v>
      </c>
      <c r="BT202" s="83">
        <v>6699.36</v>
      </c>
      <c r="BU202" s="83">
        <v>6699.36</v>
      </c>
      <c r="BV202" s="83">
        <v>173513</v>
      </c>
      <c r="BX202" s="83">
        <v>107812.29</v>
      </c>
      <c r="BY202" s="83">
        <v>1033741.38</v>
      </c>
      <c r="CK202" s="83">
        <v>436469.68999999994</v>
      </c>
      <c r="CL202" s="83">
        <v>436469.68999999994</v>
      </c>
      <c r="CN202" s="83">
        <v>7000000</v>
      </c>
      <c r="CO202" s="83">
        <v>10444.18</v>
      </c>
    </row>
    <row r="203" spans="2:98" x14ac:dyDescent="0.25">
      <c r="B203" s="84" t="s">
        <v>231</v>
      </c>
      <c r="C203" s="84" t="s">
        <v>232</v>
      </c>
      <c r="D203" s="83">
        <v>335683985.80999988</v>
      </c>
      <c r="E203" s="83">
        <v>102587414.6999999</v>
      </c>
      <c r="F203" s="83">
        <v>3322127.4999999977</v>
      </c>
      <c r="G203" s="83">
        <v>4221660.5000000019</v>
      </c>
      <c r="I203" s="83">
        <v>28572882.800000016</v>
      </c>
      <c r="J203" s="83">
        <v>942227.97999999986</v>
      </c>
      <c r="K203" s="83">
        <v>788070.6</v>
      </c>
      <c r="L203" s="83">
        <v>47893188.149999999</v>
      </c>
      <c r="M203" s="83">
        <v>1771408.1300000004</v>
      </c>
      <c r="N203" s="83">
        <v>2018174.3599999996</v>
      </c>
      <c r="P203" s="83">
        <v>949984.94</v>
      </c>
      <c r="Q203" s="83">
        <v>2250047.7900000005</v>
      </c>
      <c r="R203" s="83">
        <v>103400.68000000012</v>
      </c>
      <c r="S203" s="83">
        <v>85571.180000000153</v>
      </c>
      <c r="T203" s="83">
        <v>10447618.180000009</v>
      </c>
      <c r="U203" s="83">
        <v>4076004.0800000029</v>
      </c>
      <c r="V203" s="83">
        <v>19924389.060000002</v>
      </c>
      <c r="W203" s="83">
        <v>5856512.7300000014</v>
      </c>
      <c r="AB203" s="83">
        <v>156877.01999999993</v>
      </c>
      <c r="AC203" s="83">
        <v>78426.020000000033</v>
      </c>
      <c r="AD203" s="83">
        <v>1518810.7299999995</v>
      </c>
      <c r="AE203" s="83">
        <v>1675551.1100000003</v>
      </c>
      <c r="AF203" s="83">
        <v>17402471.669999983</v>
      </c>
      <c r="AG203" s="83">
        <v>14359634.09999999</v>
      </c>
      <c r="AH203" s="83">
        <v>6.38</v>
      </c>
      <c r="AJ203" s="83">
        <v>7762926.3599999957</v>
      </c>
      <c r="AK203" s="83">
        <v>979384.54</v>
      </c>
      <c r="AL203" s="83">
        <v>4180175.7800000003</v>
      </c>
      <c r="AM203" s="83">
        <v>1229897.5400000003</v>
      </c>
      <c r="AN203" s="83">
        <v>2553819.6900000009</v>
      </c>
      <c r="AO203" s="83">
        <v>413382.16000000003</v>
      </c>
      <c r="AQ203" s="83">
        <v>3653874.3499999992</v>
      </c>
      <c r="AR203" s="83">
        <v>1730</v>
      </c>
      <c r="AS203" s="83">
        <v>5474471.3500000006</v>
      </c>
      <c r="AT203" s="83">
        <v>571025.16</v>
      </c>
      <c r="AU203" s="83">
        <v>1753365.64</v>
      </c>
      <c r="AV203" s="83">
        <v>301874.17</v>
      </c>
      <c r="AW203" s="83">
        <v>56763</v>
      </c>
      <c r="AX203" s="83">
        <v>2074.9699999999998</v>
      </c>
      <c r="AY203" s="83">
        <v>1770023.9299999997</v>
      </c>
      <c r="BA203" s="83">
        <v>104324.68000000001</v>
      </c>
      <c r="BB203" s="83">
        <v>750729.46</v>
      </c>
      <c r="BC203" s="83">
        <v>858156.7699999999</v>
      </c>
      <c r="BD203" s="83">
        <v>1609400.2799999993</v>
      </c>
      <c r="BE203" s="83">
        <v>251956.27000000002</v>
      </c>
      <c r="BF203" s="83">
        <v>111136.38</v>
      </c>
      <c r="BG203" s="83">
        <v>88537.639999999956</v>
      </c>
      <c r="BI203" s="83">
        <v>1344736.0900000005</v>
      </c>
      <c r="BJ203" s="83">
        <v>18418.580000000002</v>
      </c>
      <c r="BK203" s="83">
        <v>16618.650000000001</v>
      </c>
      <c r="BL203" s="83">
        <v>2038604.08</v>
      </c>
      <c r="BM203" s="83">
        <v>5079088.82</v>
      </c>
      <c r="BN203" s="83">
        <v>4450644.0000000019</v>
      </c>
      <c r="BO203" s="83">
        <v>77006.47</v>
      </c>
      <c r="BP203" s="83">
        <v>82822.67</v>
      </c>
      <c r="BQ203" s="83">
        <v>3069437.6999999997</v>
      </c>
      <c r="BR203" s="83">
        <v>2915024.19</v>
      </c>
      <c r="BT203" s="83">
        <v>404593.33000000013</v>
      </c>
      <c r="BU203" s="83">
        <v>404593.33000000013</v>
      </c>
      <c r="BV203" s="83">
        <v>87325</v>
      </c>
      <c r="BW203" s="83">
        <v>45533.1</v>
      </c>
      <c r="BX203" s="83">
        <v>428659.49000000011</v>
      </c>
      <c r="BY203" s="83">
        <v>2149230.14</v>
      </c>
      <c r="CC203" s="83">
        <v>620753.35999999987</v>
      </c>
      <c r="CD203" s="83">
        <v>8000</v>
      </c>
      <c r="CE203" s="83">
        <v>537415.58000000019</v>
      </c>
      <c r="CF203" s="83">
        <v>1602.14</v>
      </c>
      <c r="CH203" s="83">
        <v>13904.859999999991</v>
      </c>
      <c r="CK203" s="83">
        <v>635566.12999999989</v>
      </c>
      <c r="CL203" s="83">
        <v>635566.12999999989</v>
      </c>
      <c r="CN203" s="83">
        <v>2310877.0599999996</v>
      </c>
      <c r="CO203" s="83">
        <v>346723.89999999997</v>
      </c>
      <c r="CP203" s="83">
        <v>153958.75</v>
      </c>
      <c r="CQ203" s="83">
        <v>69299.510000000009</v>
      </c>
      <c r="CR203" s="83">
        <v>3148520.52</v>
      </c>
      <c r="CT203" s="83">
        <v>148131.17999999996</v>
      </c>
    </row>
    <row r="204" spans="2:98" x14ac:dyDescent="0.25">
      <c r="B204" s="84" t="s">
        <v>339</v>
      </c>
      <c r="C204" s="84" t="s">
        <v>340</v>
      </c>
      <c r="D204" s="83">
        <v>33094314.960000008</v>
      </c>
      <c r="E204" s="83">
        <v>11859778.279999999</v>
      </c>
      <c r="F204" s="83">
        <v>326068.25</v>
      </c>
      <c r="G204" s="83">
        <v>303928.54999999993</v>
      </c>
      <c r="I204" s="83">
        <v>878141.02</v>
      </c>
      <c r="J204" s="83">
        <v>171041.06999999998</v>
      </c>
      <c r="K204" s="83">
        <v>18057</v>
      </c>
      <c r="L204" s="83">
        <v>4667185.6400000006</v>
      </c>
      <c r="M204" s="83">
        <v>276278.8</v>
      </c>
      <c r="N204" s="83">
        <v>223058.52</v>
      </c>
      <c r="P204" s="83">
        <v>578054.28</v>
      </c>
      <c r="Q204" s="83">
        <v>111393.96</v>
      </c>
      <c r="R204" s="83">
        <v>700</v>
      </c>
      <c r="S204" s="83">
        <v>19.739999999999998</v>
      </c>
      <c r="T204" s="83">
        <v>1013752.0899999999</v>
      </c>
      <c r="U204" s="83">
        <v>435836.83000000013</v>
      </c>
      <c r="V204" s="83">
        <v>1881361.5399999998</v>
      </c>
      <c r="W204" s="83">
        <v>633034.71</v>
      </c>
      <c r="AB204" s="83">
        <v>74086.319999999992</v>
      </c>
      <c r="AC204" s="83">
        <v>30825.300000000003</v>
      </c>
      <c r="AD204" s="83">
        <v>64196.640000000014</v>
      </c>
      <c r="AE204" s="83">
        <v>134951.34999999998</v>
      </c>
      <c r="AF204" s="83">
        <v>1683588.28</v>
      </c>
      <c r="AG204" s="83">
        <v>1351285.6500000001</v>
      </c>
      <c r="AH204" s="83">
        <v>29765.33</v>
      </c>
      <c r="AI204" s="83">
        <v>7609.46</v>
      </c>
      <c r="AJ204" s="83">
        <v>947169.57000000007</v>
      </c>
      <c r="AK204" s="83">
        <v>193174.24</v>
      </c>
      <c r="AL204" s="83">
        <v>384694.83999999997</v>
      </c>
      <c r="AM204" s="83">
        <v>67243.11</v>
      </c>
      <c r="AN204" s="83">
        <v>365301.04000000004</v>
      </c>
      <c r="AQ204" s="83">
        <v>430802.99</v>
      </c>
      <c r="AS204" s="83">
        <v>284840</v>
      </c>
      <c r="AT204" s="83">
        <v>43049.58</v>
      </c>
      <c r="AU204" s="83">
        <v>283830.14</v>
      </c>
      <c r="AV204" s="83">
        <v>111477.4</v>
      </c>
      <c r="AW204" s="83">
        <v>36238.199999999997</v>
      </c>
      <c r="AY204" s="83">
        <v>22254.839999999997</v>
      </c>
      <c r="AZ204" s="83">
        <v>847.57</v>
      </c>
      <c r="BA204" s="83">
        <v>15660.65</v>
      </c>
      <c r="BB204" s="83">
        <v>111701.36000000002</v>
      </c>
      <c r="BC204" s="83">
        <v>86706.77</v>
      </c>
      <c r="BD204" s="83">
        <v>371169.06</v>
      </c>
      <c r="BE204" s="83">
        <v>2049.54</v>
      </c>
      <c r="BG204" s="83">
        <v>15507.63</v>
      </c>
      <c r="BL204" s="83">
        <v>27587</v>
      </c>
      <c r="BM204" s="83">
        <v>409431</v>
      </c>
      <c r="BN204" s="83">
        <v>332603.17000000004</v>
      </c>
      <c r="BO204" s="83">
        <v>1847.53</v>
      </c>
      <c r="BP204" s="83">
        <v>82557.78</v>
      </c>
      <c r="BQ204" s="83">
        <v>401718.77999999997</v>
      </c>
      <c r="BR204" s="83">
        <v>33695.79</v>
      </c>
      <c r="BT204" s="83">
        <v>65885.5</v>
      </c>
      <c r="BU204" s="83">
        <v>65885.5</v>
      </c>
      <c r="BV204" s="83">
        <v>317263.44</v>
      </c>
      <c r="BY204" s="83">
        <v>483650.54</v>
      </c>
      <c r="CA204" s="83">
        <v>59.4</v>
      </c>
      <c r="CB204" s="83">
        <v>13448.75</v>
      </c>
      <c r="CC204" s="83">
        <v>199752.25</v>
      </c>
      <c r="CK204" s="83">
        <v>31948.590000000004</v>
      </c>
      <c r="CL204" s="83">
        <v>31948.590000000004</v>
      </c>
      <c r="CO204" s="83">
        <v>64993.729999999996</v>
      </c>
      <c r="CP204" s="83">
        <v>54107.64</v>
      </c>
      <c r="CQ204" s="83">
        <v>4750</v>
      </c>
      <c r="CR204" s="83">
        <v>15401.01</v>
      </c>
      <c r="CT204" s="83">
        <v>25895.920000000002</v>
      </c>
    </row>
    <row r="205" spans="2:98" x14ac:dyDescent="0.25">
      <c r="B205" s="84" t="s">
        <v>815</v>
      </c>
      <c r="C205" s="84" t="s">
        <v>816</v>
      </c>
      <c r="D205" s="83">
        <v>64504917.299999937</v>
      </c>
      <c r="E205" s="83">
        <v>24226742.219999999</v>
      </c>
      <c r="F205" s="83">
        <v>846991.89</v>
      </c>
      <c r="G205" s="83">
        <v>290844.40999999992</v>
      </c>
      <c r="I205" s="83">
        <v>1443022.64</v>
      </c>
      <c r="J205" s="83">
        <v>344543.86000000004</v>
      </c>
      <c r="K205" s="83">
        <v>69820.399999999994</v>
      </c>
      <c r="L205" s="83">
        <v>10281979.969999995</v>
      </c>
      <c r="M205" s="83">
        <v>324113.20999999996</v>
      </c>
      <c r="N205" s="83">
        <v>544865.75999999989</v>
      </c>
      <c r="P205" s="83">
        <v>497437.26</v>
      </c>
      <c r="Q205" s="83">
        <v>228965.41999999998</v>
      </c>
      <c r="T205" s="83">
        <v>2033838.81</v>
      </c>
      <c r="U205" s="83">
        <v>886335.79000000062</v>
      </c>
      <c r="V205" s="83">
        <v>3796727.3600000003</v>
      </c>
      <c r="W205" s="83">
        <v>1280208.07</v>
      </c>
      <c r="AB205" s="83">
        <v>46520.89</v>
      </c>
      <c r="AC205" s="83">
        <v>20563.759999999995</v>
      </c>
      <c r="AD205" s="83">
        <v>153301.93</v>
      </c>
      <c r="AE205" s="83">
        <v>390716.83000000013</v>
      </c>
      <c r="AF205" s="83">
        <v>3548250.11</v>
      </c>
      <c r="AG205" s="83">
        <v>3331976.8900000006</v>
      </c>
      <c r="AH205" s="83">
        <v>148133.97</v>
      </c>
      <c r="AI205" s="83">
        <v>33288.319999999992</v>
      </c>
      <c r="AJ205" s="83">
        <v>1868756.6099999999</v>
      </c>
      <c r="AK205" s="83">
        <v>291235.49</v>
      </c>
      <c r="AL205" s="83">
        <v>535792.76</v>
      </c>
      <c r="AM205" s="83">
        <v>121380.26000000001</v>
      </c>
      <c r="AN205" s="83">
        <v>389260.91</v>
      </c>
      <c r="AQ205" s="83">
        <v>77417.14</v>
      </c>
      <c r="AR205" s="83">
        <v>36800</v>
      </c>
      <c r="AS205" s="83">
        <v>170060.56</v>
      </c>
      <c r="AT205" s="83">
        <v>344040.53</v>
      </c>
      <c r="AU205" s="83">
        <v>743399.81999999983</v>
      </c>
      <c r="AV205" s="83">
        <v>6878</v>
      </c>
      <c r="AW205" s="83">
        <v>42126.22</v>
      </c>
      <c r="AX205" s="83">
        <v>14628.94</v>
      </c>
      <c r="AZ205" s="83">
        <v>202074.86</v>
      </c>
      <c r="BB205" s="83">
        <v>204069.22</v>
      </c>
      <c r="BC205" s="83">
        <v>189341.94</v>
      </c>
      <c r="BD205" s="83">
        <v>243579.96</v>
      </c>
      <c r="BE205" s="83">
        <v>15573.930000000002</v>
      </c>
      <c r="BF205" s="83">
        <v>7998.14</v>
      </c>
      <c r="BG205" s="83">
        <v>59038.68</v>
      </c>
      <c r="BI205" s="83">
        <v>18948.23</v>
      </c>
      <c r="BK205" s="83">
        <v>26353.75</v>
      </c>
      <c r="BL205" s="83">
        <v>158959.19</v>
      </c>
      <c r="BM205" s="83">
        <v>733350</v>
      </c>
      <c r="BN205" s="83">
        <v>317470.96000000002</v>
      </c>
      <c r="BO205" s="83">
        <v>971.73</v>
      </c>
      <c r="BP205" s="83">
        <v>5182.54</v>
      </c>
      <c r="BQ205" s="83">
        <v>807985.53999999992</v>
      </c>
      <c r="BR205" s="83">
        <v>354813.04000000004</v>
      </c>
      <c r="BS205" s="83">
        <v>77305.760000000009</v>
      </c>
      <c r="BX205" s="83">
        <v>191800.12</v>
      </c>
      <c r="BY205" s="83">
        <v>844458.56</v>
      </c>
      <c r="BZ205" s="83">
        <v>6639.03</v>
      </c>
      <c r="CC205" s="83">
        <v>143026.42000000001</v>
      </c>
      <c r="CE205" s="83">
        <v>46316.71</v>
      </c>
      <c r="CH205" s="83">
        <v>4803.29</v>
      </c>
      <c r="CK205" s="83">
        <v>111493.24999999999</v>
      </c>
      <c r="CL205" s="83">
        <v>111493.24999999999</v>
      </c>
      <c r="CO205" s="83">
        <v>67134.17</v>
      </c>
      <c r="CQ205" s="83">
        <v>16951.68</v>
      </c>
      <c r="CR205" s="83">
        <v>10446.219999999999</v>
      </c>
      <c r="CT205" s="83">
        <v>227863.37</v>
      </c>
    </row>
    <row r="206" spans="2:98" x14ac:dyDescent="0.25">
      <c r="B206" s="84" t="s">
        <v>367</v>
      </c>
      <c r="C206" s="84" t="s">
        <v>368</v>
      </c>
      <c r="D206" s="83">
        <v>68507184.640000015</v>
      </c>
      <c r="E206" s="83">
        <v>28117869.580000002</v>
      </c>
      <c r="F206" s="83">
        <v>540512.5</v>
      </c>
      <c r="G206" s="83">
        <v>446005.80000000005</v>
      </c>
      <c r="I206" s="83">
        <v>2083038.5399999998</v>
      </c>
      <c r="J206" s="83">
        <v>753677.20000000007</v>
      </c>
      <c r="K206" s="83">
        <v>236698.78</v>
      </c>
      <c r="M206" s="83">
        <v>371425.04</v>
      </c>
      <c r="N206" s="83">
        <v>477458.26</v>
      </c>
      <c r="P206" s="83">
        <v>289888.16000000003</v>
      </c>
      <c r="Q206" s="83">
        <v>9674437.9700000007</v>
      </c>
      <c r="T206" s="83">
        <v>2386988.4700000002</v>
      </c>
      <c r="U206" s="83">
        <v>802006.3</v>
      </c>
      <c r="V206" s="83">
        <v>4556897.4800000004</v>
      </c>
      <c r="W206" s="83">
        <v>1179669.43</v>
      </c>
      <c r="AB206" s="83">
        <v>79783.87</v>
      </c>
      <c r="AC206" s="83">
        <v>26586.639999999996</v>
      </c>
      <c r="AD206" s="83">
        <v>74588.819999999992</v>
      </c>
      <c r="AE206" s="83">
        <v>147692.78999999998</v>
      </c>
      <c r="AF206" s="83">
        <v>3455995.7800000003</v>
      </c>
      <c r="AG206" s="83">
        <v>2784661.4000000004</v>
      </c>
      <c r="AJ206" s="83">
        <v>977188.21</v>
      </c>
      <c r="AK206" s="83">
        <v>219773.71</v>
      </c>
      <c r="AL206" s="83">
        <v>896852.52</v>
      </c>
      <c r="AM206" s="83">
        <v>377222.68</v>
      </c>
      <c r="AN206" s="83">
        <v>562380.49</v>
      </c>
      <c r="AO206" s="83">
        <v>6305.44</v>
      </c>
      <c r="AP206" s="83">
        <v>749.55</v>
      </c>
      <c r="AQ206" s="83">
        <v>429356.73</v>
      </c>
      <c r="AS206" s="83">
        <v>167902.8</v>
      </c>
      <c r="AT206" s="83">
        <v>212897.61</v>
      </c>
      <c r="AU206" s="83">
        <v>1858754.2800000003</v>
      </c>
      <c r="AV206" s="83">
        <v>32991.97</v>
      </c>
      <c r="AW206" s="83">
        <v>38569.769999999997</v>
      </c>
      <c r="AX206" s="83">
        <v>19633.939999999999</v>
      </c>
      <c r="AY206" s="83">
        <v>5380</v>
      </c>
      <c r="AZ206" s="83">
        <v>179686.44</v>
      </c>
      <c r="BB206" s="83">
        <v>345324.94</v>
      </c>
      <c r="BC206" s="83">
        <v>158121.53</v>
      </c>
      <c r="BE206" s="83">
        <v>273046.14</v>
      </c>
      <c r="BF206" s="83">
        <v>1579.34</v>
      </c>
      <c r="BG206" s="83">
        <v>15949.330000000002</v>
      </c>
      <c r="BI206" s="83">
        <v>106377.99</v>
      </c>
      <c r="BK206" s="83">
        <v>16224.26</v>
      </c>
      <c r="BL206" s="83">
        <v>355312.14</v>
      </c>
      <c r="BM206" s="83">
        <v>710459.87</v>
      </c>
      <c r="BN206" s="83">
        <v>-225</v>
      </c>
      <c r="BO206" s="83">
        <v>3263.69</v>
      </c>
      <c r="BQ206" s="83">
        <v>798365</v>
      </c>
      <c r="BR206" s="83">
        <v>194412</v>
      </c>
      <c r="BS206" s="83">
        <v>334.5</v>
      </c>
      <c r="BX206" s="83">
        <v>122707.73</v>
      </c>
      <c r="BY206" s="83">
        <v>525855.09</v>
      </c>
      <c r="CC206" s="83">
        <v>167931.53999999998</v>
      </c>
      <c r="CE206" s="83">
        <v>11325.54</v>
      </c>
      <c r="CF206" s="83">
        <v>721.8</v>
      </c>
      <c r="CK206" s="83">
        <v>135000.31</v>
      </c>
      <c r="CL206" s="83">
        <v>135000.31</v>
      </c>
      <c r="CT206" s="83">
        <v>93567.950000000012</v>
      </c>
    </row>
    <row r="207" spans="2:98" x14ac:dyDescent="0.25">
      <c r="B207" s="84" t="s">
        <v>277</v>
      </c>
      <c r="C207" s="84" t="s">
        <v>278</v>
      </c>
      <c r="D207" s="83">
        <v>14830250.619999999</v>
      </c>
      <c r="E207" s="83">
        <v>10497124.140000001</v>
      </c>
      <c r="F207" s="83">
        <v>9360.33</v>
      </c>
      <c r="I207" s="83">
        <v>68738.899999999994</v>
      </c>
      <c r="L207" s="83">
        <v>803870.88</v>
      </c>
      <c r="M207" s="83">
        <v>2251.23</v>
      </c>
      <c r="P207" s="83">
        <v>20330.62</v>
      </c>
      <c r="R207" s="83">
        <v>1083.4299999999998</v>
      </c>
      <c r="S207" s="83">
        <v>-722.4</v>
      </c>
      <c r="T207" s="83">
        <v>437693.56</v>
      </c>
      <c r="U207" s="83">
        <v>63207.460000000006</v>
      </c>
      <c r="V207" s="83">
        <v>975389.19</v>
      </c>
      <c r="W207" s="83">
        <v>136597.87</v>
      </c>
      <c r="AB207" s="83">
        <v>47202.03</v>
      </c>
      <c r="AC207" s="83">
        <v>10618.52</v>
      </c>
      <c r="AD207" s="83">
        <v>18349.68</v>
      </c>
      <c r="AE207" s="83">
        <v>14927.509999999998</v>
      </c>
      <c r="AF207" s="83">
        <v>804209.5</v>
      </c>
      <c r="AG207" s="83">
        <v>409929.28</v>
      </c>
      <c r="AH207" s="83">
        <v>2448.25</v>
      </c>
      <c r="AI207" s="83">
        <v>906.92</v>
      </c>
      <c r="AJ207" s="83">
        <v>112950.54000000001</v>
      </c>
      <c r="AL207" s="83">
        <v>274784.78000000003</v>
      </c>
      <c r="AR207" s="83">
        <v>61984</v>
      </c>
      <c r="AT207" s="83">
        <v>1344.15</v>
      </c>
      <c r="BD207" s="83">
        <v>1275</v>
      </c>
      <c r="CC207" s="83">
        <v>13970.3</v>
      </c>
      <c r="CK207" s="83">
        <v>1174.95</v>
      </c>
      <c r="CL207" s="83">
        <v>1174.95</v>
      </c>
      <c r="CT207" s="83">
        <v>39250</v>
      </c>
    </row>
    <row r="208" spans="2:98" x14ac:dyDescent="0.25">
      <c r="B208" s="84" t="s">
        <v>411</v>
      </c>
      <c r="C208" s="84" t="s">
        <v>854</v>
      </c>
      <c r="D208" s="83">
        <v>5382412.4300000016</v>
      </c>
      <c r="E208" s="83">
        <v>1746702.67</v>
      </c>
      <c r="L208" s="83">
        <v>391900.43000000005</v>
      </c>
      <c r="R208" s="83">
        <v>319272.13</v>
      </c>
      <c r="S208" s="83">
        <v>99492.56</v>
      </c>
      <c r="T208" s="83">
        <v>138837.13</v>
      </c>
      <c r="U208" s="83">
        <v>28878.28</v>
      </c>
      <c r="V208" s="83">
        <v>253789.78999999998</v>
      </c>
      <c r="W208" s="83">
        <v>44694.130000000005</v>
      </c>
      <c r="X208" s="83">
        <v>2247.5300000000002</v>
      </c>
      <c r="AB208" s="83">
        <v>8791.33</v>
      </c>
      <c r="AC208" s="83">
        <v>1898.21</v>
      </c>
      <c r="AD208" s="83">
        <v>11087.83</v>
      </c>
      <c r="AE208" s="83">
        <v>3415.3900000000003</v>
      </c>
      <c r="AJ208" s="83">
        <v>125174.57</v>
      </c>
      <c r="AM208" s="83">
        <v>85129.06</v>
      </c>
      <c r="AN208" s="83">
        <v>42653.58</v>
      </c>
      <c r="AO208" s="83">
        <v>104394.7</v>
      </c>
      <c r="AQ208" s="83">
        <v>685188.1399999999</v>
      </c>
      <c r="AT208" s="83">
        <v>34130.800000000003</v>
      </c>
      <c r="AU208" s="83">
        <v>32834.03</v>
      </c>
      <c r="AX208" s="83">
        <v>1698.5</v>
      </c>
      <c r="AY208" s="83">
        <v>9866.93</v>
      </c>
      <c r="BB208" s="83">
        <v>56962.83</v>
      </c>
      <c r="BC208" s="83">
        <v>80631.67</v>
      </c>
      <c r="BD208" s="83">
        <v>116329.9</v>
      </c>
      <c r="BF208" s="83">
        <v>307741.8</v>
      </c>
      <c r="BL208" s="83">
        <v>195702.47</v>
      </c>
      <c r="BM208" s="83">
        <v>17995.2</v>
      </c>
      <c r="BN208" s="83">
        <v>80705.27</v>
      </c>
      <c r="BS208" s="83">
        <v>188419.83</v>
      </c>
      <c r="CC208" s="83">
        <v>163368.43000000002</v>
      </c>
      <c r="CI208" s="83">
        <v>864.88</v>
      </c>
      <c r="CK208" s="83">
        <v>1612.43</v>
      </c>
      <c r="CL208" s="83">
        <v>1612.43</v>
      </c>
    </row>
    <row r="209" spans="2:98" x14ac:dyDescent="0.25">
      <c r="B209" s="84" t="s">
        <v>733</v>
      </c>
      <c r="C209" s="84" t="s">
        <v>734</v>
      </c>
      <c r="D209" s="83">
        <v>3905966.6899999995</v>
      </c>
      <c r="E209" s="83">
        <v>1311675.56</v>
      </c>
      <c r="L209" s="83">
        <v>347215.25</v>
      </c>
      <c r="M209" s="83">
        <v>82409.91</v>
      </c>
      <c r="T209" s="83">
        <v>83979.260000000009</v>
      </c>
      <c r="U209" s="83">
        <v>48029.08</v>
      </c>
      <c r="V209" s="83">
        <v>173669.38</v>
      </c>
      <c r="W209" s="83">
        <v>61905.41</v>
      </c>
      <c r="AB209" s="83">
        <v>21182.370000000003</v>
      </c>
      <c r="AC209" s="83">
        <v>1455.2599999999998</v>
      </c>
      <c r="AD209" s="83">
        <v>10982.72</v>
      </c>
      <c r="AE209" s="83">
        <v>1672.7600000000002</v>
      </c>
      <c r="AF209" s="83">
        <v>236265.59999999998</v>
      </c>
      <c r="AG209" s="83">
        <v>31190.400000000001</v>
      </c>
      <c r="AJ209" s="83">
        <v>35549.08</v>
      </c>
      <c r="AL209" s="83">
        <v>55352.29</v>
      </c>
      <c r="AN209" s="83">
        <v>8119</v>
      </c>
      <c r="AQ209" s="83">
        <v>189504.79</v>
      </c>
      <c r="AS209" s="83">
        <v>3068.86</v>
      </c>
      <c r="AT209" s="83">
        <v>6060.52</v>
      </c>
      <c r="AU209" s="83">
        <v>737719.55</v>
      </c>
      <c r="AX209" s="83">
        <v>140</v>
      </c>
      <c r="BB209" s="83">
        <v>44198.299999999996</v>
      </c>
      <c r="BC209" s="83">
        <v>53826</v>
      </c>
      <c r="BF209" s="83">
        <v>103971.21</v>
      </c>
      <c r="BG209" s="83">
        <v>4159.6499999999996</v>
      </c>
      <c r="BI209" s="83">
        <v>128823.36</v>
      </c>
      <c r="BL209" s="83">
        <v>1702.2</v>
      </c>
      <c r="BM209" s="83">
        <v>22998.57</v>
      </c>
      <c r="BO209" s="83">
        <v>27250</v>
      </c>
      <c r="BS209" s="83">
        <v>17043.97</v>
      </c>
      <c r="BT209" s="83">
        <v>597.73</v>
      </c>
      <c r="BU209" s="83">
        <v>597.73</v>
      </c>
      <c r="CC209" s="83">
        <v>1313.86</v>
      </c>
      <c r="CR209" s="83">
        <v>23192.170000000002</v>
      </c>
      <c r="CS209" s="83">
        <v>29742.620000000003</v>
      </c>
    </row>
    <row r="210" spans="2:98" x14ac:dyDescent="0.25">
      <c r="B210" s="84" t="s">
        <v>683</v>
      </c>
      <c r="C210" s="84" t="s">
        <v>684</v>
      </c>
      <c r="D210" s="83">
        <v>496225.57000000007</v>
      </c>
      <c r="E210" s="83">
        <v>302604.65000000002</v>
      </c>
      <c r="L210" s="83">
        <v>12182.29</v>
      </c>
      <c r="T210" s="83">
        <v>15075.34</v>
      </c>
      <c r="U210" s="83">
        <v>8530.4599999999991</v>
      </c>
      <c r="V210" s="83">
        <v>28939.1</v>
      </c>
      <c r="W210" s="83">
        <v>6931.68</v>
      </c>
      <c r="AB210" s="83">
        <v>1178.9199999999998</v>
      </c>
      <c r="AC210" s="83">
        <v>1189.75</v>
      </c>
      <c r="AD210" s="83">
        <v>552.98</v>
      </c>
      <c r="AE210" s="83">
        <v>550.44000000000005</v>
      </c>
      <c r="AF210" s="83">
        <v>24884.12</v>
      </c>
      <c r="AG210" s="83">
        <v>12386</v>
      </c>
      <c r="AH210" s="83">
        <v>970.15</v>
      </c>
      <c r="AJ210" s="83">
        <v>21423.8</v>
      </c>
      <c r="AU210" s="83">
        <v>33971.870000000003</v>
      </c>
      <c r="BB210" s="83">
        <v>11168.24</v>
      </c>
      <c r="BM210" s="83">
        <v>2061</v>
      </c>
      <c r="CK210" s="83">
        <v>7599.78</v>
      </c>
      <c r="CL210" s="83">
        <v>7599.78</v>
      </c>
      <c r="CT210" s="83">
        <v>4025</v>
      </c>
    </row>
    <row r="211" spans="2:98" x14ac:dyDescent="0.25">
      <c r="B211" s="84" t="s">
        <v>577</v>
      </c>
      <c r="C211" s="84" t="s">
        <v>578</v>
      </c>
      <c r="D211" s="83">
        <v>13215213.300000003</v>
      </c>
      <c r="E211" s="83">
        <v>4449615.76</v>
      </c>
      <c r="F211" s="83">
        <v>135733.85999999999</v>
      </c>
      <c r="G211" s="83">
        <v>111535.91</v>
      </c>
      <c r="I211" s="83">
        <v>45792.969999999994</v>
      </c>
      <c r="J211" s="83">
        <v>84866.59</v>
      </c>
      <c r="L211" s="83">
        <v>1999353.7600000002</v>
      </c>
      <c r="M211" s="83">
        <v>73314.33</v>
      </c>
      <c r="N211" s="83">
        <v>219010.09999999998</v>
      </c>
      <c r="Q211" s="83">
        <v>1250.06</v>
      </c>
      <c r="T211" s="83">
        <v>353962.43</v>
      </c>
      <c r="U211" s="83">
        <v>171689.57</v>
      </c>
      <c r="V211" s="83">
        <v>674280.54999999993</v>
      </c>
      <c r="W211" s="83">
        <v>245885.55000000002</v>
      </c>
      <c r="AB211" s="83">
        <v>21583.420000000002</v>
      </c>
      <c r="AC211" s="83">
        <v>16773.62</v>
      </c>
      <c r="AD211" s="83">
        <v>10394.810000000001</v>
      </c>
      <c r="AE211" s="83">
        <v>17914.63</v>
      </c>
      <c r="AF211" s="83">
        <v>621240.01</v>
      </c>
      <c r="AG211" s="83">
        <v>579063.29</v>
      </c>
      <c r="AH211" s="83">
        <v>9227.02</v>
      </c>
      <c r="AI211" s="83">
        <v>6199.75</v>
      </c>
      <c r="AJ211" s="83">
        <v>403514.43</v>
      </c>
      <c r="AK211" s="83">
        <v>17773.240000000002</v>
      </c>
      <c r="AL211" s="83">
        <v>137324.71</v>
      </c>
      <c r="AM211" s="83">
        <v>10941.06</v>
      </c>
      <c r="AN211" s="83">
        <v>230815.53999999998</v>
      </c>
      <c r="AO211" s="83">
        <v>100118.17</v>
      </c>
      <c r="AQ211" s="83">
        <v>239366.69</v>
      </c>
      <c r="AT211" s="83">
        <v>48860.32</v>
      </c>
      <c r="AU211" s="83">
        <v>752436.48</v>
      </c>
      <c r="AW211" s="83">
        <v>48101.55</v>
      </c>
      <c r="AX211" s="83">
        <v>69637.5</v>
      </c>
      <c r="AY211" s="83">
        <v>13253.57</v>
      </c>
      <c r="BB211" s="83">
        <v>91572.82</v>
      </c>
      <c r="BD211" s="83">
        <v>1632</v>
      </c>
      <c r="BG211" s="83">
        <v>3451.89</v>
      </c>
      <c r="BI211" s="83">
        <v>39567.449999999997</v>
      </c>
      <c r="BK211" s="83">
        <v>4581.59</v>
      </c>
      <c r="BM211" s="83">
        <v>154976</v>
      </c>
      <c r="BN211" s="83">
        <v>35383.31</v>
      </c>
      <c r="BO211" s="83">
        <v>256.2</v>
      </c>
      <c r="BR211" s="83">
        <v>23690.94</v>
      </c>
      <c r="BT211" s="83">
        <v>10703.33</v>
      </c>
      <c r="BU211" s="83">
        <v>10703.33</v>
      </c>
      <c r="BV211" s="83">
        <v>234808.85</v>
      </c>
      <c r="BY211" s="83">
        <v>179887.58</v>
      </c>
      <c r="BZ211" s="83">
        <v>8406.92</v>
      </c>
      <c r="CC211" s="83">
        <v>5883.15</v>
      </c>
      <c r="CE211" s="83">
        <v>19170.240000000002</v>
      </c>
      <c r="CH211" s="83">
        <v>1281.21</v>
      </c>
      <c r="CK211" s="83">
        <v>89042.559999999998</v>
      </c>
      <c r="CL211" s="83">
        <v>89042.559999999998</v>
      </c>
      <c r="CP211" s="83">
        <v>140140.85</v>
      </c>
      <c r="CQ211" s="83">
        <v>99630</v>
      </c>
      <c r="CT211" s="83">
        <v>150315.16</v>
      </c>
    </row>
    <row r="212" spans="2:98" x14ac:dyDescent="0.25">
      <c r="B212" s="84" t="s">
        <v>467</v>
      </c>
      <c r="C212" s="84" t="s">
        <v>468</v>
      </c>
      <c r="D212" s="83">
        <v>6756501.2200000007</v>
      </c>
      <c r="E212" s="83">
        <v>2513087.2599999998</v>
      </c>
      <c r="F212" s="83">
        <v>103710.26000000001</v>
      </c>
      <c r="G212" s="83">
        <v>26295.279999999999</v>
      </c>
      <c r="I212" s="83">
        <v>54588.09</v>
      </c>
      <c r="J212" s="83">
        <v>55814.17</v>
      </c>
      <c r="K212" s="83">
        <v>22038</v>
      </c>
      <c r="L212" s="83">
        <v>900683.81999999983</v>
      </c>
      <c r="M212" s="83">
        <v>55255.14</v>
      </c>
      <c r="N212" s="83">
        <v>63140.05</v>
      </c>
      <c r="P212" s="83">
        <v>52175</v>
      </c>
      <c r="Q212" s="83">
        <v>24955.119999999999</v>
      </c>
      <c r="T212" s="83">
        <v>205761.16</v>
      </c>
      <c r="U212" s="83">
        <v>81536.969999999987</v>
      </c>
      <c r="V212" s="83">
        <v>380018.54</v>
      </c>
      <c r="W212" s="83">
        <v>113367.87000000001</v>
      </c>
      <c r="AB212" s="83">
        <v>12145.23</v>
      </c>
      <c r="AC212" s="83">
        <v>4818.1100000000006</v>
      </c>
      <c r="AD212" s="83">
        <v>7029.2699999999995</v>
      </c>
      <c r="AE212" s="83">
        <v>10379.310000000001</v>
      </c>
      <c r="AF212" s="83">
        <v>353051.11</v>
      </c>
      <c r="AG212" s="83">
        <v>311717.89</v>
      </c>
      <c r="AJ212" s="83">
        <v>172032.38</v>
      </c>
      <c r="AK212" s="83">
        <v>21181.510000000002</v>
      </c>
      <c r="AL212" s="83">
        <v>62697.2</v>
      </c>
      <c r="AM212" s="83">
        <v>11090.18</v>
      </c>
      <c r="AN212" s="83">
        <v>134273.72</v>
      </c>
      <c r="AO212" s="83">
        <v>7532.14</v>
      </c>
      <c r="AQ212" s="83">
        <v>8118.25</v>
      </c>
      <c r="AS212" s="83">
        <v>172918.66</v>
      </c>
      <c r="AT212" s="83">
        <v>24141.43</v>
      </c>
      <c r="AU212" s="83">
        <v>56108.03</v>
      </c>
      <c r="AV212" s="83">
        <v>12128.29</v>
      </c>
      <c r="AY212" s="83">
        <v>1596.95</v>
      </c>
      <c r="BA212" s="83">
        <v>339.88</v>
      </c>
      <c r="BB212" s="83">
        <v>41370.980000000003</v>
      </c>
      <c r="BC212" s="83">
        <v>30790.84</v>
      </c>
      <c r="BD212" s="83">
        <v>78184.44</v>
      </c>
      <c r="BH212" s="83">
        <v>7669.94</v>
      </c>
      <c r="BL212" s="83">
        <v>410.41</v>
      </c>
      <c r="BM212" s="83">
        <v>71388.540000000008</v>
      </c>
      <c r="BN212" s="83">
        <v>66643.16</v>
      </c>
      <c r="BO212" s="83">
        <v>354.5</v>
      </c>
      <c r="BQ212" s="83">
        <v>2454.09</v>
      </c>
      <c r="BT212" s="83">
        <v>6237.6</v>
      </c>
      <c r="BU212" s="83">
        <v>6237.6</v>
      </c>
      <c r="BV212" s="83">
        <v>148263.49000000002</v>
      </c>
      <c r="BY212" s="83">
        <v>122656.84</v>
      </c>
      <c r="CC212" s="83">
        <v>6888.45</v>
      </c>
      <c r="CD212" s="83">
        <v>60000</v>
      </c>
      <c r="CK212" s="83">
        <v>59436.04</v>
      </c>
      <c r="CL212" s="83">
        <v>59436.04</v>
      </c>
      <c r="CO212" s="83">
        <v>18025.63</v>
      </c>
    </row>
    <row r="213" spans="2:98" x14ac:dyDescent="0.25">
      <c r="B213" s="84" t="s">
        <v>669</v>
      </c>
      <c r="C213" s="84" t="s">
        <v>670</v>
      </c>
      <c r="D213" s="83">
        <v>15340525.459999995</v>
      </c>
      <c r="E213" s="83">
        <v>5870853.870000001</v>
      </c>
      <c r="F213" s="83">
        <v>147325.72999999998</v>
      </c>
      <c r="G213" s="83">
        <v>68087.539999999994</v>
      </c>
      <c r="I213" s="83">
        <v>317364.03999999998</v>
      </c>
      <c r="J213" s="83">
        <v>63682.66</v>
      </c>
      <c r="L213" s="83">
        <v>2367498.37</v>
      </c>
      <c r="M213" s="83">
        <v>126205.98</v>
      </c>
      <c r="N213" s="83">
        <v>144882.64000000001</v>
      </c>
      <c r="P213" s="83">
        <v>151803.71</v>
      </c>
      <c r="Q213" s="83">
        <v>97558.650000000009</v>
      </c>
      <c r="T213" s="83">
        <v>477306.22</v>
      </c>
      <c r="U213" s="83">
        <v>215551.69000000003</v>
      </c>
      <c r="V213" s="83">
        <v>913061.29</v>
      </c>
      <c r="W213" s="83">
        <v>287040.11</v>
      </c>
      <c r="AB213" s="83">
        <v>16826.04</v>
      </c>
      <c r="AC213" s="83">
        <v>5714.4600000000009</v>
      </c>
      <c r="AD213" s="83">
        <v>38207.25</v>
      </c>
      <c r="AE213" s="83">
        <v>36691.480000000003</v>
      </c>
      <c r="AF213" s="83">
        <v>796870.29</v>
      </c>
      <c r="AG213" s="83">
        <v>680896.25000000012</v>
      </c>
      <c r="AH213" s="83">
        <v>8009.29</v>
      </c>
      <c r="AJ213" s="83">
        <v>412853.97000000003</v>
      </c>
      <c r="AK213" s="83">
        <v>44015.26</v>
      </c>
      <c r="AL213" s="83">
        <v>189339.85</v>
      </c>
      <c r="AM213" s="83">
        <v>30353.300000000003</v>
      </c>
      <c r="AN213" s="83">
        <v>120111.06</v>
      </c>
      <c r="AS213" s="83">
        <v>179947.86</v>
      </c>
      <c r="AT213" s="83">
        <v>62063.42</v>
      </c>
      <c r="AU213" s="83">
        <v>162590.61000000002</v>
      </c>
      <c r="AV213" s="83">
        <v>26363.85</v>
      </c>
      <c r="AY213" s="83">
        <v>119160.70999999999</v>
      </c>
      <c r="BB213" s="83">
        <v>109809.76</v>
      </c>
      <c r="BC213" s="83">
        <v>45920.94</v>
      </c>
      <c r="BD213" s="83">
        <v>209386.81</v>
      </c>
      <c r="BM213" s="83">
        <v>170426</v>
      </c>
      <c r="BN213" s="83">
        <v>152183.41</v>
      </c>
      <c r="BO213" s="83">
        <v>870.45</v>
      </c>
      <c r="BQ213" s="83">
        <v>59889.409999999996</v>
      </c>
      <c r="BR213" s="83">
        <v>2407.5</v>
      </c>
      <c r="BT213" s="83">
        <v>9963.81</v>
      </c>
      <c r="BU213" s="83">
        <v>9963.81</v>
      </c>
      <c r="BY213" s="83">
        <v>244994.36</v>
      </c>
      <c r="CC213" s="83">
        <v>37802.29</v>
      </c>
      <c r="CD213" s="83">
        <v>11750</v>
      </c>
      <c r="CK213" s="83">
        <v>90833.14</v>
      </c>
      <c r="CL213" s="83">
        <v>90833.14</v>
      </c>
      <c r="CO213" s="83">
        <v>16050.13</v>
      </c>
    </row>
    <row r="214" spans="2:98" x14ac:dyDescent="0.25">
      <c r="B214" s="84" t="s">
        <v>299</v>
      </c>
      <c r="C214" s="84" t="s">
        <v>300</v>
      </c>
      <c r="D214" s="83">
        <v>11761433.090000004</v>
      </c>
      <c r="E214" s="83">
        <v>3785867.8899999997</v>
      </c>
      <c r="F214" s="83">
        <v>70194.06</v>
      </c>
      <c r="G214" s="83">
        <v>20716.64</v>
      </c>
      <c r="I214" s="83">
        <v>91032.000000000015</v>
      </c>
      <c r="J214" s="83">
        <v>152690.12</v>
      </c>
      <c r="K214" s="83">
        <v>33057</v>
      </c>
      <c r="L214" s="83">
        <v>2429948.1</v>
      </c>
      <c r="M214" s="83">
        <v>72912.350000000006</v>
      </c>
      <c r="N214" s="83">
        <v>52016.36</v>
      </c>
      <c r="P214" s="83">
        <v>88220.920000000013</v>
      </c>
      <c r="Q214" s="83">
        <v>67857.87</v>
      </c>
      <c r="T214" s="83">
        <v>302957.92000000004</v>
      </c>
      <c r="U214" s="83">
        <v>197824.92</v>
      </c>
      <c r="V214" s="83">
        <v>588004.43999999994</v>
      </c>
      <c r="W214" s="83">
        <v>300696.64999999997</v>
      </c>
      <c r="AD214" s="83">
        <v>16341.66</v>
      </c>
      <c r="AE214" s="83">
        <v>38170.120000000003</v>
      </c>
      <c r="AF214" s="83">
        <v>528141.96</v>
      </c>
      <c r="AG214" s="83">
        <v>692945.3899999999</v>
      </c>
      <c r="AH214" s="83">
        <v>8161.8099999999995</v>
      </c>
      <c r="AI214" s="83">
        <v>5347.59</v>
      </c>
      <c r="AJ214" s="83">
        <v>375057.81</v>
      </c>
      <c r="AK214" s="83">
        <v>77431.34</v>
      </c>
      <c r="AL214" s="83">
        <v>146739.16999999998</v>
      </c>
      <c r="AM214" s="83">
        <v>1606.19</v>
      </c>
      <c r="AN214" s="83">
        <v>42969.19</v>
      </c>
      <c r="AO214" s="83">
        <v>196</v>
      </c>
      <c r="AQ214" s="83">
        <v>20417.599999999999</v>
      </c>
      <c r="AT214" s="83">
        <v>58688.749999999993</v>
      </c>
      <c r="AU214" s="83">
        <v>452195.92000000004</v>
      </c>
      <c r="AV214" s="83">
        <v>72676.240000000005</v>
      </c>
      <c r="AW214" s="83">
        <v>42977.55</v>
      </c>
      <c r="AY214" s="83">
        <v>173524.85</v>
      </c>
      <c r="BB214" s="83">
        <v>31897.45</v>
      </c>
      <c r="BC214" s="83">
        <v>1111.71</v>
      </c>
      <c r="BD214" s="83">
        <v>2100</v>
      </c>
      <c r="BE214" s="83">
        <v>493.67</v>
      </c>
      <c r="BG214" s="83">
        <v>353.15</v>
      </c>
      <c r="BL214" s="83">
        <v>1094.75</v>
      </c>
      <c r="BM214" s="83">
        <v>151030</v>
      </c>
      <c r="BN214" s="83">
        <v>30963.73</v>
      </c>
      <c r="BO214" s="83">
        <v>301.77</v>
      </c>
      <c r="BQ214" s="83">
        <v>59158.91</v>
      </c>
      <c r="BR214" s="83">
        <v>82952.48000000001</v>
      </c>
      <c r="BT214" s="83">
        <v>10111.369999999999</v>
      </c>
      <c r="BU214" s="83">
        <v>10111.369999999999</v>
      </c>
      <c r="BV214" s="83">
        <v>22813</v>
      </c>
      <c r="BY214" s="83">
        <v>140921.56</v>
      </c>
      <c r="BZ214" s="83">
        <v>1973.37</v>
      </c>
      <c r="CB214" s="83">
        <v>140153.20000000001</v>
      </c>
      <c r="CC214" s="83">
        <v>14463.03</v>
      </c>
      <c r="CK214" s="83">
        <v>15867.13</v>
      </c>
      <c r="CL214" s="83">
        <v>15867.13</v>
      </c>
      <c r="CO214" s="83">
        <v>7699.79</v>
      </c>
      <c r="CP214" s="83">
        <v>47.39</v>
      </c>
      <c r="CQ214" s="83">
        <v>1971.29</v>
      </c>
      <c r="CR214" s="83">
        <v>15747</v>
      </c>
      <c r="CT214" s="83">
        <v>20620.96</v>
      </c>
    </row>
    <row r="215" spans="2:98" x14ac:dyDescent="0.25">
      <c r="B215" s="84" t="s">
        <v>247</v>
      </c>
      <c r="C215" s="84" t="s">
        <v>248</v>
      </c>
      <c r="D215" s="83">
        <v>69689545.380000025</v>
      </c>
      <c r="E215" s="83">
        <v>26980923.449999996</v>
      </c>
      <c r="F215" s="83">
        <v>1774898.56</v>
      </c>
      <c r="G215" s="83">
        <v>461431.19999999995</v>
      </c>
      <c r="I215" s="83">
        <v>1472103.17</v>
      </c>
      <c r="J215" s="83">
        <v>569964.49</v>
      </c>
      <c r="K215" s="83">
        <v>408575.2</v>
      </c>
      <c r="L215" s="83">
        <v>11418233.669999998</v>
      </c>
      <c r="M215" s="83">
        <v>597762.21</v>
      </c>
      <c r="N215" s="83">
        <v>381401.55999999994</v>
      </c>
      <c r="P215" s="83">
        <v>37165</v>
      </c>
      <c r="Q215" s="83">
        <v>149978.03999999998</v>
      </c>
      <c r="R215" s="83">
        <v>3582996.18</v>
      </c>
      <c r="S215" s="83">
        <v>3156458.1700000009</v>
      </c>
      <c r="T215" s="83">
        <v>2349878.17</v>
      </c>
      <c r="U215" s="83">
        <v>929980.68000000063</v>
      </c>
      <c r="V215" s="83">
        <v>4501901.2700000005</v>
      </c>
      <c r="W215" s="83">
        <v>1375280.3900000001</v>
      </c>
      <c r="AD215" s="83">
        <v>99998.900000000038</v>
      </c>
      <c r="AE215" s="83">
        <v>149488.45000000001</v>
      </c>
      <c r="AH215" s="83">
        <v>302570.5400000001</v>
      </c>
      <c r="AI215" s="83">
        <v>24864.140000000003</v>
      </c>
      <c r="AJ215" s="83">
        <v>1589464.3</v>
      </c>
      <c r="AK215" s="83">
        <v>302449.27999999997</v>
      </c>
      <c r="AL215" s="83">
        <v>1263726.3</v>
      </c>
      <c r="AM215" s="83">
        <v>433059.24000000005</v>
      </c>
      <c r="AN215" s="83">
        <v>283607.35000000003</v>
      </c>
      <c r="AO215" s="83">
        <v>57942.74</v>
      </c>
      <c r="AQ215" s="83">
        <v>2277.46</v>
      </c>
      <c r="AT215" s="83">
        <v>163071.17000000001</v>
      </c>
      <c r="AU215" s="83">
        <v>1428052.1300000001</v>
      </c>
      <c r="AV215" s="83">
        <v>95851.4</v>
      </c>
      <c r="AW215" s="83">
        <v>25382.400000000001</v>
      </c>
      <c r="AX215" s="83">
        <v>3535.86</v>
      </c>
      <c r="AY215" s="83">
        <v>81562.11</v>
      </c>
      <c r="AZ215" s="83">
        <v>145754.99</v>
      </c>
      <c r="BA215" s="83">
        <v>52612.58</v>
      </c>
      <c r="BB215" s="83">
        <v>155430.26</v>
      </c>
      <c r="BC215" s="83">
        <v>67908.289999999994</v>
      </c>
      <c r="BD215" s="83">
        <v>241034.08000000002</v>
      </c>
      <c r="BE215" s="83">
        <v>105914.04000000001</v>
      </c>
      <c r="BG215" s="83">
        <v>7474.9500000000007</v>
      </c>
      <c r="BM215" s="83">
        <v>673469</v>
      </c>
      <c r="BN215" s="83">
        <v>90344.1</v>
      </c>
      <c r="BO215" s="83">
        <v>1669.2600000000002</v>
      </c>
      <c r="BP215" s="83">
        <v>18044.28</v>
      </c>
      <c r="BQ215" s="83">
        <v>171796.64</v>
      </c>
      <c r="BR215" s="83">
        <v>62586</v>
      </c>
      <c r="BT215" s="83">
        <v>46358.99</v>
      </c>
      <c r="BU215" s="83">
        <v>46358.99</v>
      </c>
      <c r="BV215" s="83">
        <v>50423.65</v>
      </c>
      <c r="BX215" s="83">
        <v>208983.6</v>
      </c>
      <c r="BY215" s="83">
        <v>523384.37000000005</v>
      </c>
      <c r="CB215" s="83">
        <v>27836.92</v>
      </c>
      <c r="CC215" s="83">
        <v>186759.71000000002</v>
      </c>
      <c r="CE215" s="83">
        <v>45685.79</v>
      </c>
      <c r="CF215" s="83">
        <v>7502.53</v>
      </c>
      <c r="CI215" s="83">
        <v>60791.34</v>
      </c>
      <c r="CK215" s="83">
        <v>188220.58</v>
      </c>
      <c r="CL215" s="83">
        <v>188220.58</v>
      </c>
      <c r="CR215" s="83">
        <v>93724.25</v>
      </c>
    </row>
    <row r="216" spans="2:98" x14ac:dyDescent="0.25">
      <c r="B216" s="84" t="s">
        <v>675</v>
      </c>
      <c r="C216" s="84" t="s">
        <v>676</v>
      </c>
      <c r="D216" s="83">
        <v>82458022.5</v>
      </c>
      <c r="E216" s="83">
        <v>32178045.520000003</v>
      </c>
      <c r="F216" s="83">
        <v>565973.30999999994</v>
      </c>
      <c r="G216" s="83">
        <v>602926.21</v>
      </c>
      <c r="I216" s="83">
        <v>999296.42999999993</v>
      </c>
      <c r="J216" s="83">
        <v>658946.25</v>
      </c>
      <c r="K216" s="83">
        <v>299452</v>
      </c>
      <c r="L216" s="83">
        <v>15355088.510000004</v>
      </c>
      <c r="M216" s="83">
        <v>394966.93000000017</v>
      </c>
      <c r="N216" s="83">
        <v>625184.28</v>
      </c>
      <c r="P216" s="83">
        <v>2167.1799999999998</v>
      </c>
      <c r="Q216" s="83">
        <v>861923.67</v>
      </c>
      <c r="R216" s="83">
        <v>-58.06</v>
      </c>
      <c r="T216" s="83">
        <v>2604031.100000001</v>
      </c>
      <c r="U216" s="83">
        <v>1256815.5900000003</v>
      </c>
      <c r="V216" s="83">
        <v>5028973.4900000012</v>
      </c>
      <c r="W216" s="83">
        <v>1918598.57</v>
      </c>
      <c r="AC216" s="83">
        <v>0</v>
      </c>
      <c r="AD216" s="83">
        <v>149509.73000000007</v>
      </c>
      <c r="AE216" s="83">
        <v>291812.3899999999</v>
      </c>
      <c r="AF216" s="83">
        <v>3977524.4399999985</v>
      </c>
      <c r="AG216" s="83">
        <v>4201514.419999999</v>
      </c>
      <c r="AH216" s="83">
        <v>82856.2</v>
      </c>
      <c r="AI216" s="83">
        <v>34224.00999999998</v>
      </c>
      <c r="AJ216" s="83">
        <v>2224335.59</v>
      </c>
      <c r="AK216" s="83">
        <v>390816.23</v>
      </c>
      <c r="AL216" s="83">
        <v>1254579.8199999998</v>
      </c>
      <c r="AM216" s="83">
        <v>65.099999999999994</v>
      </c>
      <c r="AN216" s="83">
        <v>273376.58999999997</v>
      </c>
      <c r="AQ216" s="83">
        <v>128215.12</v>
      </c>
      <c r="AR216" s="83">
        <v>4909.57</v>
      </c>
      <c r="AT216" s="83">
        <v>49416.79</v>
      </c>
      <c r="AU216" s="83">
        <v>28605.55</v>
      </c>
      <c r="AV216" s="83">
        <v>60760.9</v>
      </c>
      <c r="AW216" s="83">
        <v>58718.2</v>
      </c>
      <c r="AX216" s="83">
        <v>4154</v>
      </c>
      <c r="AZ216" s="83">
        <v>19600.849999999999</v>
      </c>
      <c r="BA216" s="83">
        <v>226046.61</v>
      </c>
      <c r="BB216" s="83">
        <v>100364.97999999998</v>
      </c>
      <c r="BC216" s="83">
        <v>285746.46999999997</v>
      </c>
      <c r="BD216" s="83">
        <v>1069976.57</v>
      </c>
      <c r="BE216" s="83">
        <v>77068.909999999989</v>
      </c>
      <c r="BF216" s="83">
        <v>10500.31</v>
      </c>
      <c r="BG216" s="83">
        <v>55050.06</v>
      </c>
      <c r="BI216" s="83">
        <v>3489.67</v>
      </c>
      <c r="BL216" s="83">
        <v>1880.8</v>
      </c>
      <c r="BM216" s="83">
        <v>811875</v>
      </c>
      <c r="BN216" s="83">
        <v>241549.59999999998</v>
      </c>
      <c r="BO216" s="83">
        <v>3782.37</v>
      </c>
      <c r="BP216" s="83">
        <v>6587.22</v>
      </c>
      <c r="BQ216" s="83">
        <v>632364.88</v>
      </c>
      <c r="BR216" s="83">
        <v>740769.53</v>
      </c>
      <c r="BT216" s="83">
        <v>171799.31</v>
      </c>
      <c r="BU216" s="83">
        <v>171799.31</v>
      </c>
      <c r="BV216" s="83">
        <v>77701.929999999993</v>
      </c>
      <c r="BX216" s="83">
        <v>274823.46000000002</v>
      </c>
      <c r="BY216" s="83">
        <v>632681.47</v>
      </c>
      <c r="BZ216" s="83">
        <v>52304.160000000003</v>
      </c>
      <c r="CC216" s="83">
        <v>-422.34000000000003</v>
      </c>
      <c r="CE216" s="83">
        <v>22304.84</v>
      </c>
      <c r="CH216" s="83">
        <v>4420.47</v>
      </c>
      <c r="CK216" s="83">
        <v>104767.95</v>
      </c>
      <c r="CL216" s="83">
        <v>104767.95</v>
      </c>
      <c r="CN216" s="83">
        <v>1231.81</v>
      </c>
      <c r="CO216" s="83">
        <v>8907.25</v>
      </c>
      <c r="CQ216" s="83">
        <v>6410.3499999999995</v>
      </c>
      <c r="CR216" s="83">
        <v>131177.45000000001</v>
      </c>
      <c r="CT216" s="83">
        <v>115534.93</v>
      </c>
    </row>
    <row r="217" spans="2:98" x14ac:dyDescent="0.25">
      <c r="B217" s="84" t="s">
        <v>213</v>
      </c>
      <c r="C217" s="84" t="s">
        <v>214</v>
      </c>
      <c r="D217" s="83">
        <v>47630601.009999983</v>
      </c>
      <c r="E217" s="83">
        <v>18713359.190000001</v>
      </c>
      <c r="F217" s="83">
        <v>609467.28999999992</v>
      </c>
      <c r="G217" s="83">
        <v>967725.09999999986</v>
      </c>
      <c r="I217" s="83">
        <v>1002186.64</v>
      </c>
      <c r="J217" s="83">
        <v>39148.490000000005</v>
      </c>
      <c r="K217" s="83">
        <v>155475</v>
      </c>
      <c r="L217" s="83">
        <v>8179019.2299999967</v>
      </c>
      <c r="M217" s="83">
        <v>406399.10000000003</v>
      </c>
      <c r="N217" s="83">
        <v>382040.32999999996</v>
      </c>
      <c r="P217" s="83">
        <v>375825.3899999999</v>
      </c>
      <c r="Q217" s="83">
        <v>30344.260000000002</v>
      </c>
      <c r="S217" s="83">
        <v>-31.5</v>
      </c>
      <c r="T217" s="83">
        <v>1597235.0700000008</v>
      </c>
      <c r="U217" s="83">
        <v>694736.19000000018</v>
      </c>
      <c r="V217" s="83">
        <v>3014740.8699999996</v>
      </c>
      <c r="W217" s="83">
        <v>967354.00000000047</v>
      </c>
      <c r="AB217" s="83">
        <v>60542.070000000022</v>
      </c>
      <c r="AC217" s="83">
        <v>23368.78999999999</v>
      </c>
      <c r="AD217" s="83">
        <v>52828.76</v>
      </c>
      <c r="AE217" s="83">
        <v>82666.820000000022</v>
      </c>
      <c r="AF217" s="83">
        <v>2284887.2100000004</v>
      </c>
      <c r="AG217" s="83">
        <v>1929203.7899999998</v>
      </c>
      <c r="AH217" s="83">
        <v>55562.900000000009</v>
      </c>
      <c r="AI217" s="83">
        <v>111297.1</v>
      </c>
      <c r="AJ217" s="83">
        <v>1042698.1199999996</v>
      </c>
      <c r="AK217" s="83">
        <v>160307.07</v>
      </c>
      <c r="AL217" s="83">
        <v>367915.33</v>
      </c>
      <c r="AM217" s="83">
        <v>57926.44</v>
      </c>
      <c r="AN217" s="83">
        <v>392708.6</v>
      </c>
      <c r="AO217" s="83">
        <v>49263.410000000011</v>
      </c>
      <c r="AQ217" s="83">
        <v>251894.72</v>
      </c>
      <c r="AS217" s="83">
        <v>10075</v>
      </c>
      <c r="AT217" s="83">
        <v>19034.07</v>
      </c>
      <c r="AU217" s="83">
        <v>335845.51999999996</v>
      </c>
      <c r="AW217" s="83">
        <v>75646.3</v>
      </c>
      <c r="AX217" s="83">
        <v>92464.38</v>
      </c>
      <c r="BA217" s="83">
        <v>20945.64</v>
      </c>
      <c r="BB217" s="83">
        <v>162399.95000000001</v>
      </c>
      <c r="BC217" s="83">
        <v>84947.42</v>
      </c>
      <c r="BD217" s="83">
        <v>74701.399999999994</v>
      </c>
      <c r="BE217" s="83">
        <v>5593.33</v>
      </c>
      <c r="BF217" s="83">
        <v>21124.5</v>
      </c>
      <c r="BG217" s="83">
        <v>15456.09</v>
      </c>
      <c r="BH217" s="83">
        <v>26542.53</v>
      </c>
      <c r="BI217" s="83">
        <v>76492.78</v>
      </c>
      <c r="BJ217" s="83">
        <v>4089.25</v>
      </c>
      <c r="BL217" s="83">
        <v>1199.7</v>
      </c>
      <c r="BM217" s="83">
        <v>560379.19999999995</v>
      </c>
      <c r="BN217" s="83">
        <v>138932.09</v>
      </c>
      <c r="BO217" s="83">
        <v>2463.31</v>
      </c>
      <c r="BP217" s="83">
        <v>14108.48</v>
      </c>
      <c r="BQ217" s="83">
        <v>6401.1900000000005</v>
      </c>
      <c r="BR217" s="83">
        <v>18655.490000000002</v>
      </c>
      <c r="BT217" s="83">
        <v>109715.23999999999</v>
      </c>
      <c r="BU217" s="83">
        <v>109715.23999999999</v>
      </c>
      <c r="BV217" s="83">
        <v>126973.87999999999</v>
      </c>
      <c r="BX217" s="83">
        <v>255063.82999999996</v>
      </c>
      <c r="BY217" s="83">
        <v>551783.12</v>
      </c>
      <c r="CC217" s="83">
        <v>46227.899999999994</v>
      </c>
      <c r="CE217" s="83">
        <v>602420.49</v>
      </c>
      <c r="CG217" s="83">
        <v>1300</v>
      </c>
      <c r="CH217" s="83">
        <v>8303.82</v>
      </c>
      <c r="CJ217" s="83">
        <v>311</v>
      </c>
      <c r="CK217" s="83">
        <v>97846.09</v>
      </c>
      <c r="CL217" s="83">
        <v>97846.09</v>
      </c>
      <c r="CO217" s="83">
        <v>5062.24</v>
      </c>
    </row>
    <row r="218" spans="2:98" x14ac:dyDescent="0.25">
      <c r="B218" s="84" t="s">
        <v>443</v>
      </c>
      <c r="C218" s="84" t="s">
        <v>444</v>
      </c>
      <c r="D218" s="83">
        <v>15098337.429999996</v>
      </c>
      <c r="E218" s="83">
        <v>5391283.3300000001</v>
      </c>
      <c r="F218" s="83">
        <v>185580.40000000002</v>
      </c>
      <c r="G218" s="83">
        <v>144184.1</v>
      </c>
      <c r="I218" s="83">
        <v>184168.66</v>
      </c>
      <c r="L218" s="83">
        <v>2824772.2800000003</v>
      </c>
      <c r="M218" s="83">
        <v>104967.2</v>
      </c>
      <c r="N218" s="83">
        <v>158639.79999999999</v>
      </c>
      <c r="P218" s="83">
        <v>47693.79</v>
      </c>
      <c r="S218" s="83">
        <v>1144</v>
      </c>
      <c r="T218" s="83">
        <v>438250.05</v>
      </c>
      <c r="U218" s="83">
        <v>234195.04000000004</v>
      </c>
      <c r="V218" s="83">
        <v>826148.17000000016</v>
      </c>
      <c r="W218" s="83">
        <v>337099.78</v>
      </c>
      <c r="AB218" s="83">
        <v>294.52000000000004</v>
      </c>
      <c r="AC218" s="83">
        <v>211.71</v>
      </c>
      <c r="AD218" s="83">
        <v>15537.75</v>
      </c>
      <c r="AE218" s="83">
        <v>29796.65</v>
      </c>
      <c r="AF218" s="83">
        <v>655508.91999999993</v>
      </c>
      <c r="AG218" s="83">
        <v>754936.21</v>
      </c>
      <c r="AH218" s="83">
        <v>11712.5</v>
      </c>
      <c r="AI218" s="83">
        <v>6226.6299999999992</v>
      </c>
      <c r="AJ218" s="83">
        <v>309498.06</v>
      </c>
      <c r="AK218" s="83">
        <v>61878.77</v>
      </c>
      <c r="AL218" s="83">
        <v>182458.88</v>
      </c>
      <c r="AM218" s="83">
        <v>113340.15</v>
      </c>
      <c r="AN218" s="83">
        <v>56757.850000000006</v>
      </c>
      <c r="AO218" s="83">
        <v>12000</v>
      </c>
      <c r="AQ218" s="83">
        <v>19792.170000000002</v>
      </c>
      <c r="AT218" s="83">
        <v>1500</v>
      </c>
      <c r="AU218" s="83">
        <v>716452.88000000012</v>
      </c>
      <c r="AV218" s="83">
        <v>665</v>
      </c>
      <c r="AW218" s="83">
        <v>48204.03</v>
      </c>
      <c r="AY218" s="83">
        <v>13542.66</v>
      </c>
      <c r="BB218" s="83">
        <v>127339.96</v>
      </c>
      <c r="BC218" s="83">
        <v>61173.15</v>
      </c>
      <c r="BE218" s="83">
        <v>48262.14</v>
      </c>
      <c r="BM218" s="83">
        <v>176951.32</v>
      </c>
      <c r="BN218" s="83">
        <v>164537.65000000002</v>
      </c>
      <c r="BO218" s="83">
        <v>3974.42</v>
      </c>
      <c r="BP218" s="83">
        <v>48.42</v>
      </c>
      <c r="BQ218" s="83">
        <v>50425.689999999995</v>
      </c>
      <c r="BR218" s="83">
        <v>75610</v>
      </c>
      <c r="BT218" s="83">
        <v>107071.22</v>
      </c>
      <c r="BU218" s="83">
        <v>107071.22</v>
      </c>
      <c r="BX218" s="83">
        <v>94421.09</v>
      </c>
      <c r="BY218" s="83">
        <v>182816.37</v>
      </c>
      <c r="CC218" s="83">
        <v>28944.639999999999</v>
      </c>
      <c r="CK218" s="83">
        <v>80586.899999999994</v>
      </c>
      <c r="CL218" s="83">
        <v>80586.899999999994</v>
      </c>
      <c r="CT218" s="83">
        <v>7732.52</v>
      </c>
    </row>
    <row r="219" spans="2:98" x14ac:dyDescent="0.25">
      <c r="B219" s="84" t="s">
        <v>301</v>
      </c>
      <c r="C219" s="84" t="s">
        <v>302</v>
      </c>
      <c r="D219" s="83">
        <v>7911255.6300000027</v>
      </c>
      <c r="E219" s="83">
        <v>2946497.75</v>
      </c>
      <c r="F219" s="83">
        <v>100420.20999999999</v>
      </c>
      <c r="G219" s="83">
        <v>8991.82</v>
      </c>
      <c r="I219" s="83">
        <v>193425.08</v>
      </c>
      <c r="J219" s="83">
        <v>29213.579999999998</v>
      </c>
      <c r="K219" s="83">
        <v>18057</v>
      </c>
      <c r="L219" s="83">
        <v>961319.13000000012</v>
      </c>
      <c r="M219" s="83">
        <v>65929.75</v>
      </c>
      <c r="N219" s="83">
        <v>37465.11</v>
      </c>
      <c r="P219" s="83">
        <v>31891.53</v>
      </c>
      <c r="Q219" s="83">
        <v>21077.739999999998</v>
      </c>
      <c r="T219" s="83">
        <v>241929.77</v>
      </c>
      <c r="U219" s="83">
        <v>81308.41</v>
      </c>
      <c r="V219" s="83">
        <v>471554.08999999997</v>
      </c>
      <c r="W219" s="83">
        <v>121828.75</v>
      </c>
      <c r="AB219" s="83">
        <v>23724.2</v>
      </c>
      <c r="AC219" s="83">
        <v>7481.2099999999991</v>
      </c>
      <c r="AD219" s="83">
        <v>9355.76</v>
      </c>
      <c r="AE219" s="83">
        <v>14468.72</v>
      </c>
      <c r="AF219" s="83">
        <v>375779.04000000004</v>
      </c>
      <c r="AG219" s="83">
        <v>362030.96</v>
      </c>
      <c r="AH219" s="83">
        <v>2066.11</v>
      </c>
      <c r="AI219" s="83">
        <v>4522.09</v>
      </c>
      <c r="AJ219" s="83">
        <v>317954.76</v>
      </c>
      <c r="AK219" s="83">
        <v>34071.94</v>
      </c>
      <c r="AL219" s="83">
        <v>69652.399999999994</v>
      </c>
      <c r="AM219" s="83">
        <v>2497.9700000000003</v>
      </c>
      <c r="AN219" s="83">
        <v>163472.62</v>
      </c>
      <c r="AO219" s="83">
        <v>168711.77</v>
      </c>
      <c r="AQ219" s="83">
        <v>80</v>
      </c>
      <c r="AT219" s="83">
        <v>15709.85</v>
      </c>
      <c r="AU219" s="83">
        <v>90170.3</v>
      </c>
      <c r="AV219" s="83">
        <v>210</v>
      </c>
      <c r="AW219" s="83">
        <v>923</v>
      </c>
      <c r="AY219" s="83">
        <v>14650.310000000001</v>
      </c>
      <c r="BB219" s="83">
        <v>12013.65</v>
      </c>
      <c r="BC219" s="83">
        <v>19707.53</v>
      </c>
      <c r="BD219" s="83">
        <v>171382.38999999998</v>
      </c>
      <c r="BE219" s="83">
        <v>2057.9300000000003</v>
      </c>
      <c r="BG219" s="83">
        <v>416</v>
      </c>
      <c r="BJ219" s="83">
        <v>2036.4</v>
      </c>
      <c r="BM219" s="83">
        <v>90744.25</v>
      </c>
      <c r="BN219" s="83">
        <v>41592.03</v>
      </c>
      <c r="BO219" s="83">
        <v>639.29</v>
      </c>
      <c r="BP219" s="83">
        <v>2182.9699999999998</v>
      </c>
      <c r="BR219" s="83">
        <v>279980</v>
      </c>
      <c r="BT219" s="83">
        <v>32687.62</v>
      </c>
      <c r="BU219" s="83">
        <v>32687.62</v>
      </c>
      <c r="BV219" s="83">
        <v>103657.43000000001</v>
      </c>
      <c r="BY219" s="83">
        <v>89431.28</v>
      </c>
      <c r="BZ219" s="83">
        <v>17495.02</v>
      </c>
      <c r="CC219" s="83">
        <v>8530.4599999999991</v>
      </c>
      <c r="CE219" s="83">
        <v>12576.24</v>
      </c>
      <c r="CH219" s="83">
        <v>-684.44</v>
      </c>
      <c r="CK219" s="83">
        <v>1061.8800000000001</v>
      </c>
      <c r="CL219" s="83">
        <v>1061.8800000000001</v>
      </c>
      <c r="CP219" s="83">
        <v>15304.97</v>
      </c>
    </row>
    <row r="220" spans="2:98" x14ac:dyDescent="0.25">
      <c r="B220" s="84" t="s">
        <v>519</v>
      </c>
      <c r="C220" s="84" t="s">
        <v>520</v>
      </c>
      <c r="D220" s="83">
        <v>131842073.96000001</v>
      </c>
      <c r="E220" s="83">
        <v>51277026.919999994</v>
      </c>
      <c r="F220" s="83">
        <v>1009058.1400000002</v>
      </c>
      <c r="G220" s="83">
        <v>1510441</v>
      </c>
      <c r="I220" s="83">
        <v>2407552.7599999998</v>
      </c>
      <c r="J220" s="83">
        <v>492336.36999999988</v>
      </c>
      <c r="K220" s="83">
        <v>776867.8</v>
      </c>
      <c r="L220" s="83">
        <v>20987432.699999988</v>
      </c>
      <c r="M220" s="83">
        <v>1109991.68</v>
      </c>
      <c r="N220" s="83">
        <v>1200987.0399999996</v>
      </c>
      <c r="P220" s="83">
        <v>593530.5</v>
      </c>
      <c r="Q220" s="83">
        <v>128808.97</v>
      </c>
      <c r="T220" s="83">
        <v>11423768.570000008</v>
      </c>
      <c r="U220" s="83">
        <v>1848240.9400000009</v>
      </c>
      <c r="V220" s="83">
        <v>8171857.0100000007</v>
      </c>
      <c r="W220" s="83">
        <v>2649163.8600000013</v>
      </c>
      <c r="AB220" s="83">
        <v>21642.679999999997</v>
      </c>
      <c r="AC220" s="83">
        <v>10149.840000000006</v>
      </c>
      <c r="AD220" s="83">
        <v>189190.41999999995</v>
      </c>
      <c r="AE220" s="83">
        <v>284037.26</v>
      </c>
      <c r="AF220" s="83">
        <v>-69984.5400000019</v>
      </c>
      <c r="AG220" s="83">
        <v>6361788.9600000009</v>
      </c>
      <c r="AH220" s="83">
        <v>113777.14000000001</v>
      </c>
      <c r="AI220" s="83">
        <v>47402.599999999991</v>
      </c>
      <c r="AJ220" s="83">
        <v>3808856.64</v>
      </c>
      <c r="AK220" s="83">
        <v>409865.53</v>
      </c>
      <c r="AL220" s="83">
        <v>1932008.71</v>
      </c>
      <c r="AM220" s="83">
        <v>514165.87</v>
      </c>
      <c r="AN220" s="83">
        <v>823704.17000000016</v>
      </c>
      <c r="AO220" s="83">
        <v>80176.349999999991</v>
      </c>
      <c r="AQ220" s="83">
        <v>2559062.7000000002</v>
      </c>
      <c r="AT220" s="83">
        <v>261857.06</v>
      </c>
      <c r="AU220" s="83">
        <v>3573990</v>
      </c>
      <c r="AV220" s="83">
        <v>83203</v>
      </c>
      <c r="AW220" s="83">
        <v>41957.99</v>
      </c>
      <c r="AY220" s="83">
        <v>253048.7</v>
      </c>
      <c r="AZ220" s="83">
        <v>295603.7</v>
      </c>
      <c r="BB220" s="83">
        <v>532598.74</v>
      </c>
      <c r="BC220" s="83">
        <v>220107.21000000002</v>
      </c>
      <c r="BD220" s="83">
        <v>349363.62999999995</v>
      </c>
      <c r="BF220" s="83">
        <v>47175.429999999993</v>
      </c>
      <c r="BG220" s="83">
        <v>19874.66</v>
      </c>
      <c r="BL220" s="83">
        <v>44742</v>
      </c>
      <c r="BM220" s="83">
        <v>1160770.33</v>
      </c>
      <c r="BN220" s="83">
        <v>408790.66000000003</v>
      </c>
      <c r="BO220" s="83">
        <v>1557.67</v>
      </c>
      <c r="BP220" s="83">
        <v>15732.859999999999</v>
      </c>
      <c r="BT220" s="83">
        <v>111186.83000000002</v>
      </c>
      <c r="BU220" s="83">
        <v>111186.83000000002</v>
      </c>
      <c r="BV220" s="83">
        <v>64925.77</v>
      </c>
      <c r="BX220" s="83">
        <v>217515.45</v>
      </c>
      <c r="BY220" s="83">
        <v>973490.76</v>
      </c>
      <c r="CC220" s="83">
        <v>68575.539999999994</v>
      </c>
      <c r="CE220" s="83">
        <v>160541.85</v>
      </c>
      <c r="CH220" s="83">
        <v>14576.55</v>
      </c>
      <c r="CK220" s="83">
        <v>247978.97999999998</v>
      </c>
      <c r="CL220" s="83">
        <v>247978.97999999998</v>
      </c>
    </row>
    <row r="221" spans="2:98" x14ac:dyDescent="0.25">
      <c r="B221" s="84" t="s">
        <v>689</v>
      </c>
      <c r="C221" s="84" t="s">
        <v>690</v>
      </c>
      <c r="D221" s="83">
        <v>1721898.0499999998</v>
      </c>
      <c r="E221" s="83">
        <v>529038.04</v>
      </c>
      <c r="F221" s="83">
        <v>5320</v>
      </c>
      <c r="I221" s="83">
        <v>43096.240000000005</v>
      </c>
      <c r="L221" s="83">
        <v>240891.05000000002</v>
      </c>
      <c r="M221" s="83">
        <v>5236.93</v>
      </c>
      <c r="N221" s="83">
        <v>24364.75</v>
      </c>
      <c r="T221" s="83">
        <v>43053.399999999994</v>
      </c>
      <c r="U221" s="83">
        <v>19549.489999999998</v>
      </c>
      <c r="V221" s="83">
        <v>70361.789999999994</v>
      </c>
      <c r="W221" s="83">
        <v>28745.57</v>
      </c>
      <c r="AB221" s="83">
        <v>1130.72</v>
      </c>
      <c r="AC221" s="83">
        <v>535.61</v>
      </c>
      <c r="AD221" s="83">
        <v>5927.49</v>
      </c>
      <c r="AE221" s="83">
        <v>16784.79</v>
      </c>
      <c r="AF221" s="83">
        <v>109274</v>
      </c>
      <c r="AG221" s="83">
        <v>110374</v>
      </c>
      <c r="AJ221" s="83">
        <v>28453.78</v>
      </c>
      <c r="AK221" s="83">
        <v>13506.87</v>
      </c>
      <c r="AL221" s="83">
        <v>23114.83</v>
      </c>
      <c r="AM221" s="83">
        <v>11110.68</v>
      </c>
      <c r="AN221" s="83">
        <v>24938.989999999998</v>
      </c>
      <c r="AO221" s="83">
        <v>974.92</v>
      </c>
      <c r="AP221" s="83">
        <v>2627.32</v>
      </c>
      <c r="AQ221" s="83">
        <v>113588.51</v>
      </c>
      <c r="AT221" s="83">
        <v>24090.21</v>
      </c>
      <c r="AU221" s="83">
        <v>95.12</v>
      </c>
      <c r="AV221" s="83">
        <v>1925</v>
      </c>
      <c r="AW221" s="83">
        <v>1229.76</v>
      </c>
      <c r="AY221" s="83">
        <v>4292.2299999999996</v>
      </c>
      <c r="AZ221" s="83">
        <v>79.25</v>
      </c>
      <c r="BA221" s="83">
        <v>1827.05</v>
      </c>
      <c r="BB221" s="83">
        <v>3896.43</v>
      </c>
      <c r="BC221" s="83">
        <v>3617.57</v>
      </c>
      <c r="BD221" s="83">
        <v>62566.479999999996</v>
      </c>
      <c r="BE221" s="83">
        <v>1557.75</v>
      </c>
      <c r="BK221" s="83">
        <v>3000</v>
      </c>
      <c r="BM221" s="83">
        <v>12230</v>
      </c>
      <c r="BN221" s="83">
        <v>17830.309999999998</v>
      </c>
      <c r="BO221" s="83">
        <v>970.43</v>
      </c>
      <c r="BT221" s="83">
        <v>569.9</v>
      </c>
      <c r="BU221" s="83">
        <v>569.9</v>
      </c>
      <c r="BV221" s="83">
        <v>65325.25</v>
      </c>
      <c r="BY221" s="83">
        <v>31974.95</v>
      </c>
      <c r="CC221" s="83">
        <v>2799.37</v>
      </c>
      <c r="CE221" s="83">
        <v>8052</v>
      </c>
      <c r="CK221" s="83">
        <v>1969.22</v>
      </c>
      <c r="CL221" s="83">
        <v>1969.22</v>
      </c>
    </row>
    <row r="222" spans="2:98" x14ac:dyDescent="0.25">
      <c r="B222" s="84" t="s">
        <v>517</v>
      </c>
      <c r="C222" s="84" t="s">
        <v>518</v>
      </c>
      <c r="D222" s="83">
        <v>1141558.1600000001</v>
      </c>
      <c r="E222" s="83">
        <v>459788.12</v>
      </c>
      <c r="F222" s="83">
        <v>3270</v>
      </c>
      <c r="G222" s="83">
        <v>4984.72</v>
      </c>
      <c r="I222" s="83">
        <v>17480.59</v>
      </c>
      <c r="K222" s="83">
        <v>6019</v>
      </c>
      <c r="L222" s="83">
        <v>106468.05</v>
      </c>
      <c r="M222" s="83">
        <v>973.93</v>
      </c>
      <c r="N222" s="83">
        <v>57.97</v>
      </c>
      <c r="P222" s="83">
        <v>3600</v>
      </c>
      <c r="T222" s="83">
        <v>36684.089999999997</v>
      </c>
      <c r="U222" s="83">
        <v>8231.02</v>
      </c>
      <c r="V222" s="83">
        <v>70284.72</v>
      </c>
      <c r="W222" s="83">
        <v>12379.140000000001</v>
      </c>
      <c r="AB222" s="83">
        <v>974.11</v>
      </c>
      <c r="AC222" s="83">
        <v>218.17999999999998</v>
      </c>
      <c r="AD222" s="83">
        <v>3545.49</v>
      </c>
      <c r="AE222" s="83">
        <v>5689.65</v>
      </c>
      <c r="AF222" s="83">
        <v>74316</v>
      </c>
      <c r="AG222" s="83">
        <v>38110</v>
      </c>
      <c r="AJ222" s="83">
        <v>46715.44</v>
      </c>
      <c r="AK222" s="83">
        <v>8299.5499999999993</v>
      </c>
      <c r="AL222" s="83">
        <v>1178.8699999999999</v>
      </c>
      <c r="AN222" s="83">
        <v>5718.12</v>
      </c>
      <c r="AO222" s="83">
        <v>450</v>
      </c>
      <c r="AP222" s="83">
        <v>127.37</v>
      </c>
      <c r="AQ222" s="83">
        <v>15078.44</v>
      </c>
      <c r="AT222" s="83">
        <v>4142.54</v>
      </c>
      <c r="AU222" s="83">
        <v>2650</v>
      </c>
      <c r="AV222" s="83">
        <v>12.1</v>
      </c>
      <c r="AW222" s="83">
        <v>2562</v>
      </c>
      <c r="AY222" s="83">
        <v>2453.5700000000002</v>
      </c>
      <c r="BA222" s="83">
        <v>159.47</v>
      </c>
      <c r="BB222" s="83">
        <v>6981.1</v>
      </c>
      <c r="BC222" s="83">
        <v>7084.13</v>
      </c>
      <c r="BD222" s="83">
        <v>28631.71</v>
      </c>
      <c r="BE222" s="83">
        <v>1993.44</v>
      </c>
      <c r="BM222" s="83">
        <v>9004</v>
      </c>
      <c r="BN222" s="83">
        <v>8551.67</v>
      </c>
      <c r="BP222" s="83">
        <v>2353.86</v>
      </c>
      <c r="BT222" s="83">
        <v>5743.4</v>
      </c>
      <c r="BU222" s="83">
        <v>5743.4</v>
      </c>
      <c r="BV222" s="83">
        <v>110489.69</v>
      </c>
      <c r="BY222" s="83">
        <v>9205.1200000000008</v>
      </c>
      <c r="CC222" s="83">
        <v>1878.77</v>
      </c>
      <c r="CE222" s="83">
        <v>5428.69</v>
      </c>
      <c r="CK222" s="83">
        <v>1590.33</v>
      </c>
      <c r="CL222" s="83">
        <v>1590.33</v>
      </c>
    </row>
    <row r="223" spans="2:98" x14ac:dyDescent="0.25">
      <c r="B223" s="84" t="s">
        <v>501</v>
      </c>
      <c r="C223" s="84" t="s">
        <v>502</v>
      </c>
      <c r="D223" s="83">
        <v>2396525.7900000005</v>
      </c>
      <c r="E223" s="83">
        <v>996359.58</v>
      </c>
      <c r="F223" s="83">
        <v>6560</v>
      </c>
      <c r="L223" s="83">
        <v>301786.91000000003</v>
      </c>
      <c r="M223" s="83">
        <v>29975.79</v>
      </c>
      <c r="T223" s="83">
        <v>74807.760000000009</v>
      </c>
      <c r="U223" s="83">
        <v>24303.09</v>
      </c>
      <c r="V223" s="83">
        <v>145569.70000000001</v>
      </c>
      <c r="W223" s="83">
        <v>37211.699999999997</v>
      </c>
      <c r="AB223" s="83">
        <v>1951.3400000000001</v>
      </c>
      <c r="AC223" s="83">
        <v>655.23</v>
      </c>
      <c r="AD223" s="83">
        <v>6250.74</v>
      </c>
      <c r="AE223" s="83">
        <v>10632.21</v>
      </c>
      <c r="AF223" s="83">
        <v>136246</v>
      </c>
      <c r="AG223" s="83">
        <v>73216</v>
      </c>
      <c r="AH223" s="83">
        <v>10142.16</v>
      </c>
      <c r="AJ223" s="83">
        <v>90247.69</v>
      </c>
      <c r="AK223" s="83">
        <v>6.46</v>
      </c>
      <c r="AL223" s="83">
        <v>42694.119999999995</v>
      </c>
      <c r="AN223" s="83">
        <v>17902.47</v>
      </c>
      <c r="AO223" s="83">
        <v>39360.350000000006</v>
      </c>
      <c r="AP223" s="83">
        <v>67.2</v>
      </c>
      <c r="AQ223" s="83">
        <v>21327.690000000002</v>
      </c>
      <c r="AT223" s="83">
        <v>2554.79</v>
      </c>
      <c r="AU223" s="83">
        <v>38683.519999999997</v>
      </c>
      <c r="AV223" s="83">
        <v>832</v>
      </c>
      <c r="AW223" s="83">
        <v>2562</v>
      </c>
      <c r="AX223" s="83">
        <v>16236</v>
      </c>
      <c r="BB223" s="83">
        <v>1528.65</v>
      </c>
      <c r="BC223" s="83">
        <v>1691.76</v>
      </c>
      <c r="BD223" s="83">
        <v>61202.86</v>
      </c>
      <c r="BE223" s="83">
        <v>22991.27</v>
      </c>
      <c r="BI223" s="83">
        <v>23570.15</v>
      </c>
      <c r="BM223" s="83">
        <v>10191</v>
      </c>
      <c r="BN223" s="83">
        <v>25151.89</v>
      </c>
      <c r="BP223" s="83">
        <v>712.4</v>
      </c>
      <c r="BT223" s="83">
        <v>32428.78</v>
      </c>
      <c r="BU223" s="83">
        <v>32428.78</v>
      </c>
      <c r="BV223" s="83">
        <v>49847.6</v>
      </c>
      <c r="BY223" s="83">
        <v>16375.78</v>
      </c>
      <c r="CC223" s="83">
        <v>10</v>
      </c>
      <c r="CE223" s="83">
        <v>12400.08</v>
      </c>
      <c r="CK223" s="83">
        <v>2394.1999999999998</v>
      </c>
      <c r="CL223" s="83">
        <v>2394.1999999999998</v>
      </c>
      <c r="CO223" s="83">
        <v>7886.87</v>
      </c>
    </row>
    <row r="224" spans="2:98" x14ac:dyDescent="0.25">
      <c r="B224" s="84" t="s">
        <v>727</v>
      </c>
      <c r="C224" s="84" t="s">
        <v>728</v>
      </c>
      <c r="D224" s="83">
        <v>15683437.81000001</v>
      </c>
      <c r="E224" s="83">
        <v>4470805.62</v>
      </c>
      <c r="F224" s="83">
        <v>167637.89000000001</v>
      </c>
      <c r="G224" s="83">
        <v>165710.04999999999</v>
      </c>
      <c r="I224" s="83">
        <v>245120.94</v>
      </c>
      <c r="L224" s="83">
        <v>2218964.11</v>
      </c>
      <c r="M224" s="83">
        <v>172068.59</v>
      </c>
      <c r="N224" s="83">
        <v>106455.82</v>
      </c>
      <c r="P224" s="83">
        <v>224658.11</v>
      </c>
      <c r="T224" s="83">
        <v>381706.54</v>
      </c>
      <c r="U224" s="83">
        <v>206227.84000000003</v>
      </c>
      <c r="V224" s="83">
        <v>725667.05</v>
      </c>
      <c r="W224" s="83">
        <v>281330.27999999997</v>
      </c>
      <c r="AB224" s="83">
        <v>42449.94</v>
      </c>
      <c r="AC224" s="83">
        <v>11257.699999999999</v>
      </c>
      <c r="AD224" s="83">
        <v>29472.27</v>
      </c>
      <c r="AE224" s="83">
        <v>94681.47</v>
      </c>
      <c r="AF224" s="83">
        <v>681380.2</v>
      </c>
      <c r="AG224" s="83">
        <v>724309.3600000001</v>
      </c>
      <c r="AJ224" s="83">
        <v>549013.6</v>
      </c>
      <c r="AK224" s="83">
        <v>108773.27</v>
      </c>
      <c r="AL224" s="83">
        <v>211983.01</v>
      </c>
      <c r="AM224" s="83">
        <v>31460.959999999999</v>
      </c>
      <c r="AN224" s="83">
        <v>189085.98</v>
      </c>
      <c r="AO224" s="83">
        <v>2007.81</v>
      </c>
      <c r="AP224" s="83">
        <v>19836.47</v>
      </c>
      <c r="AS224" s="83">
        <v>6835</v>
      </c>
      <c r="AT224" s="83">
        <v>49587.61</v>
      </c>
      <c r="AU224" s="83">
        <v>101878.15000000001</v>
      </c>
      <c r="AV224" s="83">
        <v>22635</v>
      </c>
      <c r="AW224" s="83">
        <v>33574.559999999998</v>
      </c>
      <c r="AY224" s="83">
        <v>4844.66</v>
      </c>
      <c r="AZ224" s="83">
        <v>8345.32</v>
      </c>
      <c r="BA224" s="83">
        <v>11527.39</v>
      </c>
      <c r="BB224" s="83">
        <v>126759.15</v>
      </c>
      <c r="BC224" s="83">
        <v>54078.289999999994</v>
      </c>
      <c r="BD224" s="83">
        <v>155796.03</v>
      </c>
      <c r="BE224" s="83">
        <v>11835.81</v>
      </c>
      <c r="BG224" s="83">
        <v>18493.300000000003</v>
      </c>
      <c r="BH224" s="83">
        <v>22195.72</v>
      </c>
      <c r="BI224" s="83">
        <v>6811.83</v>
      </c>
      <c r="BJ224" s="83">
        <v>1976</v>
      </c>
      <c r="BM224" s="83">
        <v>157582</v>
      </c>
      <c r="BN224" s="83">
        <v>225256.18</v>
      </c>
      <c r="BO224" s="83">
        <v>2667.69</v>
      </c>
      <c r="BQ224" s="83">
        <v>112791.91</v>
      </c>
      <c r="BT224" s="83">
        <v>50902.25</v>
      </c>
      <c r="BU224" s="83">
        <v>50902.25</v>
      </c>
      <c r="BV224" s="83">
        <v>1815824.98</v>
      </c>
      <c r="BX224" s="83">
        <v>97234.040000000008</v>
      </c>
      <c r="BY224" s="83">
        <v>181039.99</v>
      </c>
      <c r="BZ224" s="83">
        <v>7286.38</v>
      </c>
      <c r="CC224" s="83">
        <v>12983.33</v>
      </c>
      <c r="CE224" s="83">
        <v>36320</v>
      </c>
      <c r="CF224" s="83">
        <v>20.46</v>
      </c>
      <c r="CK224" s="83">
        <v>33095.42</v>
      </c>
      <c r="CL224" s="83">
        <v>33095.42</v>
      </c>
      <c r="CR224" s="83">
        <v>12792.05</v>
      </c>
      <c r="CT224" s="83">
        <v>238402.43</v>
      </c>
    </row>
    <row r="225" spans="2:98" x14ac:dyDescent="0.25">
      <c r="B225" s="84" t="s">
        <v>357</v>
      </c>
      <c r="C225" s="84" t="s">
        <v>358</v>
      </c>
      <c r="D225" s="83">
        <v>379239523.27999991</v>
      </c>
      <c r="E225" s="83">
        <v>142421901.76999995</v>
      </c>
      <c r="F225" s="83">
        <v>5212705.28</v>
      </c>
      <c r="G225" s="83">
        <v>2758844.88</v>
      </c>
      <c r="I225" s="83">
        <v>30301755.039999995</v>
      </c>
      <c r="J225" s="83">
        <v>1010013.9900000002</v>
      </c>
      <c r="K225" s="83">
        <v>1278079.2</v>
      </c>
      <c r="L225" s="83">
        <v>50805064.349999994</v>
      </c>
      <c r="M225" s="83">
        <v>1574176.0799999998</v>
      </c>
      <c r="N225" s="83">
        <v>1759345.0599999989</v>
      </c>
      <c r="P225" s="83">
        <v>2208587.0499999998</v>
      </c>
      <c r="Q225" s="83">
        <v>328893.09999999998</v>
      </c>
      <c r="T225" s="83">
        <v>13515039.440000009</v>
      </c>
      <c r="U225" s="83">
        <v>4195226.9300000016</v>
      </c>
      <c r="V225" s="83">
        <v>25910778.890000004</v>
      </c>
      <c r="W225" s="83">
        <v>6187230.4899999984</v>
      </c>
      <c r="Z225" s="83">
        <v>13741.289999999999</v>
      </c>
      <c r="AA225" s="83">
        <v>12735.92</v>
      </c>
      <c r="AB225" s="83">
        <v>426670.33000000007</v>
      </c>
      <c r="AC225" s="83">
        <v>108849.23999999992</v>
      </c>
      <c r="AD225" s="83">
        <v>760665.91999999993</v>
      </c>
      <c r="AE225" s="83">
        <v>1205569.8599999999</v>
      </c>
      <c r="AF225" s="83">
        <v>17952734.499999996</v>
      </c>
      <c r="AG225" s="83">
        <v>12815661.729999997</v>
      </c>
      <c r="AJ225" s="83">
        <v>4758812.0199999996</v>
      </c>
      <c r="AK225" s="83">
        <v>1294059.79</v>
      </c>
      <c r="AL225" s="83">
        <v>3928100.6000000006</v>
      </c>
      <c r="AM225" s="83">
        <v>1215940.5599999998</v>
      </c>
      <c r="AN225" s="83">
        <v>403607.94999999995</v>
      </c>
      <c r="AO225" s="83">
        <v>33650</v>
      </c>
      <c r="AP225" s="83">
        <v>58898.31</v>
      </c>
      <c r="AQ225" s="83">
        <v>4866829.2299999995</v>
      </c>
      <c r="AS225" s="83">
        <v>373640.57</v>
      </c>
      <c r="AT225" s="83">
        <v>426024.94999999995</v>
      </c>
      <c r="AU225" s="83">
        <v>2038534.6</v>
      </c>
      <c r="AV225" s="83">
        <v>196830.63</v>
      </c>
      <c r="AW225" s="83">
        <v>146349.29</v>
      </c>
      <c r="AX225" s="83">
        <v>10883.5</v>
      </c>
      <c r="AY225" s="83">
        <v>355514.61</v>
      </c>
      <c r="BA225" s="83">
        <v>11246.15</v>
      </c>
      <c r="BB225" s="83">
        <v>788090.46000000008</v>
      </c>
      <c r="BC225" s="83">
        <v>341293.68</v>
      </c>
      <c r="BD225" s="83">
        <v>2000074.73</v>
      </c>
      <c r="BE225" s="83">
        <v>272485.59999999998</v>
      </c>
      <c r="BF225" s="83">
        <v>77180.17</v>
      </c>
      <c r="BG225" s="83">
        <v>226465.22999999995</v>
      </c>
      <c r="BI225" s="83">
        <v>244653.35</v>
      </c>
      <c r="BJ225" s="83">
        <v>707.21</v>
      </c>
      <c r="BL225" s="83">
        <v>11438384.890000001</v>
      </c>
      <c r="BM225" s="83">
        <v>2969180</v>
      </c>
      <c r="BN225" s="83">
        <v>5466581.71</v>
      </c>
      <c r="BO225" s="83">
        <v>1697.8400000000001</v>
      </c>
      <c r="BP225" s="83">
        <v>89853.57</v>
      </c>
      <c r="BQ225" s="83">
        <v>2710614.29</v>
      </c>
      <c r="BR225" s="83">
        <v>1826957.5899999999</v>
      </c>
      <c r="BT225" s="83">
        <v>546757.28</v>
      </c>
      <c r="BU225" s="83">
        <v>546757.28</v>
      </c>
      <c r="BV225" s="83">
        <v>7449.5</v>
      </c>
      <c r="BX225" s="83">
        <v>1258828.3499999999</v>
      </c>
      <c r="BY225" s="83">
        <v>2518149.8200000003</v>
      </c>
      <c r="CC225" s="83">
        <v>250184.47999999998</v>
      </c>
      <c r="CD225" s="83">
        <v>25575</v>
      </c>
      <c r="CE225" s="83">
        <v>817001.36</v>
      </c>
      <c r="CF225" s="83">
        <v>28251.41</v>
      </c>
      <c r="CK225" s="83">
        <v>297282.92000000004</v>
      </c>
      <c r="CL225" s="83">
        <v>297282.92000000004</v>
      </c>
      <c r="CO225" s="83">
        <v>21758.61</v>
      </c>
      <c r="CP225" s="83">
        <v>55465.850000000006</v>
      </c>
      <c r="CQ225" s="83">
        <v>19218.349999999999</v>
      </c>
      <c r="CR225" s="83">
        <v>53312.639999999999</v>
      </c>
      <c r="CS225" s="83">
        <v>1020995.39</v>
      </c>
      <c r="CT225" s="83">
        <v>981878.89999999991</v>
      </c>
    </row>
    <row r="226" spans="2:98" x14ac:dyDescent="0.25">
      <c r="B226" s="84" t="s">
        <v>451</v>
      </c>
      <c r="C226" s="84" t="s">
        <v>452</v>
      </c>
      <c r="D226" s="83">
        <v>162789103.88000005</v>
      </c>
      <c r="E226" s="83">
        <v>63897561.93999999</v>
      </c>
      <c r="F226" s="83">
        <v>1820790.41</v>
      </c>
      <c r="G226" s="83">
        <v>890540.81</v>
      </c>
      <c r="I226" s="83">
        <v>6980705.9199999999</v>
      </c>
      <c r="J226" s="83">
        <v>450048.96999999991</v>
      </c>
      <c r="K226" s="83">
        <v>219311.6</v>
      </c>
      <c r="L226" s="83">
        <v>25036065.559999999</v>
      </c>
      <c r="M226" s="83">
        <v>1076788.5199999998</v>
      </c>
      <c r="N226" s="83">
        <v>1269782.8</v>
      </c>
      <c r="P226" s="83">
        <v>645055.18999999994</v>
      </c>
      <c r="Q226" s="83">
        <v>252746.77000000008</v>
      </c>
      <c r="T226" s="83">
        <v>5481543.8999999985</v>
      </c>
      <c r="U226" s="83">
        <v>2096103.1600000001</v>
      </c>
      <c r="V226" s="83">
        <v>10557137.820000004</v>
      </c>
      <c r="W226" s="83">
        <v>3105131.8</v>
      </c>
      <c r="AB226" s="83">
        <v>36934.92</v>
      </c>
      <c r="AC226" s="83">
        <v>14186.08</v>
      </c>
      <c r="AD226" s="83">
        <v>267958.79999999993</v>
      </c>
      <c r="AE226" s="83">
        <v>488673.25000000047</v>
      </c>
      <c r="AF226" s="83">
        <v>7812763.7699999986</v>
      </c>
      <c r="AG226" s="83">
        <v>7068053.3500000015</v>
      </c>
      <c r="AH226" s="83">
        <v>215630.32000000007</v>
      </c>
      <c r="AI226" s="83">
        <v>138747.3300000001</v>
      </c>
      <c r="AJ226" s="83">
        <v>2622546.0700000012</v>
      </c>
      <c r="AK226" s="83">
        <v>575178.93999999994</v>
      </c>
      <c r="AL226" s="83">
        <v>1844435.9100000001</v>
      </c>
      <c r="AM226" s="83">
        <v>1472677.4999999998</v>
      </c>
      <c r="AN226" s="83">
        <v>193128.06000000003</v>
      </c>
      <c r="AQ226" s="83">
        <v>1129026.05</v>
      </c>
      <c r="AR226" s="83">
        <v>1237086.3399999999</v>
      </c>
      <c r="AT226" s="83">
        <v>330521.07999999996</v>
      </c>
      <c r="AU226" s="83">
        <v>448870.23999999987</v>
      </c>
      <c r="AV226" s="83">
        <v>59431.65</v>
      </c>
      <c r="AW226" s="83">
        <v>59040.27</v>
      </c>
      <c r="AY226" s="83">
        <v>1132955.3599999999</v>
      </c>
      <c r="AZ226" s="83">
        <v>15</v>
      </c>
      <c r="BA226" s="83">
        <v>851704.83000000019</v>
      </c>
      <c r="BB226" s="83">
        <v>716658.36</v>
      </c>
      <c r="BC226" s="83">
        <v>201768.92</v>
      </c>
      <c r="BD226" s="83">
        <v>285335.92999999993</v>
      </c>
      <c r="BE226" s="83">
        <v>32582.569999999996</v>
      </c>
      <c r="BF226" s="83">
        <v>17102.89</v>
      </c>
      <c r="BG226" s="83">
        <v>199273.09000000003</v>
      </c>
      <c r="BI226" s="83">
        <v>204609.55000000002</v>
      </c>
      <c r="BJ226" s="83">
        <v>659.78</v>
      </c>
      <c r="BL226" s="83">
        <v>502962.53</v>
      </c>
      <c r="BM226" s="83">
        <v>1624432</v>
      </c>
      <c r="BN226" s="83">
        <v>418709.47</v>
      </c>
      <c r="BO226" s="83">
        <v>875.43</v>
      </c>
      <c r="BP226" s="83">
        <v>82680.350000000006</v>
      </c>
      <c r="BQ226" s="83">
        <v>1776549.23</v>
      </c>
      <c r="BR226" s="83">
        <v>1360313.63</v>
      </c>
      <c r="BT226" s="83">
        <v>5205.3900000000003</v>
      </c>
      <c r="BU226" s="83">
        <v>5205.3900000000003</v>
      </c>
      <c r="BV226" s="83">
        <v>420947.93</v>
      </c>
      <c r="BX226" s="83">
        <v>372738.6</v>
      </c>
      <c r="BY226" s="83">
        <v>943453.91999999993</v>
      </c>
      <c r="CA226" s="83">
        <v>35723.800000000003</v>
      </c>
      <c r="CC226" s="83">
        <v>94702.629999999976</v>
      </c>
      <c r="CD226" s="83">
        <v>10000</v>
      </c>
      <c r="CE226" s="83">
        <v>323206.51000000007</v>
      </c>
      <c r="CF226" s="83">
        <v>16027.84</v>
      </c>
      <c r="CK226" s="83">
        <v>149182.89999999997</v>
      </c>
      <c r="CL226" s="83">
        <v>149182.89999999997</v>
      </c>
      <c r="CN226" s="83">
        <v>5876.9000000000005</v>
      </c>
      <c r="CO226" s="83">
        <v>76943.17</v>
      </c>
      <c r="CP226" s="83">
        <v>107505.94999999998</v>
      </c>
      <c r="CQ226" s="83">
        <v>18479.64</v>
      </c>
      <c r="CR226" s="83">
        <v>277835.66000000003</v>
      </c>
      <c r="CS226" s="83">
        <v>183596.78</v>
      </c>
      <c r="CT226" s="83">
        <v>544282.24</v>
      </c>
    </row>
    <row r="227" spans="2:98" x14ac:dyDescent="0.25">
      <c r="B227" s="84" t="s">
        <v>523</v>
      </c>
      <c r="C227" s="84" t="s">
        <v>524</v>
      </c>
      <c r="D227" s="83">
        <v>307973754.41999996</v>
      </c>
      <c r="E227" s="83">
        <v>124921177.93000002</v>
      </c>
      <c r="F227" s="83">
        <v>3799228.37</v>
      </c>
      <c r="G227" s="83">
        <v>2534773.06</v>
      </c>
      <c r="H227" s="83">
        <v>290173.81</v>
      </c>
      <c r="I227" s="83">
        <v>18773038.770000003</v>
      </c>
      <c r="J227" s="83">
        <v>1411506.0999999996</v>
      </c>
      <c r="K227" s="83">
        <v>990769.2</v>
      </c>
      <c r="L227" s="83">
        <v>43610805.480000004</v>
      </c>
      <c r="M227" s="83">
        <v>2326870.4999999995</v>
      </c>
      <c r="N227" s="83">
        <v>1986690.8800000001</v>
      </c>
      <c r="P227" s="83">
        <v>1012624.8500000001</v>
      </c>
      <c r="Q227" s="83">
        <v>368317.13</v>
      </c>
      <c r="T227" s="83">
        <v>11444303.09</v>
      </c>
      <c r="U227" s="83">
        <v>3680036.86</v>
      </c>
      <c r="V227" s="83">
        <v>21801057.43</v>
      </c>
      <c r="W227" s="83">
        <v>5409755.7699999996</v>
      </c>
      <c r="AB227" s="83">
        <v>1169390.4499999997</v>
      </c>
      <c r="AC227" s="83">
        <v>416812.79</v>
      </c>
      <c r="AD227" s="83">
        <v>548209.77999999991</v>
      </c>
      <c r="AE227" s="83">
        <v>1017965.6099999999</v>
      </c>
      <c r="AF227" s="83">
        <v>14997386.430000002</v>
      </c>
      <c r="AG227" s="83">
        <v>11445437.940000001</v>
      </c>
      <c r="AJ227" s="83">
        <v>6655014.0099999988</v>
      </c>
      <c r="AK227" s="83">
        <v>765935.38</v>
      </c>
      <c r="AL227" s="83">
        <v>3271332.25</v>
      </c>
      <c r="AM227" s="83">
        <v>179631.62999999995</v>
      </c>
      <c r="AN227" s="83">
        <v>101970.04000000001</v>
      </c>
      <c r="AO227" s="83">
        <v>368887.09000000008</v>
      </c>
      <c r="AQ227" s="83">
        <v>18120</v>
      </c>
      <c r="AT227" s="83">
        <v>241961.01</v>
      </c>
      <c r="AU227" s="83">
        <v>6773767.959999999</v>
      </c>
      <c r="AV227" s="83">
        <v>140992.23000000001</v>
      </c>
      <c r="AW227" s="83">
        <v>91977.159999999989</v>
      </c>
      <c r="AX227" s="83">
        <v>27848.37</v>
      </c>
      <c r="AY227" s="83">
        <v>386431.72</v>
      </c>
      <c r="BA227" s="83">
        <v>4684.5200000000004</v>
      </c>
      <c r="BB227" s="83">
        <v>1234292.1400000001</v>
      </c>
      <c r="BD227" s="83">
        <v>1165152.42</v>
      </c>
      <c r="BE227" s="83">
        <v>318996.65000000002</v>
      </c>
      <c r="BF227" s="83">
        <v>28971.079999999998</v>
      </c>
      <c r="BG227" s="83">
        <v>27194.37</v>
      </c>
      <c r="BL227" s="83">
        <v>135539.44</v>
      </c>
      <c r="BM227" s="83">
        <v>2540527.7999999998</v>
      </c>
      <c r="BN227" s="83">
        <v>2292219.35</v>
      </c>
      <c r="BO227" s="83">
        <v>867.8</v>
      </c>
      <c r="BQ227" s="83">
        <v>3527838.03</v>
      </c>
      <c r="BX227" s="83">
        <v>955697.15999999992</v>
      </c>
      <c r="BY227" s="83">
        <v>1732525.46</v>
      </c>
      <c r="CC227" s="83">
        <v>202043.84</v>
      </c>
      <c r="CD227" s="83">
        <v>37780.5</v>
      </c>
      <c r="CE227" s="83">
        <v>139351.97</v>
      </c>
      <c r="CF227" s="83">
        <v>7906.43</v>
      </c>
      <c r="CK227" s="83">
        <v>160039.88999999998</v>
      </c>
      <c r="CL227" s="83">
        <v>160039.88999999998</v>
      </c>
      <c r="CR227" s="83">
        <v>238396.1</v>
      </c>
      <c r="CT227" s="83">
        <v>243528.39</v>
      </c>
    </row>
    <row r="228" spans="2:98" x14ac:dyDescent="0.25">
      <c r="B228" s="84" t="s">
        <v>341</v>
      </c>
      <c r="C228" s="84" t="s">
        <v>342</v>
      </c>
      <c r="D228" s="83">
        <v>390418752.26999998</v>
      </c>
      <c r="E228" s="83">
        <v>164401378.92000008</v>
      </c>
      <c r="F228" s="83">
        <v>3605403.39</v>
      </c>
      <c r="G228" s="83">
        <v>2861937.5000000005</v>
      </c>
      <c r="I228" s="83">
        <v>11637070.20000001</v>
      </c>
      <c r="J228" s="83">
        <v>1004836.8300000002</v>
      </c>
      <c r="L228" s="83">
        <v>61223231.409999996</v>
      </c>
      <c r="M228" s="83">
        <v>716782.49999999988</v>
      </c>
      <c r="N228" s="83">
        <v>3715651.19</v>
      </c>
      <c r="P228" s="83">
        <v>1878507.2500000002</v>
      </c>
      <c r="Q228" s="83">
        <v>316306.34000000003</v>
      </c>
      <c r="T228" s="83">
        <v>13748182.200000007</v>
      </c>
      <c r="U228" s="83">
        <v>5036988.6900000023</v>
      </c>
      <c r="V228" s="83">
        <v>25759564.569999997</v>
      </c>
      <c r="W228" s="83">
        <v>6967740.1500000004</v>
      </c>
      <c r="AB228" s="83">
        <v>1325587.9699999995</v>
      </c>
      <c r="AC228" s="83">
        <v>166108.66</v>
      </c>
      <c r="AD228" s="83">
        <v>1011353.3999999998</v>
      </c>
      <c r="AE228" s="83">
        <v>783307.02999999991</v>
      </c>
      <c r="AF228" s="83">
        <v>19877631.699999984</v>
      </c>
      <c r="AG228" s="83">
        <v>15056661.479999997</v>
      </c>
      <c r="AI228" s="83">
        <v>0</v>
      </c>
      <c r="AJ228" s="83">
        <v>5593855.209999999</v>
      </c>
      <c r="AK228" s="83">
        <v>1124168.3899999999</v>
      </c>
      <c r="AL228" s="83">
        <v>2802355.1</v>
      </c>
      <c r="AM228" s="83">
        <v>1658316.6499999997</v>
      </c>
      <c r="AN228" s="83">
        <v>1423205.9000000001</v>
      </c>
      <c r="AO228" s="83">
        <v>243761.51</v>
      </c>
      <c r="AP228" s="83">
        <v>75996.83</v>
      </c>
      <c r="AQ228" s="83">
        <v>4000360.4900000007</v>
      </c>
      <c r="AT228" s="83">
        <v>1173827.6699999995</v>
      </c>
      <c r="AU228" s="83">
        <v>1655324.31</v>
      </c>
      <c r="AV228" s="83">
        <v>102680.5</v>
      </c>
      <c r="AW228" s="83">
        <v>102665.12999999999</v>
      </c>
      <c r="AX228" s="83">
        <v>40599</v>
      </c>
      <c r="AY228" s="83">
        <v>1078751.4099999999</v>
      </c>
      <c r="AZ228" s="83">
        <v>780999.67</v>
      </c>
      <c r="BB228" s="83">
        <v>1809797.6</v>
      </c>
      <c r="BC228" s="83">
        <v>599697.31999999995</v>
      </c>
      <c r="BD228" s="83">
        <v>1452919.8900000001</v>
      </c>
      <c r="BE228" s="83">
        <v>263615.35999999999</v>
      </c>
      <c r="BF228" s="83">
        <v>12587.92</v>
      </c>
      <c r="BG228" s="83">
        <v>28057.53</v>
      </c>
      <c r="BH228" s="83">
        <v>168797.65</v>
      </c>
      <c r="BI228" s="83">
        <v>485394.36</v>
      </c>
      <c r="BJ228" s="83">
        <v>25299.94</v>
      </c>
      <c r="BL228" s="83">
        <v>405875.57999999996</v>
      </c>
      <c r="BM228" s="83">
        <v>3460137</v>
      </c>
      <c r="BN228" s="83">
        <v>4404705.4500000011</v>
      </c>
      <c r="BO228" s="83">
        <v>13640.5</v>
      </c>
      <c r="BP228" s="83">
        <v>98680.89</v>
      </c>
      <c r="BQ228" s="83">
        <v>3895209.94</v>
      </c>
      <c r="BR228" s="83">
        <v>1591534.27</v>
      </c>
      <c r="BT228" s="83">
        <v>186889.7</v>
      </c>
      <c r="BU228" s="83">
        <v>186889.7</v>
      </c>
      <c r="BX228" s="83">
        <v>1667537.2199999997</v>
      </c>
      <c r="BY228" s="83">
        <v>2333112.0300000003</v>
      </c>
      <c r="CA228" s="83">
        <v>1445.52</v>
      </c>
      <c r="CC228" s="83">
        <v>200332.26000000004</v>
      </c>
      <c r="CE228" s="83">
        <v>1030871.4</v>
      </c>
      <c r="CF228" s="83">
        <v>100699.41</v>
      </c>
      <c r="CH228" s="83">
        <v>64204.79</v>
      </c>
      <c r="CK228" s="83">
        <v>468128.45000000007</v>
      </c>
      <c r="CL228" s="83">
        <v>468128.45000000007</v>
      </c>
      <c r="CO228" s="83">
        <v>9086.34</v>
      </c>
      <c r="CQ228" s="83">
        <v>34132.080000000002</v>
      </c>
      <c r="CS228" s="83">
        <v>2363980.62</v>
      </c>
      <c r="CT228" s="83">
        <v>291282.10000000003</v>
      </c>
    </row>
    <row r="229" spans="2:98" x14ac:dyDescent="0.25">
      <c r="B229" s="84" t="s">
        <v>215</v>
      </c>
      <c r="C229" s="84" t="s">
        <v>216</v>
      </c>
      <c r="D229" s="83">
        <v>94650685.820000023</v>
      </c>
      <c r="E229" s="83">
        <v>39334775.360000014</v>
      </c>
      <c r="F229" s="83">
        <v>710002.30999999971</v>
      </c>
      <c r="G229" s="83">
        <v>3931012.2399999993</v>
      </c>
      <c r="I229" s="83">
        <v>623814.49</v>
      </c>
      <c r="J229" s="83">
        <v>267113.78999999998</v>
      </c>
      <c r="K229" s="83">
        <v>144456</v>
      </c>
      <c r="L229" s="83">
        <v>14900542.310000001</v>
      </c>
      <c r="M229" s="83">
        <v>411223.3</v>
      </c>
      <c r="N229" s="83">
        <v>750987.42000000027</v>
      </c>
      <c r="P229" s="83">
        <v>313333.89999999997</v>
      </c>
      <c r="Q229" s="83">
        <v>108514.86</v>
      </c>
      <c r="T229" s="83">
        <v>3317250.66</v>
      </c>
      <c r="U229" s="83">
        <v>1218926.42</v>
      </c>
      <c r="V229" s="83">
        <v>6409293.0299999993</v>
      </c>
      <c r="W229" s="83">
        <v>1744691.5999999999</v>
      </c>
      <c r="AB229" s="83">
        <v>13216.019999999995</v>
      </c>
      <c r="AC229" s="83">
        <v>4834.9800000000005</v>
      </c>
      <c r="AD229" s="83">
        <v>157580.42999999991</v>
      </c>
      <c r="AE229" s="83">
        <v>309493.62000000005</v>
      </c>
      <c r="AF229" s="83">
        <v>4722998.67</v>
      </c>
      <c r="AG229" s="83">
        <v>3896767.1399999997</v>
      </c>
      <c r="AH229" s="83">
        <v>105581.01000000001</v>
      </c>
      <c r="AI229" s="83">
        <v>189253.7600000001</v>
      </c>
      <c r="AJ229" s="83">
        <v>1823297.1999999993</v>
      </c>
      <c r="AK229" s="83">
        <v>416769</v>
      </c>
      <c r="AL229" s="83">
        <v>981889.82</v>
      </c>
      <c r="AM229" s="83">
        <v>244869.41999999998</v>
      </c>
      <c r="AN229" s="83">
        <v>317956.16000000009</v>
      </c>
      <c r="AO229" s="83">
        <v>2145889.6700000004</v>
      </c>
      <c r="AQ229" s="83">
        <v>107530.31999999998</v>
      </c>
      <c r="AT229" s="83">
        <v>5461.4699999999993</v>
      </c>
      <c r="AU229" s="83">
        <v>75378.44</v>
      </c>
      <c r="AV229" s="83">
        <v>47044.52</v>
      </c>
      <c r="AW229" s="83">
        <v>66957.87</v>
      </c>
      <c r="AY229" s="83">
        <v>13570.560000000001</v>
      </c>
      <c r="AZ229" s="83">
        <v>250579.96000000002</v>
      </c>
      <c r="BA229" s="83">
        <v>23184.5</v>
      </c>
      <c r="BB229" s="83">
        <v>195381.6</v>
      </c>
      <c r="BC229" s="83">
        <v>73415.42</v>
      </c>
      <c r="BD229" s="83">
        <v>236475.5</v>
      </c>
      <c r="BE229" s="83">
        <v>136715.69</v>
      </c>
      <c r="BF229" s="83">
        <v>14463.86</v>
      </c>
      <c r="BG229" s="83">
        <v>-22720.37</v>
      </c>
      <c r="BJ229" s="83">
        <v>69556.239999999976</v>
      </c>
      <c r="BM229" s="83">
        <v>956137</v>
      </c>
      <c r="BN229" s="83">
        <v>124267.77000000002</v>
      </c>
      <c r="BO229" s="83">
        <v>915.46</v>
      </c>
      <c r="BP229" s="83">
        <v>27611.009999999995</v>
      </c>
      <c r="BQ229" s="83">
        <v>520339.26</v>
      </c>
      <c r="BR229" s="83">
        <v>4539.92</v>
      </c>
      <c r="BS229" s="83">
        <v>24108.9</v>
      </c>
      <c r="BT229" s="83">
        <v>119495.18999999997</v>
      </c>
      <c r="BU229" s="83">
        <v>119495.18999999997</v>
      </c>
      <c r="BV229" s="83">
        <v>330</v>
      </c>
      <c r="BX229" s="83">
        <v>190809.80000000002</v>
      </c>
      <c r="BY229" s="83">
        <v>500476.33</v>
      </c>
      <c r="CC229" s="83">
        <v>777496.32000000007</v>
      </c>
      <c r="CE229" s="83">
        <v>275115</v>
      </c>
      <c r="CH229" s="83">
        <v>1374.2300000000002</v>
      </c>
      <c r="CK229" s="83">
        <v>80164.669999999984</v>
      </c>
      <c r="CL229" s="83">
        <v>80164.669999999984</v>
      </c>
      <c r="CR229" s="83">
        <v>55302.53</v>
      </c>
      <c r="CS229" s="83">
        <v>81364.69</v>
      </c>
      <c r="CT229" s="83">
        <v>101507.57</v>
      </c>
    </row>
    <row r="230" spans="2:98" x14ac:dyDescent="0.25">
      <c r="B230" s="84" t="s">
        <v>487</v>
      </c>
      <c r="C230" s="84" t="s">
        <v>488</v>
      </c>
      <c r="D230" s="83">
        <v>192776276.28000015</v>
      </c>
      <c r="E230" s="83">
        <v>74070294.499999955</v>
      </c>
      <c r="F230" s="83">
        <v>1729691.7399999995</v>
      </c>
      <c r="G230" s="83">
        <v>1170408.57</v>
      </c>
      <c r="I230" s="83">
        <v>7923218.3800000018</v>
      </c>
      <c r="J230" s="83">
        <v>2068005.8699999996</v>
      </c>
      <c r="L230" s="83">
        <v>30199383.129999995</v>
      </c>
      <c r="M230" s="83">
        <v>623844.08000000007</v>
      </c>
      <c r="N230" s="83">
        <v>2028686.72</v>
      </c>
      <c r="P230" s="83">
        <v>875148.1</v>
      </c>
      <c r="Q230" s="83">
        <v>832078.59999999986</v>
      </c>
      <c r="T230" s="83">
        <v>6364674.3499999996</v>
      </c>
      <c r="U230" s="83">
        <v>2552189.7500000005</v>
      </c>
      <c r="V230" s="83">
        <v>12335953.659999993</v>
      </c>
      <c r="W230" s="83">
        <v>3760748.7399999993</v>
      </c>
      <c r="AB230" s="83">
        <v>147561.70999999993</v>
      </c>
      <c r="AC230" s="83">
        <v>110376.30999999995</v>
      </c>
      <c r="AD230" s="83">
        <v>289639.88000000006</v>
      </c>
      <c r="AE230" s="83">
        <v>470336.08000000007</v>
      </c>
      <c r="AF230" s="83">
        <v>9027339.0199999996</v>
      </c>
      <c r="AG230" s="83">
        <v>7974255.7800000031</v>
      </c>
      <c r="AH230" s="83">
        <v>825480.35999999952</v>
      </c>
      <c r="AI230" s="83">
        <v>424032.34000000014</v>
      </c>
      <c r="AJ230" s="83">
        <v>2897537.79</v>
      </c>
      <c r="AK230" s="83">
        <v>825665.64</v>
      </c>
      <c r="AL230" s="83">
        <v>316677.94</v>
      </c>
      <c r="AM230" s="83">
        <v>379368.73</v>
      </c>
      <c r="AN230" s="83">
        <v>3582253.34</v>
      </c>
      <c r="AO230" s="83">
        <v>5236.75</v>
      </c>
      <c r="AP230" s="83">
        <v>105666.43</v>
      </c>
      <c r="AQ230" s="83">
        <v>2565860.27</v>
      </c>
      <c r="AR230" s="83">
        <v>365248.30000000005</v>
      </c>
      <c r="AS230" s="83">
        <v>1172087.1099999999</v>
      </c>
      <c r="AT230" s="83">
        <v>401813.10000000003</v>
      </c>
      <c r="AU230" s="83">
        <v>1024667.5999999999</v>
      </c>
      <c r="AV230" s="83">
        <v>200</v>
      </c>
      <c r="AW230" s="83">
        <v>78559.41</v>
      </c>
      <c r="AX230" s="83">
        <v>192917.37</v>
      </c>
      <c r="AY230" s="83">
        <v>336514.12</v>
      </c>
      <c r="AZ230" s="83">
        <v>492851.93</v>
      </c>
      <c r="BA230" s="83">
        <v>136796.57</v>
      </c>
      <c r="BB230" s="83">
        <v>193688.38</v>
      </c>
      <c r="BC230" s="83">
        <v>341670.44999999995</v>
      </c>
      <c r="BD230" s="83">
        <v>901745.49</v>
      </c>
      <c r="BE230" s="83">
        <v>195250.71000000002</v>
      </c>
      <c r="BF230" s="83">
        <v>24517.21</v>
      </c>
      <c r="BG230" s="83">
        <v>55338.250000000022</v>
      </c>
      <c r="BI230" s="83">
        <v>275252.55</v>
      </c>
      <c r="BL230" s="83">
        <v>11674.74</v>
      </c>
      <c r="BM230" s="83">
        <v>1620820.01</v>
      </c>
      <c r="BN230" s="83">
        <v>345311.67</v>
      </c>
      <c r="BO230" s="83">
        <v>27032.66</v>
      </c>
      <c r="BQ230" s="83">
        <v>1590583.1500000001</v>
      </c>
      <c r="BS230" s="83">
        <v>2327282.83</v>
      </c>
      <c r="BT230" s="83">
        <v>165914.28999999998</v>
      </c>
      <c r="BU230" s="83">
        <v>165914.28999999998</v>
      </c>
      <c r="BV230" s="83">
        <v>1020602.6</v>
      </c>
      <c r="BX230" s="83">
        <v>635424.02</v>
      </c>
      <c r="BY230" s="83">
        <v>1277080.9400000004</v>
      </c>
      <c r="CC230" s="83">
        <v>524334.49999999988</v>
      </c>
      <c r="CE230" s="83">
        <v>307477.43</v>
      </c>
      <c r="CF230" s="83">
        <v>28420.91</v>
      </c>
      <c r="CH230" s="83">
        <v>4988.38</v>
      </c>
      <c r="CK230" s="83">
        <v>129560.60000000002</v>
      </c>
      <c r="CL230" s="83">
        <v>129560.60000000002</v>
      </c>
      <c r="CT230" s="83">
        <v>89034.44</v>
      </c>
    </row>
    <row r="231" spans="2:98" x14ac:dyDescent="0.25">
      <c r="B231" s="84" t="s">
        <v>419</v>
      </c>
      <c r="C231" s="84" t="s">
        <v>420</v>
      </c>
      <c r="D231" s="83">
        <v>1173066.5699999998</v>
      </c>
      <c r="E231" s="83">
        <v>309093.07</v>
      </c>
      <c r="F231" s="83">
        <v>13607.84</v>
      </c>
      <c r="G231" s="83">
        <v>6008.46</v>
      </c>
      <c r="J231" s="83">
        <v>29333.599999999999</v>
      </c>
      <c r="L231" s="83">
        <v>288965.93999999994</v>
      </c>
      <c r="N231" s="83">
        <v>10079.33</v>
      </c>
      <c r="Q231" s="83">
        <v>2019.4299999999998</v>
      </c>
      <c r="T231" s="83">
        <v>24722.43</v>
      </c>
      <c r="U231" s="83">
        <v>22427.47</v>
      </c>
      <c r="V231" s="83">
        <v>37763.08</v>
      </c>
      <c r="W231" s="83">
        <v>30045.670000000006</v>
      </c>
      <c r="AC231" s="83">
        <v>25</v>
      </c>
      <c r="AD231" s="83">
        <v>874.86</v>
      </c>
      <c r="AE231" s="83">
        <v>2433.0300000000002</v>
      </c>
      <c r="AF231" s="83">
        <v>36936</v>
      </c>
      <c r="AG231" s="83">
        <v>84378.81</v>
      </c>
      <c r="AJ231" s="83">
        <v>36273.67</v>
      </c>
      <c r="AK231" s="83">
        <v>11119.89</v>
      </c>
      <c r="AL231" s="83">
        <v>11860.18</v>
      </c>
      <c r="AM231" s="83">
        <v>1696.73</v>
      </c>
      <c r="AN231" s="83">
        <v>3480.2799999999997</v>
      </c>
      <c r="AO231" s="83">
        <v>2521.5500000000002</v>
      </c>
      <c r="AR231" s="83">
        <v>74492.510000000009</v>
      </c>
      <c r="AT231" s="83">
        <v>380.87</v>
      </c>
      <c r="AU231" s="83">
        <v>7034.51</v>
      </c>
      <c r="AY231" s="83">
        <v>2280.17</v>
      </c>
      <c r="AZ231" s="83">
        <v>885.14</v>
      </c>
      <c r="BA231" s="83">
        <v>4080</v>
      </c>
      <c r="BB231" s="83">
        <v>1162.1199999999999</v>
      </c>
      <c r="BC231" s="83">
        <v>7845.9</v>
      </c>
      <c r="BD231" s="83">
        <v>27605.960000000003</v>
      </c>
      <c r="BI231" s="83">
        <v>7059.42</v>
      </c>
      <c r="BL231" s="83">
        <v>1233.27</v>
      </c>
      <c r="BM231" s="83">
        <v>15526</v>
      </c>
      <c r="BN231" s="83">
        <v>11782.689999999999</v>
      </c>
      <c r="BO231" s="83">
        <v>141.12</v>
      </c>
      <c r="BT231" s="83">
        <v>5328.84</v>
      </c>
      <c r="BU231" s="83">
        <v>5328.84</v>
      </c>
      <c r="BV231" s="83">
        <v>18574.419999999998</v>
      </c>
      <c r="BY231" s="83">
        <v>4200.88</v>
      </c>
      <c r="BZ231" s="83">
        <v>11644.59</v>
      </c>
      <c r="CC231" s="83">
        <v>1732.1399999999999</v>
      </c>
      <c r="CK231" s="83">
        <v>4409.7</v>
      </c>
      <c r="CL231" s="83">
        <v>4409.7</v>
      </c>
    </row>
    <row r="232" spans="2:98" x14ac:dyDescent="0.25">
      <c r="B232" s="84" t="s">
        <v>503</v>
      </c>
      <c r="C232" s="84" t="s">
        <v>504</v>
      </c>
      <c r="D232" s="83">
        <v>99448970.519999951</v>
      </c>
      <c r="E232" s="83">
        <v>38160881.469999999</v>
      </c>
      <c r="F232" s="83">
        <v>1384998.04</v>
      </c>
      <c r="G232" s="83">
        <v>1630787.3599999999</v>
      </c>
      <c r="I232" s="83">
        <v>1679487.77</v>
      </c>
      <c r="J232" s="83">
        <v>343299.12</v>
      </c>
      <c r="K232" s="83">
        <v>228722</v>
      </c>
      <c r="L232" s="83">
        <v>14172898.989999995</v>
      </c>
      <c r="M232" s="83">
        <v>361384.38000000006</v>
      </c>
      <c r="N232" s="83">
        <v>811214.29999999981</v>
      </c>
      <c r="P232" s="83">
        <v>1081312.81</v>
      </c>
      <c r="Q232" s="83">
        <v>260714.55</v>
      </c>
      <c r="T232" s="83">
        <v>3232106.9200000004</v>
      </c>
      <c r="U232" s="83">
        <v>1237609.6499999999</v>
      </c>
      <c r="V232" s="83">
        <v>6072164.0500000007</v>
      </c>
      <c r="W232" s="83">
        <v>1851270.4600000002</v>
      </c>
      <c r="AB232" s="83">
        <v>10685</v>
      </c>
      <c r="AC232" s="83">
        <v>10685</v>
      </c>
      <c r="AD232" s="83">
        <v>172359.74999999997</v>
      </c>
      <c r="AE232" s="83">
        <v>358159.62</v>
      </c>
      <c r="AF232" s="83">
        <v>4716740.87</v>
      </c>
      <c r="AG232" s="83">
        <v>3911905.9500000011</v>
      </c>
      <c r="AH232" s="83">
        <v>386345.07000000007</v>
      </c>
      <c r="AI232" s="83">
        <v>297494.19</v>
      </c>
      <c r="AJ232" s="83">
        <v>358.03999999999996</v>
      </c>
      <c r="AK232" s="83">
        <v>380808.36</v>
      </c>
      <c r="AL232" s="83">
        <v>135811.31</v>
      </c>
      <c r="AM232" s="83">
        <v>1709667.7700000003</v>
      </c>
      <c r="AN232" s="83">
        <v>190395.91999999998</v>
      </c>
      <c r="AO232" s="83">
        <v>24433.350000000006</v>
      </c>
      <c r="AP232" s="83">
        <v>20252.48</v>
      </c>
      <c r="AQ232" s="83">
        <v>153536.09</v>
      </c>
      <c r="AT232" s="83">
        <v>1949698.02</v>
      </c>
      <c r="AU232" s="83">
        <v>3102840.9</v>
      </c>
      <c r="AV232" s="83">
        <v>234973.72</v>
      </c>
      <c r="AW232" s="83">
        <v>50945.37</v>
      </c>
      <c r="AX232" s="83">
        <v>2234.5</v>
      </c>
      <c r="AY232" s="83">
        <v>1128917.33</v>
      </c>
      <c r="AZ232" s="83">
        <v>4014.41</v>
      </c>
      <c r="BA232" s="83">
        <v>-332.92</v>
      </c>
      <c r="BB232" s="83">
        <v>440677.06999999995</v>
      </c>
      <c r="BC232" s="83">
        <v>305608.37999999995</v>
      </c>
      <c r="BD232" s="83">
        <v>571626.99</v>
      </c>
      <c r="BE232" s="83">
        <v>4944.49</v>
      </c>
      <c r="BF232" s="83">
        <v>30503.360000000001</v>
      </c>
      <c r="BG232" s="83">
        <v>4190.0200000000004</v>
      </c>
      <c r="BL232" s="83">
        <v>332755.09999999998</v>
      </c>
      <c r="BM232" s="83">
        <v>1156313.78</v>
      </c>
      <c r="BN232" s="83">
        <v>197420.69</v>
      </c>
      <c r="BO232" s="83">
        <v>129.88</v>
      </c>
      <c r="BP232" s="83">
        <v>2816</v>
      </c>
      <c r="BR232" s="83">
        <v>64858</v>
      </c>
      <c r="BT232" s="83">
        <v>-1586.81</v>
      </c>
      <c r="BU232" s="83">
        <v>-1586.81</v>
      </c>
      <c r="BV232" s="83">
        <v>152571.64000000001</v>
      </c>
      <c r="BX232" s="83">
        <v>226749.56</v>
      </c>
      <c r="BY232" s="83">
        <v>810694.15000000014</v>
      </c>
      <c r="CC232" s="83">
        <v>2577285.31</v>
      </c>
      <c r="CD232" s="83">
        <v>50000</v>
      </c>
      <c r="CE232" s="83">
        <v>846837.11</v>
      </c>
      <c r="CF232" s="83">
        <v>14018.55</v>
      </c>
      <c r="CI232" s="83">
        <v>8000</v>
      </c>
      <c r="CK232" s="83">
        <v>102766.61000000003</v>
      </c>
      <c r="CL232" s="83">
        <v>102766.61000000003</v>
      </c>
      <c r="CT232" s="83">
        <v>88008.67</v>
      </c>
    </row>
    <row r="233" spans="2:98" x14ac:dyDescent="0.25">
      <c r="B233" s="84" t="s">
        <v>693</v>
      </c>
      <c r="C233" s="84" t="s">
        <v>694</v>
      </c>
      <c r="D233" s="83">
        <v>166456276.95999998</v>
      </c>
      <c r="E233" s="83">
        <v>61594411.640000001</v>
      </c>
      <c r="F233" s="83">
        <v>1463152.4100000001</v>
      </c>
      <c r="G233" s="83">
        <v>450880.54000000004</v>
      </c>
      <c r="I233" s="83">
        <v>11914557.160000002</v>
      </c>
      <c r="J233" s="83">
        <v>927780.97</v>
      </c>
      <c r="K233" s="83">
        <v>184181.4</v>
      </c>
      <c r="L233" s="83">
        <v>21716211.369999997</v>
      </c>
      <c r="M233" s="83">
        <v>1242964.94</v>
      </c>
      <c r="N233" s="83">
        <v>648620.21000000008</v>
      </c>
      <c r="P233" s="83">
        <v>1224961.81</v>
      </c>
      <c r="Q233" s="83">
        <v>252547.24999999997</v>
      </c>
      <c r="S233" s="83">
        <v>9.999999999308784E-3</v>
      </c>
      <c r="T233" s="83">
        <v>5671315.1000000006</v>
      </c>
      <c r="U233" s="83">
        <v>1853495.7100000004</v>
      </c>
      <c r="V233" s="83">
        <v>10845976.539999997</v>
      </c>
      <c r="W233" s="83">
        <v>2682586.2200000007</v>
      </c>
      <c r="AB233" s="83">
        <v>545093.64000000013</v>
      </c>
      <c r="AC233" s="83">
        <v>121377.87999999998</v>
      </c>
      <c r="AD233" s="83">
        <v>335898.26999999996</v>
      </c>
      <c r="AE233" s="83">
        <v>564197.17999999993</v>
      </c>
      <c r="AF233" s="83">
        <v>8135587.6100000022</v>
      </c>
      <c r="AG233" s="83">
        <v>5874515.7899999991</v>
      </c>
      <c r="AH233" s="83">
        <v>138271.32</v>
      </c>
      <c r="AI233" s="83">
        <v>45460</v>
      </c>
      <c r="AJ233" s="83">
        <v>2908007.67</v>
      </c>
      <c r="AK233" s="83">
        <v>491950.31</v>
      </c>
      <c r="AL233" s="83">
        <v>-4530.96</v>
      </c>
      <c r="AM233" s="83">
        <v>402311.41000000003</v>
      </c>
      <c r="AN233" s="83">
        <v>858341.08</v>
      </c>
      <c r="AO233" s="83">
        <v>306970.98</v>
      </c>
      <c r="AQ233" s="83">
        <v>62189.85</v>
      </c>
      <c r="AT233" s="83">
        <v>219826.73</v>
      </c>
      <c r="AU233" s="83">
        <v>4770574.2699999996</v>
      </c>
      <c r="AV233" s="83">
        <v>20229.5</v>
      </c>
      <c r="AW233" s="83">
        <v>77514.7</v>
      </c>
      <c r="AX233" s="83">
        <v>208084.8</v>
      </c>
      <c r="AY233" s="83">
        <v>1543213.13</v>
      </c>
      <c r="AZ233" s="83">
        <v>19350</v>
      </c>
      <c r="BA233" s="83">
        <v>23191.040000000001</v>
      </c>
      <c r="BB233" s="83">
        <v>459223.07999999996</v>
      </c>
      <c r="BC233" s="83">
        <v>235528.48</v>
      </c>
      <c r="BD233" s="83">
        <v>87045.85</v>
      </c>
      <c r="BE233" s="83">
        <v>141983.62</v>
      </c>
      <c r="BF233" s="83">
        <v>3425.79</v>
      </c>
      <c r="BG233" s="83">
        <v>105862.89</v>
      </c>
      <c r="BH233" s="83">
        <v>183489.18</v>
      </c>
      <c r="BI233" s="83">
        <v>1265253.0899999999</v>
      </c>
      <c r="BL233" s="83">
        <v>379383.65</v>
      </c>
      <c r="BM233" s="83">
        <v>1804789.51</v>
      </c>
      <c r="BN233" s="83">
        <v>372565.14999999997</v>
      </c>
      <c r="BO233" s="83">
        <v>4136.16</v>
      </c>
      <c r="BP233" s="83">
        <v>123190.23</v>
      </c>
      <c r="BQ233" s="83">
        <v>1848554.98</v>
      </c>
      <c r="BR233" s="83">
        <v>693647.3</v>
      </c>
      <c r="BS233" s="83">
        <v>2289232.94</v>
      </c>
      <c r="BT233" s="83">
        <v>162448.47999999998</v>
      </c>
      <c r="BU233" s="83">
        <v>162448.47999999998</v>
      </c>
      <c r="BX233" s="83">
        <v>456384.45000000007</v>
      </c>
      <c r="BY233" s="83">
        <v>1245508.26</v>
      </c>
      <c r="BZ233" s="83">
        <v>118.92</v>
      </c>
      <c r="CA233" s="83">
        <v>14667.93</v>
      </c>
      <c r="CC233" s="83">
        <v>111071.5</v>
      </c>
      <c r="CE233" s="83">
        <v>1452201.64</v>
      </c>
      <c r="CH233" s="83">
        <v>102751.27</v>
      </c>
      <c r="CK233" s="83">
        <v>217886.02000000002</v>
      </c>
      <c r="CL233" s="83">
        <v>217886.02000000002</v>
      </c>
      <c r="CP233" s="83">
        <v>66745.37</v>
      </c>
      <c r="CQ233" s="83">
        <v>97042.010000000009</v>
      </c>
      <c r="CR233" s="83">
        <v>686426.59</v>
      </c>
      <c r="CS233" s="83">
        <v>1213984.28</v>
      </c>
      <c r="CT233" s="83">
        <v>290458.86</v>
      </c>
    </row>
    <row r="234" spans="2:98" x14ac:dyDescent="0.25">
      <c r="B234" s="84" t="s">
        <v>455</v>
      </c>
      <c r="C234" s="84" t="s">
        <v>456</v>
      </c>
      <c r="D234" s="83">
        <v>45011554.30999998</v>
      </c>
      <c r="E234" s="83">
        <v>16868654.919999998</v>
      </c>
      <c r="F234" s="83">
        <v>435950.85</v>
      </c>
      <c r="G234" s="83">
        <v>196516.89</v>
      </c>
      <c r="I234" s="83">
        <v>1729313.3</v>
      </c>
      <c r="J234" s="83">
        <v>174682.05</v>
      </c>
      <c r="K234" s="83">
        <v>60190</v>
      </c>
      <c r="L234" s="83">
        <v>7082187.6799999978</v>
      </c>
      <c r="M234" s="83">
        <v>211089.13</v>
      </c>
      <c r="N234" s="83">
        <v>359766.11</v>
      </c>
      <c r="P234" s="83">
        <v>230382.3</v>
      </c>
      <c r="Q234" s="83">
        <v>75039.92</v>
      </c>
      <c r="T234" s="83">
        <v>1440935.31</v>
      </c>
      <c r="U234" s="83">
        <v>593974.91999999993</v>
      </c>
      <c r="V234" s="83">
        <v>2763761.3200000003</v>
      </c>
      <c r="W234" s="83">
        <v>851818.80999999994</v>
      </c>
      <c r="AB234" s="83">
        <v>76084.78</v>
      </c>
      <c r="AC234" s="83">
        <v>31351.929999999997</v>
      </c>
      <c r="AD234" s="83">
        <v>68068.14</v>
      </c>
      <c r="AE234" s="83">
        <v>100273.35999999999</v>
      </c>
      <c r="AF234" s="83">
        <v>2397602.7400000002</v>
      </c>
      <c r="AG234" s="83">
        <v>1967799.71</v>
      </c>
      <c r="AJ234" s="83">
        <v>1347298.02</v>
      </c>
      <c r="AK234" s="83">
        <v>153930.26</v>
      </c>
      <c r="AL234" s="83">
        <v>120481.63</v>
      </c>
      <c r="AM234" s="83">
        <v>1752.8799999999999</v>
      </c>
      <c r="AN234" s="83">
        <v>12506.050000000001</v>
      </c>
      <c r="AO234" s="83">
        <v>694749.80999999994</v>
      </c>
      <c r="AQ234" s="83">
        <v>29199.440000000002</v>
      </c>
      <c r="AS234" s="83">
        <v>1200</v>
      </c>
      <c r="AT234" s="83">
        <v>8108.85</v>
      </c>
      <c r="AU234" s="83">
        <v>1254818.81</v>
      </c>
      <c r="AV234" s="83">
        <v>32281.67</v>
      </c>
      <c r="AW234" s="83">
        <v>43844.37</v>
      </c>
      <c r="AY234" s="83">
        <v>117954.35</v>
      </c>
      <c r="AZ234" s="83">
        <v>114073.35</v>
      </c>
      <c r="BA234" s="83">
        <v>37600</v>
      </c>
      <c r="BB234" s="83">
        <v>36014.47</v>
      </c>
      <c r="BC234" s="83">
        <v>68046.289999999994</v>
      </c>
      <c r="BD234" s="83">
        <v>337108.35</v>
      </c>
      <c r="BF234" s="83">
        <v>14976.02</v>
      </c>
      <c r="BG234" s="83">
        <v>86113.14</v>
      </c>
      <c r="BL234" s="83">
        <v>80767</v>
      </c>
      <c r="BM234" s="83">
        <v>489709.07</v>
      </c>
      <c r="BN234" s="83">
        <v>93607.14</v>
      </c>
      <c r="BO234" s="83">
        <v>2003.55</v>
      </c>
      <c r="BP234" s="83">
        <v>19683.73</v>
      </c>
      <c r="BQ234" s="83">
        <v>258833.82</v>
      </c>
      <c r="BR234" s="83">
        <v>627608.18000000005</v>
      </c>
      <c r="BS234" s="83">
        <v>422005.17</v>
      </c>
      <c r="BT234" s="83">
        <v>14213.009999999998</v>
      </c>
      <c r="BU234" s="83">
        <v>14213.009999999998</v>
      </c>
      <c r="BX234" s="83">
        <v>76425.680000000008</v>
      </c>
      <c r="BY234" s="83">
        <v>447658.25</v>
      </c>
      <c r="CC234" s="83">
        <v>70627.290000000008</v>
      </c>
      <c r="CK234" s="83">
        <v>67957.279999999999</v>
      </c>
      <c r="CL234" s="83">
        <v>67957.279999999999</v>
      </c>
      <c r="CP234" s="83">
        <v>39542.82</v>
      </c>
      <c r="CQ234" s="83">
        <v>48124.84</v>
      </c>
      <c r="CT234" s="83">
        <v>25285.55</v>
      </c>
    </row>
    <row r="235" spans="2:98" x14ac:dyDescent="0.25">
      <c r="B235" s="84" t="s">
        <v>729</v>
      </c>
      <c r="C235" s="84" t="s">
        <v>730</v>
      </c>
      <c r="D235" s="83">
        <v>37115759.539999947</v>
      </c>
      <c r="E235" s="83">
        <v>14291925.219999999</v>
      </c>
      <c r="F235" s="83">
        <v>357551.37</v>
      </c>
      <c r="G235" s="83">
        <v>271290.23999999993</v>
      </c>
      <c r="J235" s="83">
        <v>431181.44999999995</v>
      </c>
      <c r="L235" s="83">
        <v>5400597.7400000002</v>
      </c>
      <c r="N235" s="83">
        <v>292532.88</v>
      </c>
      <c r="Q235" s="83">
        <v>599212.30000000005</v>
      </c>
      <c r="R235" s="83">
        <v>1749910.46</v>
      </c>
      <c r="S235" s="83">
        <v>1613119.8699999999</v>
      </c>
      <c r="T235" s="83">
        <v>1139306.22</v>
      </c>
      <c r="U235" s="83">
        <v>470316.58000000007</v>
      </c>
      <c r="V235" s="83">
        <v>2211931.86</v>
      </c>
      <c r="W235" s="83">
        <v>698224.41</v>
      </c>
      <c r="AB235" s="83">
        <v>29911.61</v>
      </c>
      <c r="AC235" s="83">
        <v>12382.25</v>
      </c>
      <c r="AD235" s="83">
        <v>51780.750000000007</v>
      </c>
      <c r="AE235" s="83">
        <v>100792.43000000001</v>
      </c>
      <c r="AH235" s="83">
        <v>1108.69</v>
      </c>
      <c r="AJ235" s="83">
        <v>1009497.5199999999</v>
      </c>
      <c r="AK235" s="83">
        <v>202849.38</v>
      </c>
      <c r="AL235" s="83">
        <v>83169.97</v>
      </c>
      <c r="AM235" s="83">
        <v>338394.83</v>
      </c>
      <c r="AQ235" s="83">
        <v>162023.4</v>
      </c>
      <c r="AU235" s="83">
        <v>2710267.1899999995</v>
      </c>
      <c r="AV235" s="83">
        <v>67252.5</v>
      </c>
      <c r="AW235" s="83">
        <v>50802.61</v>
      </c>
      <c r="AZ235" s="83">
        <v>71020.33</v>
      </c>
      <c r="BB235" s="83">
        <v>160051.03999999998</v>
      </c>
      <c r="BD235" s="83">
        <v>194805.26</v>
      </c>
      <c r="BG235" s="83">
        <v>24679.99</v>
      </c>
      <c r="BM235" s="83">
        <v>399696.51</v>
      </c>
      <c r="BN235" s="83">
        <v>147393.07</v>
      </c>
      <c r="BO235" s="83">
        <v>1693.44</v>
      </c>
      <c r="BP235" s="83">
        <v>2101.61</v>
      </c>
      <c r="BS235" s="83">
        <v>496330.49</v>
      </c>
      <c r="BT235" s="83">
        <v>70690.3</v>
      </c>
      <c r="BU235" s="83">
        <v>70690.3</v>
      </c>
      <c r="BX235" s="83">
        <v>78391.010000000009</v>
      </c>
      <c r="BY235" s="83">
        <v>360777.31</v>
      </c>
      <c r="CC235" s="83">
        <v>397275.29</v>
      </c>
      <c r="CE235" s="83">
        <v>20420.490000000002</v>
      </c>
      <c r="CF235" s="83">
        <v>385.68</v>
      </c>
      <c r="CK235" s="83">
        <v>79190.89</v>
      </c>
      <c r="CL235" s="83">
        <v>79190.89</v>
      </c>
      <c r="CP235" s="83">
        <v>96974.7</v>
      </c>
      <c r="CT235" s="83">
        <v>166548.4</v>
      </c>
    </row>
    <row r="236" spans="2:98" x14ac:dyDescent="0.25">
      <c r="B236" s="84" t="s">
        <v>319</v>
      </c>
      <c r="C236" s="84" t="s">
        <v>320</v>
      </c>
      <c r="D236" s="83">
        <v>8888413.7200000044</v>
      </c>
      <c r="E236" s="83">
        <v>2790922.2399999998</v>
      </c>
      <c r="F236" s="83">
        <v>91302.950000000012</v>
      </c>
      <c r="G236" s="83">
        <v>31753.99</v>
      </c>
      <c r="I236" s="83">
        <v>15075.01</v>
      </c>
      <c r="J236" s="83">
        <v>1993.22</v>
      </c>
      <c r="L236" s="83">
        <v>1885827.2900000003</v>
      </c>
      <c r="M236" s="83">
        <v>113227.15999999999</v>
      </c>
      <c r="N236" s="83">
        <v>93447.829999999987</v>
      </c>
      <c r="P236" s="83">
        <v>53699</v>
      </c>
      <c r="Q236" s="83">
        <v>8305.99</v>
      </c>
      <c r="T236" s="83">
        <v>217096.64</v>
      </c>
      <c r="U236" s="83">
        <v>157668.67000000001</v>
      </c>
      <c r="V236" s="83">
        <v>418674.4</v>
      </c>
      <c r="W236" s="83">
        <v>221607.19000000003</v>
      </c>
      <c r="Y236" s="83">
        <v>68.239999999999995</v>
      </c>
      <c r="AD236" s="83">
        <v>11082.119999999999</v>
      </c>
      <c r="AE236" s="83">
        <v>26773.9</v>
      </c>
      <c r="AF236" s="83">
        <v>407846</v>
      </c>
      <c r="AG236" s="83">
        <v>553469</v>
      </c>
      <c r="AH236" s="83">
        <v>5807.4500000000007</v>
      </c>
      <c r="AI236" s="83">
        <v>4267.6499999999996</v>
      </c>
      <c r="AJ236" s="83">
        <v>241445.15000000002</v>
      </c>
      <c r="AK236" s="83">
        <v>34334.44</v>
      </c>
      <c r="AL236" s="83">
        <v>195223.43</v>
      </c>
      <c r="AM236" s="83">
        <v>269065.59999999998</v>
      </c>
      <c r="AN236" s="83">
        <v>82613.789999999994</v>
      </c>
      <c r="AO236" s="83">
        <v>82614.34</v>
      </c>
      <c r="AT236" s="83">
        <v>35366.22</v>
      </c>
      <c r="AU236" s="83">
        <v>198502.56</v>
      </c>
      <c r="AV236" s="83">
        <v>14500.83</v>
      </c>
      <c r="AW236" s="83">
        <v>34587</v>
      </c>
      <c r="AY236" s="83">
        <v>3474.65</v>
      </c>
      <c r="AZ236" s="83">
        <v>17869.46</v>
      </c>
      <c r="BB236" s="83">
        <v>4833.01</v>
      </c>
      <c r="BC236" s="83">
        <v>31504.370000000003</v>
      </c>
      <c r="BD236" s="83">
        <v>21522.58</v>
      </c>
      <c r="BF236" s="83">
        <v>33000</v>
      </c>
      <c r="BG236" s="83">
        <v>5540.93</v>
      </c>
      <c r="BM236" s="83">
        <v>97432.48000000001</v>
      </c>
      <c r="BN236" s="83">
        <v>25439.48</v>
      </c>
      <c r="BO236" s="83">
        <v>282.24</v>
      </c>
      <c r="BP236" s="83">
        <v>1872.36</v>
      </c>
      <c r="BQ236" s="83">
        <v>33505.379999999997</v>
      </c>
      <c r="BS236" s="83">
        <v>3823.6</v>
      </c>
      <c r="BT236" s="83">
        <v>3014.71</v>
      </c>
      <c r="BU236" s="83">
        <v>3014.71</v>
      </c>
      <c r="BY236" s="83">
        <v>103129.22</v>
      </c>
      <c r="BZ236" s="83">
        <v>8430.9500000000007</v>
      </c>
      <c r="CA236" s="83">
        <v>109161.4</v>
      </c>
      <c r="CC236" s="83">
        <v>3938.8599999999997</v>
      </c>
      <c r="CE236" s="83">
        <v>6455.9</v>
      </c>
      <c r="CH236" s="83">
        <v>288.10000000000002</v>
      </c>
      <c r="CK236" s="83">
        <v>32235.190000000002</v>
      </c>
      <c r="CL236" s="83">
        <v>32235.190000000002</v>
      </c>
      <c r="CT236" s="83">
        <v>43489.55</v>
      </c>
    </row>
    <row r="237" spans="2:98" x14ac:dyDescent="0.25">
      <c r="B237" s="84" t="s">
        <v>387</v>
      </c>
      <c r="C237" s="84" t="s">
        <v>388</v>
      </c>
      <c r="D237" s="83">
        <v>40639600.440000035</v>
      </c>
      <c r="E237" s="83">
        <v>14919179.109999999</v>
      </c>
      <c r="G237" s="83">
        <v>957935.7300000001</v>
      </c>
      <c r="I237" s="83">
        <v>1014178.51</v>
      </c>
      <c r="L237" s="83">
        <v>5992689.0999999987</v>
      </c>
      <c r="M237" s="83">
        <v>211189.69999999998</v>
      </c>
      <c r="N237" s="83">
        <v>319356.57</v>
      </c>
      <c r="P237" s="83">
        <v>320797.41000000003</v>
      </c>
      <c r="S237" s="83">
        <v>143.06</v>
      </c>
      <c r="T237" s="83">
        <v>1249002.9999999998</v>
      </c>
      <c r="U237" s="83">
        <v>509406.99999999988</v>
      </c>
      <c r="V237" s="83">
        <v>2402025.16</v>
      </c>
      <c r="W237" s="83">
        <v>756206.63</v>
      </c>
      <c r="AA237" s="83">
        <v>3.99</v>
      </c>
      <c r="AB237" s="83">
        <v>33063.29</v>
      </c>
      <c r="AC237" s="83">
        <v>13583.789999999997</v>
      </c>
      <c r="AD237" s="83">
        <v>63234.729999999996</v>
      </c>
      <c r="AE237" s="83">
        <v>104602.43999999999</v>
      </c>
      <c r="AF237" s="83">
        <v>2125365.8400000003</v>
      </c>
      <c r="AG237" s="83">
        <v>1989732.3800000001</v>
      </c>
      <c r="AJ237" s="83">
        <v>1094169.49</v>
      </c>
      <c r="AK237" s="83">
        <v>243636.13</v>
      </c>
      <c r="AL237" s="83">
        <v>341550.18</v>
      </c>
      <c r="AM237" s="83">
        <v>303613.42</v>
      </c>
      <c r="AO237" s="83">
        <v>123997.97</v>
      </c>
      <c r="AP237" s="83">
        <v>10856.56</v>
      </c>
      <c r="AQ237" s="83">
        <v>67591.66</v>
      </c>
      <c r="AR237" s="83">
        <v>5625</v>
      </c>
      <c r="AU237" s="83">
        <v>1499189.3199999998</v>
      </c>
      <c r="BA237" s="83">
        <v>5061.62</v>
      </c>
      <c r="BB237" s="83">
        <v>177492.31</v>
      </c>
      <c r="BC237" s="83">
        <v>61965.75</v>
      </c>
      <c r="BD237" s="83">
        <v>225264.8</v>
      </c>
      <c r="BG237" s="83">
        <v>2932.85</v>
      </c>
      <c r="BI237" s="83">
        <v>5075.58</v>
      </c>
      <c r="BK237" s="83">
        <v>1083440.24</v>
      </c>
      <c r="BL237" s="83">
        <v>111955.05</v>
      </c>
      <c r="BM237" s="83">
        <v>549376.17000000004</v>
      </c>
      <c r="BR237" s="83">
        <v>731413.01</v>
      </c>
      <c r="BT237" s="83">
        <v>275</v>
      </c>
      <c r="BU237" s="83">
        <v>275</v>
      </c>
      <c r="BV237" s="83">
        <v>294683.87</v>
      </c>
      <c r="BX237" s="83">
        <v>197379.22</v>
      </c>
      <c r="BY237" s="83">
        <v>314862.46000000002</v>
      </c>
      <c r="CC237" s="83">
        <v>44637.7</v>
      </c>
      <c r="CK237" s="83">
        <v>133553.76</v>
      </c>
      <c r="CL237" s="83">
        <v>133553.76</v>
      </c>
      <c r="CO237" s="83">
        <v>2058.13</v>
      </c>
      <c r="CT237" s="83">
        <v>26245.75</v>
      </c>
    </row>
    <row r="238" spans="2:98" x14ac:dyDescent="0.25">
      <c r="B238" s="84" t="s">
        <v>715</v>
      </c>
      <c r="C238" s="84" t="s">
        <v>716</v>
      </c>
      <c r="D238" s="83">
        <v>84619716.919999957</v>
      </c>
      <c r="E238" s="83">
        <v>32882641.440000005</v>
      </c>
      <c r="F238" s="83">
        <v>734882.5199999999</v>
      </c>
      <c r="G238" s="83">
        <v>372411.11</v>
      </c>
      <c r="I238" s="83">
        <v>4197857.1999999983</v>
      </c>
      <c r="J238" s="83">
        <v>485823.3899999999</v>
      </c>
      <c r="K238" s="83">
        <v>57782.400000000001</v>
      </c>
      <c r="L238" s="83">
        <v>14495919.349999996</v>
      </c>
      <c r="M238" s="83">
        <v>614707.56000000006</v>
      </c>
      <c r="N238" s="83">
        <v>624211.59999999986</v>
      </c>
      <c r="P238" s="83">
        <v>200503.09</v>
      </c>
      <c r="Q238" s="83">
        <v>240652.91999999995</v>
      </c>
      <c r="T238" s="83">
        <v>2832893.1699999995</v>
      </c>
      <c r="U238" s="83">
        <v>1167132.0499999998</v>
      </c>
      <c r="V238" s="83">
        <v>5487584.4899999993</v>
      </c>
      <c r="W238" s="83">
        <v>1716562.4499999997</v>
      </c>
      <c r="AD238" s="83">
        <v>144114.54</v>
      </c>
      <c r="AE238" s="83">
        <v>326360.65999999992</v>
      </c>
      <c r="AF238" s="83">
        <v>4209414</v>
      </c>
      <c r="AG238" s="83">
        <v>3853754.01</v>
      </c>
      <c r="AH238" s="83">
        <v>599165.97999999986</v>
      </c>
      <c r="AI238" s="83">
        <v>274557.64</v>
      </c>
      <c r="AJ238" s="83">
        <v>1546489.3999999997</v>
      </c>
      <c r="AK238" s="83">
        <v>489863.26</v>
      </c>
      <c r="AL238" s="83">
        <v>647287.02</v>
      </c>
      <c r="AM238" s="83">
        <v>41352.460000000006</v>
      </c>
      <c r="AN238" s="83">
        <v>3713.32</v>
      </c>
      <c r="AO238" s="83">
        <v>18069.8</v>
      </c>
      <c r="AP238" s="83">
        <v>40163.42</v>
      </c>
      <c r="AQ238" s="83">
        <v>696761.09</v>
      </c>
      <c r="AT238" s="83">
        <v>16247.96</v>
      </c>
      <c r="AU238" s="83">
        <v>1098952.9599999997</v>
      </c>
      <c r="AW238" s="83">
        <v>45897.24</v>
      </c>
      <c r="AX238" s="83">
        <v>35385.949999999997</v>
      </c>
      <c r="AY238" s="83">
        <v>136240.51</v>
      </c>
      <c r="AZ238" s="83">
        <v>17945.5</v>
      </c>
      <c r="BA238" s="83">
        <v>143405.76000000001</v>
      </c>
      <c r="BB238" s="83">
        <v>307919.73</v>
      </c>
      <c r="BC238" s="83">
        <v>348369.97</v>
      </c>
      <c r="BD238" s="83">
        <v>183125.06</v>
      </c>
      <c r="BE238" s="83">
        <v>46788.69</v>
      </c>
      <c r="BG238" s="83">
        <v>18225.8</v>
      </c>
      <c r="BL238" s="83">
        <v>1178.02</v>
      </c>
      <c r="BM238" s="83">
        <v>966016</v>
      </c>
      <c r="BN238" s="83">
        <v>293165.90000000002</v>
      </c>
      <c r="BO238" s="83">
        <v>1414.65</v>
      </c>
      <c r="BP238" s="83">
        <v>6167.66</v>
      </c>
      <c r="BQ238" s="83">
        <v>584481.73</v>
      </c>
      <c r="BR238" s="83">
        <v>68205</v>
      </c>
      <c r="BT238" s="83">
        <v>51385</v>
      </c>
      <c r="BU238" s="83">
        <v>51385</v>
      </c>
      <c r="BV238" s="83">
        <v>4860</v>
      </c>
      <c r="BX238" s="83">
        <v>315808.76</v>
      </c>
      <c r="BY238" s="83">
        <v>538634.02</v>
      </c>
      <c r="CB238" s="83">
        <v>30729.4</v>
      </c>
      <c r="CC238" s="83">
        <v>71491.7</v>
      </c>
      <c r="CE238" s="83">
        <v>73305.63</v>
      </c>
      <c r="CF238" s="83">
        <v>6718.83</v>
      </c>
      <c r="CK238" s="83">
        <v>119655.05</v>
      </c>
      <c r="CL238" s="83">
        <v>119655.05</v>
      </c>
      <c r="CP238" s="83">
        <v>56787.55</v>
      </c>
      <c r="CR238" s="83">
        <v>13695.75</v>
      </c>
      <c r="CT238" s="83">
        <v>14879.8</v>
      </c>
    </row>
    <row r="239" spans="2:98" x14ac:dyDescent="0.25">
      <c r="B239" s="84" t="s">
        <v>707</v>
      </c>
      <c r="C239" s="84" t="s">
        <v>708</v>
      </c>
      <c r="D239" s="83">
        <v>553772332.75999999</v>
      </c>
      <c r="E239" s="83">
        <v>220465719.8100003</v>
      </c>
      <c r="F239" s="83">
        <v>10753390.459999993</v>
      </c>
      <c r="G239" s="83">
        <v>12759962.869999999</v>
      </c>
      <c r="I239" s="83">
        <v>5959722.96</v>
      </c>
      <c r="J239" s="83">
        <v>7617957.5899999999</v>
      </c>
      <c r="K239" s="83">
        <v>3282696.0299999989</v>
      </c>
      <c r="L239" s="83">
        <v>67307163.64000003</v>
      </c>
      <c r="M239" s="83">
        <v>1762700.9699999997</v>
      </c>
      <c r="N239" s="83">
        <v>1704964.7499999988</v>
      </c>
      <c r="P239" s="83">
        <v>2127781.5700000003</v>
      </c>
      <c r="Q239" s="83">
        <v>3781717.3899999983</v>
      </c>
      <c r="T239" s="83">
        <v>19442369.699999999</v>
      </c>
      <c r="U239" s="83">
        <v>5696406.8899999997</v>
      </c>
      <c r="V239" s="83">
        <v>36791015.329999976</v>
      </c>
      <c r="W239" s="83">
        <v>8478081.480000006</v>
      </c>
      <c r="AB239" s="83">
        <v>577765.14999999991</v>
      </c>
      <c r="AC239" s="83">
        <v>189032.92999999991</v>
      </c>
      <c r="AD239" s="83">
        <v>1560631.8799999997</v>
      </c>
      <c r="AE239" s="83">
        <v>1228253.1399999985</v>
      </c>
      <c r="AF239" s="83">
        <v>32960003.080000009</v>
      </c>
      <c r="AG239" s="83">
        <v>18636750.070000008</v>
      </c>
      <c r="AH239" s="83">
        <v>284785.61999999976</v>
      </c>
      <c r="AI239" s="83">
        <v>76097.450000000099</v>
      </c>
      <c r="AJ239" s="83">
        <v>10624458.789999994</v>
      </c>
      <c r="AK239" s="83">
        <v>1536.78</v>
      </c>
      <c r="AL239" s="83">
        <v>8809258.040000001</v>
      </c>
      <c r="AM239" s="83">
        <v>4008104.25</v>
      </c>
      <c r="AN239" s="83">
        <v>6420313.4800000014</v>
      </c>
      <c r="AO239" s="83">
        <v>318050.27</v>
      </c>
      <c r="AP239" s="83">
        <v>200000</v>
      </c>
      <c r="AQ239" s="83">
        <v>1637259.59</v>
      </c>
      <c r="AT239" s="83">
        <v>878680.80999999994</v>
      </c>
      <c r="AU239" s="83">
        <v>5755026.4699999988</v>
      </c>
      <c r="AV239" s="83">
        <v>379787.58</v>
      </c>
      <c r="AW239" s="83">
        <v>159104</v>
      </c>
      <c r="AX239" s="83">
        <v>9385</v>
      </c>
      <c r="AY239" s="83">
        <v>1267.74</v>
      </c>
      <c r="AZ239" s="83">
        <v>26812.7</v>
      </c>
      <c r="BA239" s="83">
        <v>458948.69</v>
      </c>
      <c r="BB239" s="83">
        <v>1073898.3399999999</v>
      </c>
      <c r="BC239" s="83">
        <v>1123842.5399999998</v>
      </c>
      <c r="BD239" s="83">
        <v>601342.30000000016</v>
      </c>
      <c r="BE239" s="83">
        <v>284313.56999999995</v>
      </c>
      <c r="BF239" s="83">
        <v>394702.78</v>
      </c>
      <c r="BG239" s="83">
        <v>42332.36</v>
      </c>
      <c r="BK239" s="83">
        <v>63211.44</v>
      </c>
      <c r="BL239" s="83">
        <v>12471522.030000001</v>
      </c>
      <c r="BM239" s="83">
        <v>2274763.9300000002</v>
      </c>
      <c r="BN239" s="83">
        <v>476280.87000000011</v>
      </c>
      <c r="BO239" s="83">
        <v>55477.180000000008</v>
      </c>
      <c r="BP239" s="83">
        <v>578426.41</v>
      </c>
      <c r="BQ239" s="83">
        <v>4052128.94</v>
      </c>
      <c r="BR239" s="83">
        <v>5792.1</v>
      </c>
      <c r="BT239" s="83">
        <v>123985.94</v>
      </c>
      <c r="BU239" s="83">
        <v>123985.94</v>
      </c>
      <c r="BX239" s="83">
        <v>1674846.19</v>
      </c>
      <c r="BY239" s="83">
        <v>4400453.6600000011</v>
      </c>
      <c r="CC239" s="83">
        <v>535769.66</v>
      </c>
      <c r="CD239" s="83">
        <v>120000</v>
      </c>
      <c r="CE239" s="83">
        <v>6178051.75</v>
      </c>
      <c r="CH239" s="83">
        <v>143000.93</v>
      </c>
      <c r="CK239" s="83">
        <v>854894.65000000026</v>
      </c>
      <c r="CL239" s="83">
        <v>854894.65000000026</v>
      </c>
      <c r="CM239" s="83">
        <v>81925.539999999994</v>
      </c>
      <c r="CN239" s="83">
        <v>66085.39</v>
      </c>
      <c r="CO239" s="83">
        <v>799669.45</v>
      </c>
      <c r="CQ239" s="83">
        <v>1976065.07</v>
      </c>
      <c r="CR239" s="83">
        <v>10162960.17</v>
      </c>
      <c r="CT239" s="83">
        <v>23624.620000000003</v>
      </c>
    </row>
    <row r="240" spans="2:98" x14ac:dyDescent="0.25">
      <c r="B240" s="84" t="s">
        <v>579</v>
      </c>
      <c r="C240" s="84" t="s">
        <v>580</v>
      </c>
      <c r="D240" s="83">
        <v>1175865.28</v>
      </c>
      <c r="E240" s="83">
        <v>524355.35</v>
      </c>
      <c r="F240" s="83">
        <v>8450</v>
      </c>
      <c r="L240" s="83">
        <v>117368.40000000001</v>
      </c>
      <c r="M240" s="83">
        <v>4074.9</v>
      </c>
      <c r="N240" s="83">
        <v>1050.3499999999999</v>
      </c>
      <c r="T240" s="83">
        <v>40120.629999999997</v>
      </c>
      <c r="U240" s="83">
        <v>9110.67</v>
      </c>
      <c r="V240" s="83">
        <v>77264.81</v>
      </c>
      <c r="W240" s="83">
        <v>11322.67</v>
      </c>
      <c r="AB240" s="83">
        <v>-0.02</v>
      </c>
      <c r="AD240" s="83">
        <v>2260.33</v>
      </c>
      <c r="AE240" s="83">
        <v>2321.0099999999998</v>
      </c>
      <c r="AF240" s="83">
        <v>97484.040000000008</v>
      </c>
      <c r="AG240" s="83">
        <v>48302.53</v>
      </c>
      <c r="AJ240" s="83">
        <v>22624.28</v>
      </c>
      <c r="AK240" s="83">
        <v>3456.92</v>
      </c>
      <c r="AL240" s="83">
        <v>2605.56</v>
      </c>
      <c r="AM240" s="83">
        <v>9262.83</v>
      </c>
      <c r="AN240" s="83">
        <v>9307.73</v>
      </c>
      <c r="AO240" s="83">
        <v>6767.1100000000006</v>
      </c>
      <c r="AQ240" s="83">
        <v>24125.75</v>
      </c>
      <c r="AT240" s="83">
        <v>1844.31</v>
      </c>
      <c r="AU240" s="83">
        <v>13649.07</v>
      </c>
      <c r="AY240" s="83">
        <v>12621.18</v>
      </c>
      <c r="AZ240" s="83">
        <v>1482.17</v>
      </c>
      <c r="BB240" s="83">
        <v>5599.13</v>
      </c>
      <c r="BC240" s="83">
        <v>13591.759999999998</v>
      </c>
      <c r="BD240" s="83">
        <v>20852.39</v>
      </c>
      <c r="BE240" s="83">
        <v>1911.6299999999999</v>
      </c>
      <c r="BG240" s="83">
        <v>2337.56</v>
      </c>
      <c r="BJ240" s="83">
        <v>327</v>
      </c>
      <c r="BK240" s="83">
        <v>269.27999999999997</v>
      </c>
      <c r="BM240" s="83">
        <v>13068.560000000001</v>
      </c>
      <c r="BN240" s="83">
        <v>4730.55</v>
      </c>
      <c r="BO240" s="83">
        <v>1609.92</v>
      </c>
      <c r="BT240" s="83">
        <v>1833.75</v>
      </c>
      <c r="BU240" s="83">
        <v>1833.75</v>
      </c>
      <c r="BV240" s="83">
        <v>47983.89</v>
      </c>
      <c r="BX240" s="83">
        <v>3758.6499999999996</v>
      </c>
      <c r="BY240" s="83">
        <v>2945.02</v>
      </c>
      <c r="CC240" s="83">
        <v>3771.61</v>
      </c>
      <c r="CK240" s="83">
        <v>42</v>
      </c>
      <c r="CL240" s="83">
        <v>42</v>
      </c>
    </row>
    <row r="241" spans="2:98" x14ac:dyDescent="0.25">
      <c r="B241" s="84" t="s">
        <v>391</v>
      </c>
      <c r="C241" s="84" t="s">
        <v>392</v>
      </c>
      <c r="D241" s="83">
        <v>957653.46</v>
      </c>
      <c r="E241" s="83">
        <v>287876.23</v>
      </c>
      <c r="F241" s="83">
        <v>6565.4</v>
      </c>
      <c r="G241" s="83">
        <v>18272.57</v>
      </c>
      <c r="I241" s="83">
        <v>4000</v>
      </c>
      <c r="J241" s="83">
        <v>13163.12</v>
      </c>
      <c r="L241" s="83">
        <v>128495.43999999999</v>
      </c>
      <c r="M241" s="83">
        <v>3553.83</v>
      </c>
      <c r="N241" s="83">
        <v>641.99</v>
      </c>
      <c r="Q241" s="83">
        <v>608.64</v>
      </c>
      <c r="T241" s="83">
        <v>24463.83</v>
      </c>
      <c r="U241" s="83">
        <v>10055.61</v>
      </c>
      <c r="V241" s="83">
        <v>36277.630000000005</v>
      </c>
      <c r="W241" s="83">
        <v>12620.82</v>
      </c>
      <c r="AB241" s="83">
        <v>311.64</v>
      </c>
      <c r="AC241" s="83">
        <v>130.68</v>
      </c>
      <c r="AD241" s="83">
        <v>2734.9700000000003</v>
      </c>
      <c r="AE241" s="83">
        <v>3142.13</v>
      </c>
      <c r="AF241" s="83">
        <v>36311.5</v>
      </c>
      <c r="AG241" s="83">
        <v>35910</v>
      </c>
      <c r="AJ241" s="83">
        <v>53624.53</v>
      </c>
      <c r="AK241" s="83">
        <v>8542.51</v>
      </c>
      <c r="AM241" s="83">
        <v>852.88</v>
      </c>
      <c r="AN241" s="83">
        <v>951.85</v>
      </c>
      <c r="AO241" s="83">
        <v>4488.04</v>
      </c>
      <c r="AQ241" s="83">
        <v>65237.25</v>
      </c>
      <c r="AT241" s="83">
        <v>511.29</v>
      </c>
      <c r="AU241" s="83">
        <v>34255.99</v>
      </c>
      <c r="AW241" s="83">
        <v>2075.2199999999998</v>
      </c>
      <c r="AY241" s="83">
        <v>7449.29</v>
      </c>
      <c r="BA241" s="83">
        <v>577</v>
      </c>
      <c r="BC241" s="83">
        <v>13999.72</v>
      </c>
      <c r="BD241" s="83">
        <v>1932.4899999999998</v>
      </c>
      <c r="BF241" s="83">
        <v>3662.4</v>
      </c>
      <c r="BG241" s="83">
        <v>1988.89</v>
      </c>
      <c r="BI241" s="83">
        <v>3229.6400000000003</v>
      </c>
      <c r="BM241" s="83">
        <v>19248.650000000001</v>
      </c>
      <c r="BN241" s="83">
        <v>13865.880000000001</v>
      </c>
      <c r="BO241" s="83">
        <v>475</v>
      </c>
      <c r="BT241" s="83">
        <v>2286.91</v>
      </c>
      <c r="BU241" s="83">
        <v>2286.91</v>
      </c>
      <c r="BV241" s="83">
        <v>69732.760000000009</v>
      </c>
      <c r="BY241" s="83">
        <v>4096.97</v>
      </c>
      <c r="CA241" s="83">
        <v>7866.8</v>
      </c>
      <c r="CC241" s="83">
        <v>2136.6999999999998</v>
      </c>
      <c r="CK241" s="83">
        <v>1220.77</v>
      </c>
      <c r="CL241" s="83">
        <v>1220.77</v>
      </c>
      <c r="CR241" s="83">
        <v>8208</v>
      </c>
    </row>
    <row r="242" spans="2:98" x14ac:dyDescent="0.25">
      <c r="B242" s="84" t="s">
        <v>535</v>
      </c>
      <c r="C242" s="84" t="s">
        <v>536</v>
      </c>
      <c r="D242" s="83">
        <v>23132865.010000005</v>
      </c>
      <c r="E242" s="83">
        <v>8936962.0600000024</v>
      </c>
      <c r="F242" s="83">
        <v>183819.99</v>
      </c>
      <c r="G242" s="83">
        <v>264568.65000000002</v>
      </c>
      <c r="I242" s="83">
        <v>121876.54000000001</v>
      </c>
      <c r="J242" s="83">
        <v>284709.51</v>
      </c>
      <c r="K242" s="83">
        <v>54171</v>
      </c>
      <c r="L242" s="83">
        <v>2390976.88</v>
      </c>
      <c r="M242" s="83">
        <v>113103.18</v>
      </c>
      <c r="N242" s="83">
        <v>43666.31</v>
      </c>
      <c r="P242" s="83">
        <v>285301.65000000002</v>
      </c>
      <c r="Q242" s="83">
        <v>45739.74</v>
      </c>
      <c r="T242" s="83">
        <v>722683.2</v>
      </c>
      <c r="U242" s="83">
        <v>211865.66000000003</v>
      </c>
      <c r="V242" s="83">
        <v>1387684.7399999998</v>
      </c>
      <c r="W242" s="83">
        <v>306284.16000000003</v>
      </c>
      <c r="AB242" s="83">
        <v>36978.410000000003</v>
      </c>
      <c r="AC242" s="83">
        <v>11980.819999999996</v>
      </c>
      <c r="AD242" s="83">
        <v>44201.41</v>
      </c>
      <c r="AE242" s="83">
        <v>56951.62000000001</v>
      </c>
      <c r="AF242" s="83">
        <v>1359451.5099999998</v>
      </c>
      <c r="AG242" s="83">
        <v>793951.48999999976</v>
      </c>
      <c r="AJ242" s="83">
        <v>463714.04</v>
      </c>
      <c r="AK242" s="83">
        <v>165213.19</v>
      </c>
      <c r="AL242" s="83">
        <v>184468.36</v>
      </c>
      <c r="AM242" s="83">
        <v>55498.32</v>
      </c>
      <c r="AN242" s="83">
        <v>327088.76</v>
      </c>
      <c r="AO242" s="83">
        <v>12506.650000000001</v>
      </c>
      <c r="AQ242" s="83">
        <v>46862.399999999994</v>
      </c>
      <c r="AT242" s="83">
        <v>34222.229999999996</v>
      </c>
      <c r="AU242" s="83">
        <v>227567.45</v>
      </c>
      <c r="AV242" s="83">
        <v>1533</v>
      </c>
      <c r="AW242" s="83">
        <v>29962.59</v>
      </c>
      <c r="AX242" s="83">
        <v>5166</v>
      </c>
      <c r="BA242" s="83">
        <v>302.42</v>
      </c>
      <c r="BB242" s="83">
        <v>106186.54999999999</v>
      </c>
      <c r="BC242" s="83">
        <v>45486.94</v>
      </c>
      <c r="BD242" s="83">
        <v>236853.6</v>
      </c>
      <c r="BE242" s="83">
        <v>30907.510000000002</v>
      </c>
      <c r="BF242" s="83">
        <v>12296.61</v>
      </c>
      <c r="BG242" s="83">
        <v>25479.040000000001</v>
      </c>
      <c r="BL242" s="83">
        <v>1133113.08</v>
      </c>
      <c r="BM242" s="83">
        <v>327334.44</v>
      </c>
      <c r="BN242" s="83">
        <v>230843.16999999998</v>
      </c>
      <c r="BO242" s="83">
        <v>1923.58</v>
      </c>
      <c r="BQ242" s="83">
        <v>552276.51</v>
      </c>
      <c r="BT242" s="83">
        <v>6011</v>
      </c>
      <c r="BU242" s="83">
        <v>6011</v>
      </c>
      <c r="BV242" s="83">
        <v>99817.69</v>
      </c>
      <c r="BX242" s="83">
        <v>64556.65</v>
      </c>
      <c r="BY242" s="83">
        <v>292847.65000000002</v>
      </c>
      <c r="BZ242" s="83">
        <v>1347.93</v>
      </c>
      <c r="CC242" s="83">
        <v>145101.6</v>
      </c>
      <c r="CE242" s="83">
        <v>15952.619999999999</v>
      </c>
      <c r="CF242" s="83">
        <v>933.06999999999994</v>
      </c>
      <c r="CI242" s="83">
        <v>1786.24</v>
      </c>
      <c r="CK242" s="83">
        <v>140017.74</v>
      </c>
      <c r="CL242" s="83">
        <v>140017.74</v>
      </c>
      <c r="CR242" s="83">
        <v>210662.68</v>
      </c>
      <c r="CT242" s="83">
        <v>240095.17</v>
      </c>
    </row>
    <row r="243" spans="2:98" x14ac:dyDescent="0.25">
      <c r="B243" s="84" t="s">
        <v>493</v>
      </c>
      <c r="C243" s="84" t="s">
        <v>494</v>
      </c>
      <c r="D243" s="83">
        <v>30177556.159999996</v>
      </c>
      <c r="E243" s="83">
        <v>11313258.190000001</v>
      </c>
      <c r="F243" s="83">
        <v>293884.61000000004</v>
      </c>
      <c r="G243" s="83">
        <v>346963.20999999996</v>
      </c>
      <c r="I243" s="83">
        <v>530401.63</v>
      </c>
      <c r="J243" s="83">
        <v>188678.47</v>
      </c>
      <c r="K243" s="83">
        <v>24076</v>
      </c>
      <c r="L243" s="83">
        <v>4324698.97</v>
      </c>
      <c r="M243" s="83">
        <v>339132.49</v>
      </c>
      <c r="N243" s="83">
        <v>176749.09</v>
      </c>
      <c r="P243" s="83">
        <v>127027.26000000001</v>
      </c>
      <c r="Q243" s="83">
        <v>41399.58</v>
      </c>
      <c r="T243" s="83">
        <v>950648</v>
      </c>
      <c r="U243" s="83">
        <v>373477.89</v>
      </c>
      <c r="V243" s="83">
        <v>1812947.0100000002</v>
      </c>
      <c r="W243" s="83">
        <v>558245.57000000007</v>
      </c>
      <c r="AB243" s="83">
        <v>66402.7</v>
      </c>
      <c r="AC243" s="83">
        <v>27582.829999999994</v>
      </c>
      <c r="AD243" s="83">
        <v>61929.250000000007</v>
      </c>
      <c r="AE243" s="83">
        <v>99526.2</v>
      </c>
      <c r="AF243" s="83">
        <v>1815082.7099999997</v>
      </c>
      <c r="AG243" s="83">
        <v>1486353.2899999998</v>
      </c>
      <c r="AH243" s="83">
        <v>70505.64</v>
      </c>
      <c r="AI243" s="83">
        <v>9852.869999999999</v>
      </c>
      <c r="AJ243" s="83">
        <v>938875.41</v>
      </c>
      <c r="AK243" s="83">
        <v>113008.4</v>
      </c>
      <c r="AL243" s="83">
        <v>529306.53</v>
      </c>
      <c r="AM243" s="83">
        <v>265648.96999999997</v>
      </c>
      <c r="AN243" s="83">
        <v>101934.70999999999</v>
      </c>
      <c r="AO243" s="83">
        <v>2898.37</v>
      </c>
      <c r="AQ243" s="83">
        <v>528577.65</v>
      </c>
      <c r="AT243" s="83">
        <v>64770.82</v>
      </c>
      <c r="AU243" s="83">
        <v>528024.44999999995</v>
      </c>
      <c r="AV243" s="83">
        <v>80892.81</v>
      </c>
      <c r="AW243" s="83">
        <v>32042.720000000001</v>
      </c>
      <c r="AY243" s="83">
        <v>3579.76</v>
      </c>
      <c r="AZ243" s="83">
        <v>121228.9</v>
      </c>
      <c r="BA243" s="83">
        <v>64642.93</v>
      </c>
      <c r="BB243" s="83">
        <v>88358.69</v>
      </c>
      <c r="BC243" s="83">
        <v>59914.64</v>
      </c>
      <c r="BD243" s="83">
        <v>90317.76999999999</v>
      </c>
      <c r="BG243" s="83">
        <v>4036.54</v>
      </c>
      <c r="BK243" s="83">
        <v>800</v>
      </c>
      <c r="BM243" s="83">
        <v>601545.42000000004</v>
      </c>
      <c r="BN243" s="83">
        <v>4538.92</v>
      </c>
      <c r="BO243" s="83">
        <v>501.1</v>
      </c>
      <c r="BP243" s="83">
        <v>1141.03</v>
      </c>
      <c r="BT243" s="83">
        <v>83046.17</v>
      </c>
      <c r="BU243" s="83">
        <v>83046.17</v>
      </c>
      <c r="BX243" s="83">
        <v>138377.28999999998</v>
      </c>
      <c r="BY243" s="83">
        <v>324470.75</v>
      </c>
      <c r="CC243" s="83">
        <v>46937.509999999995</v>
      </c>
      <c r="CK243" s="83">
        <v>149397.24</v>
      </c>
      <c r="CL243" s="83">
        <v>149397.24</v>
      </c>
      <c r="CM243" s="83">
        <v>34214.11</v>
      </c>
      <c r="CO243" s="83">
        <v>6040.98</v>
      </c>
      <c r="CQ243" s="83">
        <v>129662.11000000002</v>
      </c>
    </row>
    <row r="244" spans="2:98" x14ac:dyDescent="0.25">
      <c r="B244" s="84" t="s">
        <v>491</v>
      </c>
      <c r="C244" s="84" t="s">
        <v>492</v>
      </c>
      <c r="D244" s="83">
        <v>158556461.90999973</v>
      </c>
      <c r="E244" s="83">
        <v>62045342.879999988</v>
      </c>
      <c r="F244" s="83">
        <v>2126772.98</v>
      </c>
      <c r="G244" s="83">
        <v>227047.42</v>
      </c>
      <c r="I244" s="83">
        <v>6025189.1699999981</v>
      </c>
      <c r="J244" s="83">
        <v>986654.66</v>
      </c>
      <c r="K244" s="83">
        <v>307708.2</v>
      </c>
      <c r="L244" s="83">
        <v>20932884.919999998</v>
      </c>
      <c r="M244" s="83">
        <v>1121263.52</v>
      </c>
      <c r="N244" s="83">
        <v>1030811.2700000003</v>
      </c>
      <c r="P244" s="83">
        <v>1844301.94</v>
      </c>
      <c r="Q244" s="83">
        <v>238886.49000000005</v>
      </c>
      <c r="T244" s="83">
        <v>5331474.6800000006</v>
      </c>
      <c r="U244" s="83">
        <v>1849463.5900000003</v>
      </c>
      <c r="V244" s="83">
        <v>10059124.519999996</v>
      </c>
      <c r="W244" s="83">
        <v>2697657.4399999985</v>
      </c>
      <c r="AB244" s="83">
        <v>179868.81000000003</v>
      </c>
      <c r="AC244" s="83">
        <v>49855.07999999998</v>
      </c>
      <c r="AD244" s="83">
        <v>320908.39000000007</v>
      </c>
      <c r="AE244" s="83">
        <v>535639.67000000016</v>
      </c>
      <c r="AF244" s="83">
        <v>8968716.3300000001</v>
      </c>
      <c r="AG244" s="83">
        <v>7667249.7200000016</v>
      </c>
      <c r="AJ244" s="83">
        <v>5326515.3400000054</v>
      </c>
      <c r="AL244" s="83">
        <v>1980928.48</v>
      </c>
      <c r="AN244" s="83">
        <v>1183471.3400000003</v>
      </c>
      <c r="AO244" s="83">
        <v>775.15</v>
      </c>
      <c r="AQ244" s="83">
        <v>1486.92</v>
      </c>
      <c r="AT244" s="83">
        <v>145883.81</v>
      </c>
      <c r="AU244" s="83">
        <v>1313468.46</v>
      </c>
      <c r="AV244" s="83">
        <v>197570.3</v>
      </c>
      <c r="AW244" s="83">
        <v>39196</v>
      </c>
      <c r="AY244" s="83">
        <v>4500</v>
      </c>
      <c r="AZ244" s="83">
        <v>131278.54999999999</v>
      </c>
      <c r="BA244" s="83">
        <v>4744.7299999999996</v>
      </c>
      <c r="BB244" s="83">
        <v>481090.36000000004</v>
      </c>
      <c r="BC244" s="83">
        <v>535050.54000000015</v>
      </c>
      <c r="BD244" s="83">
        <v>376484.08</v>
      </c>
      <c r="BE244" s="83">
        <v>4679.63</v>
      </c>
      <c r="BF244" s="83">
        <v>166006.09999999998</v>
      </c>
      <c r="BG244" s="83">
        <v>33555.07</v>
      </c>
      <c r="BH244" s="83">
        <v>0.23</v>
      </c>
      <c r="BI244" s="83">
        <v>72814.080000000002</v>
      </c>
      <c r="BL244" s="83">
        <v>167697.43</v>
      </c>
      <c r="BM244" s="83">
        <v>2416280.11</v>
      </c>
      <c r="BN244" s="83">
        <v>448661.52999999974</v>
      </c>
      <c r="BO244" s="83">
        <v>4801.46</v>
      </c>
      <c r="BP244" s="83">
        <v>21.62</v>
      </c>
      <c r="BQ244" s="83">
        <v>3118935.77</v>
      </c>
      <c r="BR244" s="83">
        <v>157525</v>
      </c>
      <c r="BT244" s="83">
        <v>5057</v>
      </c>
      <c r="BU244" s="83">
        <v>5057</v>
      </c>
      <c r="BV244" s="83">
        <v>56739.520000000004</v>
      </c>
      <c r="BX244" s="83">
        <v>527197.78</v>
      </c>
      <c r="BY244" s="83">
        <v>1330594.9100000001</v>
      </c>
      <c r="CC244" s="83">
        <v>135700.78</v>
      </c>
      <c r="CE244" s="83">
        <v>1104759.49</v>
      </c>
      <c r="CH244" s="83">
        <v>31287.67</v>
      </c>
      <c r="CK244" s="83">
        <v>337574.39999999997</v>
      </c>
      <c r="CL244" s="83">
        <v>337574.39999999997</v>
      </c>
      <c r="CO244" s="83">
        <v>28920.17</v>
      </c>
      <c r="CP244" s="83">
        <v>56698.81</v>
      </c>
      <c r="CR244" s="83">
        <v>2081687.6099999999</v>
      </c>
    </row>
    <row r="245" spans="2:98" x14ac:dyDescent="0.25">
      <c r="B245" s="84" t="s">
        <v>267</v>
      </c>
      <c r="C245" s="84" t="s">
        <v>268</v>
      </c>
      <c r="D245" s="83">
        <v>236012116.87000003</v>
      </c>
      <c r="E245" s="83">
        <v>103985288.71000002</v>
      </c>
      <c r="F245" s="83">
        <v>2992475.21</v>
      </c>
      <c r="G245" s="83">
        <v>862284.26000000013</v>
      </c>
      <c r="I245" s="83">
        <v>6156520.0299999965</v>
      </c>
      <c r="J245" s="83">
        <v>1279177.0600000003</v>
      </c>
      <c r="K245" s="83">
        <v>684069.6</v>
      </c>
      <c r="L245" s="83">
        <v>28846889.779999994</v>
      </c>
      <c r="M245" s="83">
        <v>541502.5</v>
      </c>
      <c r="N245" s="83">
        <v>1517837.389999999</v>
      </c>
      <c r="P245" s="83">
        <v>763681.87</v>
      </c>
      <c r="Q245" s="83">
        <v>1289040.7200000004</v>
      </c>
      <c r="T245" s="83">
        <v>8610357.5099999961</v>
      </c>
      <c r="U245" s="83">
        <v>2435561.3700000015</v>
      </c>
      <c r="V245" s="83">
        <v>16386516.219999988</v>
      </c>
      <c r="W245" s="83">
        <v>3503423.8900000011</v>
      </c>
      <c r="AB245" s="83">
        <v>251470.60000000027</v>
      </c>
      <c r="AC245" s="83">
        <v>94168.039999999964</v>
      </c>
      <c r="AD245" s="83">
        <v>582325.57000000018</v>
      </c>
      <c r="AE245" s="83">
        <v>872966.23</v>
      </c>
      <c r="AF245" s="83">
        <v>15787288.98</v>
      </c>
      <c r="AG245" s="83">
        <v>10759166.929999994</v>
      </c>
      <c r="AI245" s="83">
        <v>20183.64</v>
      </c>
      <c r="AJ245" s="83">
        <v>4063756.3499999954</v>
      </c>
      <c r="AK245" s="83">
        <v>692557.03</v>
      </c>
      <c r="AL245" s="83">
        <v>3801783.3200000003</v>
      </c>
      <c r="AM245" s="83">
        <v>523006.64999999985</v>
      </c>
      <c r="AN245" s="83">
        <v>490646.50999999995</v>
      </c>
      <c r="AO245" s="83">
        <v>47744.520000000004</v>
      </c>
      <c r="AQ245" s="83">
        <v>704343.29</v>
      </c>
      <c r="AT245" s="83">
        <v>196578.62999999998</v>
      </c>
      <c r="AU245" s="83">
        <v>834098.96</v>
      </c>
      <c r="AV245" s="83">
        <v>571340.11</v>
      </c>
      <c r="AW245" s="83">
        <v>61991.43</v>
      </c>
      <c r="AY245" s="83">
        <v>1483939.8899999994</v>
      </c>
      <c r="AZ245" s="83">
        <v>357044.93999999994</v>
      </c>
      <c r="BA245" s="83">
        <v>11152.42</v>
      </c>
      <c r="BB245" s="83">
        <v>350069.10000000003</v>
      </c>
      <c r="BC245" s="83">
        <v>281158.19</v>
      </c>
      <c r="BD245" s="83">
        <v>690253.42999999982</v>
      </c>
      <c r="BE245" s="83">
        <v>324654.94000000018</v>
      </c>
      <c r="BF245" s="83">
        <v>601682.87</v>
      </c>
      <c r="BG245" s="83">
        <v>200979.84000000003</v>
      </c>
      <c r="BI245" s="83">
        <v>93393.88</v>
      </c>
      <c r="BJ245" s="83">
        <v>1332.19</v>
      </c>
      <c r="BK245" s="83">
        <v>1750.58</v>
      </c>
      <c r="BL245" s="83">
        <v>668006.40999999992</v>
      </c>
      <c r="BM245" s="83">
        <v>2273220.81</v>
      </c>
      <c r="BN245" s="83">
        <v>1276793.5899999996</v>
      </c>
      <c r="BO245" s="83">
        <v>7207.35</v>
      </c>
      <c r="BP245" s="83">
        <v>98104.62000000001</v>
      </c>
      <c r="BQ245" s="83">
        <v>2212111.8500000006</v>
      </c>
      <c r="BR245" s="83">
        <v>772361.24</v>
      </c>
      <c r="BT245" s="83">
        <v>43059.670000000006</v>
      </c>
      <c r="BU245" s="83">
        <v>43059.670000000006</v>
      </c>
      <c r="BV245" s="83">
        <v>74209.83</v>
      </c>
      <c r="BX245" s="83">
        <v>892806.72</v>
      </c>
      <c r="BY245" s="83">
        <v>1687212.78</v>
      </c>
      <c r="CC245" s="83">
        <v>412498.70999999996</v>
      </c>
      <c r="CD245" s="83">
        <v>40659.919999999998</v>
      </c>
      <c r="CK245" s="83">
        <v>225040.00000000006</v>
      </c>
      <c r="CL245" s="83">
        <v>225040.00000000006</v>
      </c>
      <c r="CN245" s="83">
        <v>458732.1</v>
      </c>
      <c r="CO245" s="83">
        <v>110722.72</v>
      </c>
      <c r="CP245" s="83">
        <v>49131.35</v>
      </c>
      <c r="CQ245" s="83">
        <v>14414.43</v>
      </c>
      <c r="CR245" s="83">
        <v>36216.120000000003</v>
      </c>
      <c r="CT245" s="83">
        <v>52151.47</v>
      </c>
    </row>
    <row r="246" spans="2:98" x14ac:dyDescent="0.25">
      <c r="B246" s="84" t="s">
        <v>373</v>
      </c>
      <c r="C246" s="84" t="s">
        <v>374</v>
      </c>
      <c r="D246" s="83">
        <v>13997554.099999998</v>
      </c>
      <c r="E246" s="83">
        <v>5697704.75</v>
      </c>
      <c r="F246" s="83">
        <v>94049.69</v>
      </c>
      <c r="G246" s="83">
        <v>4530.46</v>
      </c>
      <c r="I246" s="83">
        <v>47493.880000000005</v>
      </c>
      <c r="J246" s="83">
        <v>28159.72</v>
      </c>
      <c r="K246" s="83">
        <v>24076</v>
      </c>
      <c r="L246" s="83">
        <v>2119736.4</v>
      </c>
      <c r="M246" s="83">
        <v>41004.300000000003</v>
      </c>
      <c r="N246" s="83">
        <v>61.83</v>
      </c>
      <c r="P246" s="83">
        <v>6296</v>
      </c>
      <c r="T246" s="83">
        <v>440875</v>
      </c>
      <c r="U246" s="83">
        <v>159475.65</v>
      </c>
      <c r="V246" s="83">
        <v>849273.95000000007</v>
      </c>
      <c r="W246" s="83">
        <v>232508.27000000002</v>
      </c>
      <c r="AB246" s="83">
        <v>4802.8500000000004</v>
      </c>
      <c r="AC246" s="83">
        <v>2218.6400000000003</v>
      </c>
      <c r="AD246" s="83">
        <v>24555.759999999998</v>
      </c>
      <c r="AE246" s="83">
        <v>40327.340000000004</v>
      </c>
      <c r="AF246" s="83">
        <v>839216</v>
      </c>
      <c r="AG246" s="83">
        <v>703836</v>
      </c>
      <c r="AJ246" s="83">
        <v>469896.72000000003</v>
      </c>
      <c r="AK246" s="83">
        <v>105395.54999999999</v>
      </c>
      <c r="AL246" s="83">
        <v>152197.96000000002</v>
      </c>
      <c r="AM246" s="83">
        <v>42.46</v>
      </c>
      <c r="AN246" s="83">
        <v>96140.64</v>
      </c>
      <c r="AO246" s="83">
        <v>77625.98</v>
      </c>
      <c r="AQ246" s="83">
        <v>25369.32</v>
      </c>
      <c r="AT246" s="83">
        <v>48755.99</v>
      </c>
      <c r="AU246" s="83">
        <v>381960.53</v>
      </c>
      <c r="AW246" s="83">
        <v>38971.270000000004</v>
      </c>
      <c r="AY246" s="83">
        <v>16559.169999999998</v>
      </c>
      <c r="BB246" s="83">
        <v>691.2</v>
      </c>
      <c r="BC246" s="83">
        <v>741.78</v>
      </c>
      <c r="BD246" s="83">
        <v>169675.32</v>
      </c>
      <c r="BE246" s="83">
        <v>12750.16</v>
      </c>
      <c r="BG246" s="83">
        <v>1293.6200000000001</v>
      </c>
      <c r="BH246" s="83">
        <v>1504.14</v>
      </c>
      <c r="BM246" s="83">
        <v>238539.61000000002</v>
      </c>
      <c r="BN246" s="83">
        <v>87093.39</v>
      </c>
      <c r="BO246" s="83">
        <v>3457.09</v>
      </c>
      <c r="BP246" s="83">
        <v>1372.2</v>
      </c>
      <c r="BQ246" s="83">
        <v>155815.81</v>
      </c>
      <c r="BR246" s="83">
        <v>887.48</v>
      </c>
      <c r="BT246" s="83">
        <v>32227.699999999997</v>
      </c>
      <c r="BU246" s="83">
        <v>32227.699999999997</v>
      </c>
      <c r="BV246" s="83">
        <v>458.04</v>
      </c>
      <c r="BX246" s="83">
        <v>60149.5</v>
      </c>
      <c r="BY246" s="83">
        <v>161675.74</v>
      </c>
      <c r="CC246" s="83">
        <v>16976.73</v>
      </c>
      <c r="CK246" s="83">
        <v>77498.02</v>
      </c>
      <c r="CL246" s="83">
        <v>77498.02</v>
      </c>
      <c r="CP246" s="83">
        <v>37816</v>
      </c>
      <c r="CQ246" s="83">
        <v>183.51</v>
      </c>
      <c r="CR246" s="83">
        <v>82360</v>
      </c>
      <c r="CT246" s="83">
        <v>81268.98</v>
      </c>
    </row>
    <row r="247" spans="2:98" x14ac:dyDescent="0.25">
      <c r="B247" s="84" t="s">
        <v>273</v>
      </c>
      <c r="C247" s="84" t="s">
        <v>274</v>
      </c>
      <c r="D247" s="83">
        <v>81571737.799999997</v>
      </c>
      <c r="E247" s="83">
        <v>31452028.120000001</v>
      </c>
      <c r="F247" s="83">
        <v>857157.87</v>
      </c>
      <c r="G247" s="83">
        <v>508744.16000000003</v>
      </c>
      <c r="I247" s="83">
        <v>2059766.6099999999</v>
      </c>
      <c r="J247" s="83">
        <v>115464.46999999999</v>
      </c>
      <c r="K247" s="83">
        <v>175475</v>
      </c>
      <c r="L247" s="83">
        <v>10510328.129999999</v>
      </c>
      <c r="M247" s="83">
        <v>619086.49</v>
      </c>
      <c r="N247" s="83">
        <v>360973.85000000003</v>
      </c>
      <c r="P247" s="83">
        <v>444845.88</v>
      </c>
      <c r="Q247" s="83">
        <v>87872.74</v>
      </c>
      <c r="T247" s="83">
        <v>2630159.8299999996</v>
      </c>
      <c r="U247" s="83">
        <v>892872.31</v>
      </c>
      <c r="V247" s="83">
        <v>5042501.5599999996</v>
      </c>
      <c r="W247" s="83">
        <v>1297834.17</v>
      </c>
      <c r="X247" s="83">
        <v>288.58999999999997</v>
      </c>
      <c r="AB247" s="83">
        <v>143659.56999999995</v>
      </c>
      <c r="AC247" s="83">
        <v>54391.94</v>
      </c>
      <c r="AD247" s="83">
        <v>161071.43000000002</v>
      </c>
      <c r="AE247" s="83">
        <v>263829.63</v>
      </c>
      <c r="AF247" s="83">
        <v>5105699.0199999996</v>
      </c>
      <c r="AG247" s="83">
        <v>3888982.0200000005</v>
      </c>
      <c r="AJ247" s="83">
        <v>3136395.1500000004</v>
      </c>
      <c r="AK247" s="83">
        <v>558276.67999999993</v>
      </c>
      <c r="AL247" s="83">
        <v>1664921.1</v>
      </c>
      <c r="AM247" s="83">
        <v>224396.94</v>
      </c>
      <c r="AN247" s="83">
        <v>508315.57</v>
      </c>
      <c r="AO247" s="83">
        <v>80067.89</v>
      </c>
      <c r="AQ247" s="83">
        <v>3816.7799999999997</v>
      </c>
      <c r="AR247" s="83">
        <v>30889.01</v>
      </c>
      <c r="AS247" s="83">
        <v>99511.89</v>
      </c>
      <c r="AT247" s="83">
        <v>272349.76</v>
      </c>
      <c r="AU247" s="83">
        <v>1422914.43</v>
      </c>
      <c r="AV247" s="83">
        <v>17225</v>
      </c>
      <c r="AW247" s="83">
        <v>49898.03</v>
      </c>
      <c r="AX247" s="83">
        <v>231510.12</v>
      </c>
      <c r="AY247" s="83">
        <v>202203.63</v>
      </c>
      <c r="AZ247" s="83">
        <v>20706.150000000001</v>
      </c>
      <c r="BB247" s="83">
        <v>288562.76</v>
      </c>
      <c r="BC247" s="83">
        <v>170401.04</v>
      </c>
      <c r="BD247" s="83">
        <v>179038.42</v>
      </c>
      <c r="BE247" s="83">
        <v>4256.72</v>
      </c>
      <c r="BG247" s="83">
        <v>18193.39</v>
      </c>
      <c r="BI247" s="83">
        <v>54293.62</v>
      </c>
      <c r="BK247" s="83">
        <v>993.21</v>
      </c>
      <c r="BL247" s="83">
        <v>227613.62</v>
      </c>
      <c r="BM247" s="83">
        <v>995615.53</v>
      </c>
      <c r="BN247" s="83">
        <v>179526</v>
      </c>
      <c r="BO247" s="83">
        <v>227.76</v>
      </c>
      <c r="BP247" s="83">
        <v>40.28</v>
      </c>
      <c r="BQ247" s="83">
        <v>1243924.08</v>
      </c>
      <c r="BR247" s="83">
        <v>62940.6</v>
      </c>
      <c r="BT247" s="83">
        <v>61555.33</v>
      </c>
      <c r="BU247" s="83">
        <v>61555.33</v>
      </c>
      <c r="BV247" s="83">
        <v>602120.22</v>
      </c>
      <c r="BX247" s="83">
        <v>310581.41000000003</v>
      </c>
      <c r="BY247" s="83">
        <v>682314.36</v>
      </c>
      <c r="BZ247" s="83">
        <v>90774.94</v>
      </c>
      <c r="CC247" s="83">
        <v>123822.62</v>
      </c>
      <c r="CE247" s="83">
        <v>117910.64</v>
      </c>
      <c r="CH247" s="83">
        <v>5814.37</v>
      </c>
      <c r="CK247" s="83">
        <v>233496.89</v>
      </c>
      <c r="CL247" s="83">
        <v>233496.89</v>
      </c>
      <c r="CP247" s="83">
        <v>67930.81</v>
      </c>
      <c r="CQ247" s="83">
        <v>260918.75</v>
      </c>
      <c r="CR247" s="83">
        <v>76918.27</v>
      </c>
      <c r="CS247" s="83">
        <v>177170.45</v>
      </c>
      <c r="CT247" s="83">
        <v>138350.19</v>
      </c>
    </row>
    <row r="248" spans="2:98" x14ac:dyDescent="0.25">
      <c r="B248" s="84" t="s">
        <v>331</v>
      </c>
      <c r="C248" s="84" t="s">
        <v>853</v>
      </c>
      <c r="D248" s="83">
        <v>66726956.900000028</v>
      </c>
      <c r="E248" s="83">
        <v>24930877.050000001</v>
      </c>
      <c r="F248" s="83">
        <v>1164204.06</v>
      </c>
      <c r="G248" s="83">
        <v>302345.35000000003</v>
      </c>
      <c r="I248" s="83">
        <v>433483.56999999995</v>
      </c>
      <c r="J248" s="83">
        <v>499839.2</v>
      </c>
      <c r="K248" s="83">
        <v>318586</v>
      </c>
      <c r="L248" s="83">
        <v>9596721.1399999987</v>
      </c>
      <c r="M248" s="83">
        <v>334207.13</v>
      </c>
      <c r="N248" s="83">
        <v>322556.53000000003</v>
      </c>
      <c r="P248" s="83">
        <v>548472.48</v>
      </c>
      <c r="Q248" s="83">
        <v>201416.27</v>
      </c>
      <c r="S248" s="83">
        <v>98.94</v>
      </c>
      <c r="T248" s="83">
        <v>2060901.0399999998</v>
      </c>
      <c r="U248" s="83">
        <v>812299.65</v>
      </c>
      <c r="V248" s="83">
        <v>3834948.51</v>
      </c>
      <c r="W248" s="83">
        <v>1185973.8800000001</v>
      </c>
      <c r="AB248" s="83">
        <v>22285.090000000051</v>
      </c>
      <c r="AC248" s="83">
        <v>8778.08</v>
      </c>
      <c r="AD248" s="83">
        <v>166737.74000000002</v>
      </c>
      <c r="AE248" s="83">
        <v>266151.01999999996</v>
      </c>
      <c r="AF248" s="83">
        <v>3835324.45</v>
      </c>
      <c r="AG248" s="83">
        <v>3392860.7200000007</v>
      </c>
      <c r="AJ248" s="83">
        <v>1955793.3</v>
      </c>
      <c r="AK248" s="83">
        <v>331450.14</v>
      </c>
      <c r="AL248" s="83">
        <v>1200277.54</v>
      </c>
      <c r="AM248" s="83">
        <v>624168.21</v>
      </c>
      <c r="AN248" s="83">
        <v>847980.69</v>
      </c>
      <c r="AO248" s="83">
        <v>135161.06</v>
      </c>
      <c r="AP248" s="83">
        <v>7065.49</v>
      </c>
      <c r="AQ248" s="83">
        <v>138164.02000000002</v>
      </c>
      <c r="AR248" s="83">
        <v>4051.91</v>
      </c>
      <c r="AS248" s="83">
        <v>103456.74</v>
      </c>
      <c r="AT248" s="83">
        <v>82900</v>
      </c>
      <c r="AU248" s="83">
        <v>350765.86</v>
      </c>
      <c r="AV248" s="83">
        <v>123737.9</v>
      </c>
      <c r="AW248" s="83">
        <v>29104.32</v>
      </c>
      <c r="AX248" s="83">
        <v>70410.8</v>
      </c>
      <c r="AY248" s="83">
        <v>64689.94</v>
      </c>
      <c r="BA248" s="83">
        <v>3000</v>
      </c>
      <c r="BB248" s="83">
        <v>152531.51999999999</v>
      </c>
      <c r="BC248" s="83">
        <v>53433.47</v>
      </c>
      <c r="BD248" s="83">
        <v>493223.56</v>
      </c>
      <c r="BE248" s="83">
        <v>49617.43</v>
      </c>
      <c r="BF248" s="83">
        <v>18297.409999999996</v>
      </c>
      <c r="BG248" s="83">
        <v>59665.39</v>
      </c>
      <c r="BH248" s="83">
        <v>34802.379999999997</v>
      </c>
      <c r="BL248" s="83">
        <v>239661.16999999998</v>
      </c>
      <c r="BM248" s="83">
        <v>740862.33</v>
      </c>
      <c r="BN248" s="83">
        <v>579556.94999999995</v>
      </c>
      <c r="BO248" s="83">
        <v>623.74</v>
      </c>
      <c r="BP248" s="83">
        <v>3126.2799999999997</v>
      </c>
      <c r="BQ248" s="83">
        <v>806997.57000000007</v>
      </c>
      <c r="BR248" s="83">
        <v>495</v>
      </c>
      <c r="BT248" s="83">
        <v>420487.99</v>
      </c>
      <c r="BU248" s="83">
        <v>420487.99</v>
      </c>
      <c r="BV248" s="83">
        <v>253797.44</v>
      </c>
      <c r="BX248" s="83">
        <v>279310.15000000002</v>
      </c>
      <c r="BY248" s="83">
        <v>553586.88</v>
      </c>
      <c r="CC248" s="83">
        <v>64122.91</v>
      </c>
      <c r="CE248" s="83">
        <v>261417.88</v>
      </c>
      <c r="CF248" s="83">
        <v>1144.6400000000001</v>
      </c>
      <c r="CK248" s="83">
        <v>202328.99000000002</v>
      </c>
      <c r="CL248" s="83">
        <v>202328.99000000002</v>
      </c>
      <c r="CO248" s="83">
        <v>166528.79999999999</v>
      </c>
      <c r="CP248" s="83">
        <v>331541.17000000004</v>
      </c>
      <c r="CQ248" s="83">
        <v>96102.14</v>
      </c>
      <c r="CR248" s="83">
        <v>11289.67</v>
      </c>
      <c r="CS248" s="83">
        <v>34896.94</v>
      </c>
      <c r="CT248" s="83">
        <v>506261.27999999997</v>
      </c>
    </row>
    <row r="249" spans="2:98" x14ac:dyDescent="0.25">
      <c r="B249" s="84" t="s">
        <v>459</v>
      </c>
      <c r="C249" s="84" t="s">
        <v>460</v>
      </c>
      <c r="D249" s="83">
        <v>9809590</v>
      </c>
      <c r="E249" s="83">
        <v>3405792.0199999996</v>
      </c>
      <c r="F249" s="83">
        <v>105936.70000000001</v>
      </c>
      <c r="G249" s="83">
        <v>70269.570000000007</v>
      </c>
      <c r="I249" s="83">
        <v>83508.009999999995</v>
      </c>
      <c r="J249" s="83">
        <v>32207.5</v>
      </c>
      <c r="K249" s="83">
        <v>18057</v>
      </c>
      <c r="L249" s="83">
        <v>1288029.0999999999</v>
      </c>
      <c r="M249" s="83">
        <v>60741.24</v>
      </c>
      <c r="N249" s="83">
        <v>37228.160000000003</v>
      </c>
      <c r="P249" s="83">
        <v>164177.16</v>
      </c>
      <c r="Q249" s="83">
        <v>12855.24</v>
      </c>
      <c r="T249" s="83">
        <v>277166.94000000006</v>
      </c>
      <c r="U249" s="83">
        <v>112926.59999999999</v>
      </c>
      <c r="V249" s="83">
        <v>527327.81000000006</v>
      </c>
      <c r="W249" s="83">
        <v>164966.18000000002</v>
      </c>
      <c r="AB249" s="83">
        <v>8772.2100000000009</v>
      </c>
      <c r="AC249" s="83">
        <v>3822.0899999999997</v>
      </c>
      <c r="AD249" s="83">
        <v>17639.25</v>
      </c>
      <c r="AE249" s="83">
        <v>40135.760000000002</v>
      </c>
      <c r="AF249" s="83">
        <v>524756.25</v>
      </c>
      <c r="AG249" s="83">
        <v>536518.17000000004</v>
      </c>
      <c r="AJ249" s="83">
        <v>449293.01</v>
      </c>
      <c r="AK249" s="83">
        <v>104975.77</v>
      </c>
      <c r="AL249" s="83">
        <v>125693.12</v>
      </c>
      <c r="AM249" s="83">
        <v>31698.46</v>
      </c>
      <c r="AN249" s="83">
        <v>3841.58</v>
      </c>
      <c r="AO249" s="83">
        <v>11558.79</v>
      </c>
      <c r="AQ249" s="83">
        <v>21699.82</v>
      </c>
      <c r="AT249" s="83">
        <v>33635.619999999995</v>
      </c>
      <c r="AU249" s="83">
        <v>206446.94</v>
      </c>
      <c r="AW249" s="83">
        <v>27579.93</v>
      </c>
      <c r="BA249" s="83">
        <v>94258.44</v>
      </c>
      <c r="BB249" s="83">
        <v>27456.15</v>
      </c>
      <c r="BC249" s="83">
        <v>30981.739999999998</v>
      </c>
      <c r="BD249" s="83">
        <v>127805.79000000001</v>
      </c>
      <c r="BE249" s="83">
        <v>1682.15</v>
      </c>
      <c r="BF249" s="83">
        <v>170</v>
      </c>
      <c r="BG249" s="83">
        <v>26186.59</v>
      </c>
      <c r="BL249" s="83">
        <v>4254.7299999999996</v>
      </c>
      <c r="BM249" s="83">
        <v>309889.33999999997</v>
      </c>
      <c r="BN249" s="83">
        <v>61101.69</v>
      </c>
      <c r="BO249" s="83">
        <v>851.01</v>
      </c>
      <c r="BP249" s="83">
        <v>893.79</v>
      </c>
      <c r="BQ249" s="83">
        <v>179977.53</v>
      </c>
      <c r="BR249" s="83">
        <v>28000</v>
      </c>
      <c r="BS249" s="83">
        <v>17270.400000000001</v>
      </c>
      <c r="BT249" s="83">
        <v>5825</v>
      </c>
      <c r="BU249" s="83">
        <v>5825</v>
      </c>
      <c r="BV249" s="83">
        <v>37660.1</v>
      </c>
      <c r="BX249" s="83">
        <v>45175.74</v>
      </c>
      <c r="BY249" s="83">
        <v>91552.94</v>
      </c>
      <c r="CC249" s="83">
        <v>15884.86</v>
      </c>
      <c r="CK249" s="83">
        <v>60635.79</v>
      </c>
      <c r="CL249" s="83">
        <v>60635.79</v>
      </c>
      <c r="CQ249" s="83">
        <v>9242.31</v>
      </c>
      <c r="CT249" s="83">
        <v>123577.91</v>
      </c>
    </row>
    <row r="250" spans="2:98" x14ac:dyDescent="0.25">
      <c r="B250" s="84" t="s">
        <v>807</v>
      </c>
      <c r="C250" s="84" t="s">
        <v>852</v>
      </c>
      <c r="D250" s="83">
        <v>54547141.470000006</v>
      </c>
      <c r="E250" s="83">
        <v>21013861.770000003</v>
      </c>
      <c r="F250" s="83">
        <v>769572.44</v>
      </c>
      <c r="I250" s="83">
        <v>155728.47</v>
      </c>
      <c r="J250" s="83">
        <v>1731341.8699999999</v>
      </c>
      <c r="L250" s="83">
        <v>8034708.6600000011</v>
      </c>
      <c r="M250" s="83">
        <v>469544.30999999994</v>
      </c>
      <c r="N250" s="83">
        <v>310146.56999999995</v>
      </c>
      <c r="Q250" s="83">
        <v>142725.4</v>
      </c>
      <c r="T250" s="83">
        <v>1731107.3300000003</v>
      </c>
      <c r="U250" s="83">
        <v>641457.68999999994</v>
      </c>
      <c r="V250" s="83">
        <v>3188379.8699999996</v>
      </c>
      <c r="W250" s="83">
        <v>986285.91999999969</v>
      </c>
      <c r="AB250" s="83">
        <v>46671.090000000004</v>
      </c>
      <c r="AC250" s="83">
        <v>17297.250000000004</v>
      </c>
      <c r="AD250" s="83">
        <v>82887.600000000006</v>
      </c>
      <c r="AE250" s="83">
        <v>136536.89000000001</v>
      </c>
      <c r="AF250" s="83">
        <v>3157976.77</v>
      </c>
      <c r="AG250" s="83">
        <v>2666782.939999999</v>
      </c>
      <c r="AH250" s="83">
        <v>62520.69</v>
      </c>
      <c r="AI250" s="83">
        <v>42104.7</v>
      </c>
      <c r="AJ250" s="83">
        <v>2207597.0099999998</v>
      </c>
      <c r="AK250" s="83">
        <v>203663.09999999998</v>
      </c>
      <c r="AL250" s="83">
        <v>1010966.6599999999</v>
      </c>
      <c r="AM250" s="83">
        <v>13131.11</v>
      </c>
      <c r="AN250" s="83">
        <v>323682.84999999998</v>
      </c>
      <c r="AO250" s="83">
        <v>763.95</v>
      </c>
      <c r="AQ250" s="83">
        <v>243279.81</v>
      </c>
      <c r="AT250" s="83">
        <v>114340.17</v>
      </c>
      <c r="AU250" s="83">
        <v>711825.6100000001</v>
      </c>
      <c r="AV250" s="83">
        <v>66083</v>
      </c>
      <c r="AX250" s="83">
        <v>1500</v>
      </c>
      <c r="AY250" s="83">
        <v>157761.07</v>
      </c>
      <c r="BA250" s="83">
        <v>21909.45</v>
      </c>
      <c r="BB250" s="83">
        <v>117285.99</v>
      </c>
      <c r="BC250" s="83">
        <v>136834.50999999998</v>
      </c>
      <c r="BD250" s="83">
        <v>99150.56</v>
      </c>
      <c r="BE250" s="83">
        <v>2243.35</v>
      </c>
      <c r="BF250" s="83">
        <v>149374.56</v>
      </c>
      <c r="BG250" s="83">
        <v>23163.31</v>
      </c>
      <c r="BI250" s="83">
        <v>91888.790000000008</v>
      </c>
      <c r="BL250" s="83">
        <v>12112.3</v>
      </c>
      <c r="BM250" s="83">
        <v>476404.43999999994</v>
      </c>
      <c r="BN250" s="83">
        <v>208225.11000000004</v>
      </c>
      <c r="BO250" s="83">
        <v>818.16</v>
      </c>
      <c r="BP250" s="83">
        <v>124.25999999999999</v>
      </c>
      <c r="BQ250" s="83">
        <v>349618.71</v>
      </c>
      <c r="BT250" s="83">
        <v>94458.579999999987</v>
      </c>
      <c r="BU250" s="83">
        <v>94458.579999999987</v>
      </c>
      <c r="BV250" s="83">
        <v>183232.01</v>
      </c>
      <c r="BX250" s="83">
        <v>290950.27999999997</v>
      </c>
      <c r="BY250" s="83">
        <v>563846.22</v>
      </c>
      <c r="CC250" s="83">
        <v>296544.53999999998</v>
      </c>
      <c r="CE250" s="83">
        <v>122600.08</v>
      </c>
      <c r="CF250" s="83">
        <v>13705.279999999999</v>
      </c>
      <c r="CK250" s="83">
        <v>206182.41999999998</v>
      </c>
      <c r="CL250" s="83">
        <v>206182.41999999998</v>
      </c>
      <c r="CO250" s="83">
        <v>16606.189999999999</v>
      </c>
      <c r="CT250" s="83">
        <v>627629.80000000005</v>
      </c>
    </row>
    <row r="251" spans="2:98" x14ac:dyDescent="0.25">
      <c r="B251" s="84" t="s">
        <v>325</v>
      </c>
      <c r="C251" s="84" t="s">
        <v>326</v>
      </c>
      <c r="D251" s="83">
        <v>37466125.850000009</v>
      </c>
      <c r="E251" s="83">
        <v>14350942.930000002</v>
      </c>
      <c r="F251" s="83">
        <v>168172.03</v>
      </c>
      <c r="G251" s="83">
        <v>612816.73</v>
      </c>
      <c r="I251" s="83">
        <v>335340.71000000002</v>
      </c>
      <c r="J251" s="83">
        <v>327501.18</v>
      </c>
      <c r="K251" s="83">
        <v>114361</v>
      </c>
      <c r="L251" s="83">
        <v>4720390.7799999984</v>
      </c>
      <c r="M251" s="83">
        <v>534048.87</v>
      </c>
      <c r="N251" s="83">
        <v>364550.05</v>
      </c>
      <c r="P251" s="83">
        <v>404910.72000000003</v>
      </c>
      <c r="Q251" s="83">
        <v>49734.549999999996</v>
      </c>
      <c r="R251" s="83">
        <v>32325.059999999998</v>
      </c>
      <c r="S251" s="83">
        <v>12072.139999999996</v>
      </c>
      <c r="T251" s="83">
        <v>1183235.68</v>
      </c>
      <c r="U251" s="83">
        <v>445484.64000000007</v>
      </c>
      <c r="V251" s="83">
        <v>2268096.23</v>
      </c>
      <c r="W251" s="83">
        <v>617274.22</v>
      </c>
      <c r="AB251" s="83">
        <v>18685.169999999998</v>
      </c>
      <c r="AC251" s="83">
        <v>9023.77</v>
      </c>
      <c r="AD251" s="83">
        <v>67153.7</v>
      </c>
      <c r="AE251" s="83">
        <v>131248.19999999998</v>
      </c>
      <c r="AF251" s="83">
        <v>2175686.4</v>
      </c>
      <c r="AG251" s="83">
        <v>1880727.5999999996</v>
      </c>
      <c r="AH251" s="83">
        <v>132142.01999999999</v>
      </c>
      <c r="AI251" s="83">
        <v>22939.98</v>
      </c>
      <c r="AJ251" s="83">
        <v>1431995.95</v>
      </c>
      <c r="AK251" s="83">
        <v>235713.68</v>
      </c>
      <c r="AL251" s="83">
        <v>558000.82999999996</v>
      </c>
      <c r="AM251" s="83">
        <v>715738.8899999999</v>
      </c>
      <c r="AN251" s="83">
        <v>368323.63999999996</v>
      </c>
      <c r="AO251" s="83">
        <v>3828.69</v>
      </c>
      <c r="AQ251" s="83">
        <v>217143.72999999998</v>
      </c>
      <c r="AT251" s="83">
        <v>75310.37</v>
      </c>
      <c r="AU251" s="83">
        <v>151765.74</v>
      </c>
      <c r="AV251" s="83">
        <v>27806.75</v>
      </c>
      <c r="AW251" s="83">
        <v>39256.239999999998</v>
      </c>
      <c r="AY251" s="83">
        <v>103746.76999999999</v>
      </c>
      <c r="AZ251" s="83">
        <v>13600</v>
      </c>
      <c r="BA251" s="83">
        <v>22204.66</v>
      </c>
      <c r="BB251" s="83">
        <v>66822.16</v>
      </c>
      <c r="BC251" s="83">
        <v>130581.75000000001</v>
      </c>
      <c r="BD251" s="83">
        <v>171289.69</v>
      </c>
      <c r="BG251" s="83">
        <v>21672.42</v>
      </c>
      <c r="BH251" s="83">
        <v>744.37</v>
      </c>
      <c r="BI251" s="83">
        <v>21743.98</v>
      </c>
      <c r="BL251" s="83">
        <v>22447.29</v>
      </c>
      <c r="BM251" s="83">
        <v>4791.3099999999995</v>
      </c>
      <c r="BN251" s="83">
        <v>226378.24999999997</v>
      </c>
      <c r="BO251" s="83">
        <v>8.3000000000000007</v>
      </c>
      <c r="BP251" s="83">
        <v>26823.9</v>
      </c>
      <c r="BQ251" s="83">
        <v>705118.95</v>
      </c>
      <c r="BR251" s="83">
        <v>104556.28</v>
      </c>
      <c r="BS251" s="83">
        <v>-583.27</v>
      </c>
      <c r="BT251" s="83">
        <v>37136.050000000003</v>
      </c>
      <c r="BU251" s="83">
        <v>37136.050000000003</v>
      </c>
      <c r="BV251" s="83">
        <v>138440.78</v>
      </c>
      <c r="BX251" s="83">
        <v>102702.16000000002</v>
      </c>
      <c r="BY251" s="83">
        <v>413534.1</v>
      </c>
      <c r="CA251" s="83">
        <v>7528.74</v>
      </c>
      <c r="CC251" s="83">
        <v>57444.22</v>
      </c>
      <c r="CG251" s="83">
        <v>73327.149999999994</v>
      </c>
      <c r="CK251" s="83">
        <v>117826.28</v>
      </c>
      <c r="CL251" s="83">
        <v>117826.28</v>
      </c>
      <c r="CO251" s="83">
        <v>51888</v>
      </c>
      <c r="CT251" s="83">
        <v>20602.690000000002</v>
      </c>
    </row>
    <row r="252" spans="2:98" x14ac:dyDescent="0.25">
      <c r="B252" s="84" t="s">
        <v>657</v>
      </c>
      <c r="C252" s="84" t="s">
        <v>658</v>
      </c>
      <c r="D252" s="83">
        <v>24364736.789999999</v>
      </c>
      <c r="E252" s="83">
        <v>8385983.540000001</v>
      </c>
      <c r="F252" s="83">
        <v>271294.93</v>
      </c>
      <c r="G252" s="83">
        <v>337911.77</v>
      </c>
      <c r="I252" s="83">
        <v>133283.76</v>
      </c>
      <c r="J252" s="83">
        <v>53386.64</v>
      </c>
      <c r="K252" s="83">
        <v>42133</v>
      </c>
      <c r="L252" s="83">
        <v>3202628.2600000002</v>
      </c>
      <c r="M252" s="83">
        <v>184580.31000000003</v>
      </c>
      <c r="N252" s="83">
        <v>64270.259999999995</v>
      </c>
      <c r="P252" s="83">
        <v>228591.45</v>
      </c>
      <c r="Q252" s="83">
        <v>69623.05</v>
      </c>
      <c r="T252" s="83">
        <v>688518.05000000016</v>
      </c>
      <c r="U252" s="83">
        <v>273788.90999999992</v>
      </c>
      <c r="V252" s="83">
        <v>1313626.43</v>
      </c>
      <c r="W252" s="83">
        <v>404528.22000000009</v>
      </c>
      <c r="AB252" s="83">
        <v>32596.570000000003</v>
      </c>
      <c r="AC252" s="83">
        <v>14334.129999999997</v>
      </c>
      <c r="AD252" s="83">
        <v>43631.86</v>
      </c>
      <c r="AE252" s="83">
        <v>73440.98</v>
      </c>
      <c r="AF252" s="83">
        <v>1362528</v>
      </c>
      <c r="AG252" s="83">
        <v>1247616</v>
      </c>
      <c r="AH252" s="83">
        <v>102595</v>
      </c>
      <c r="AJ252" s="83">
        <v>792146.99</v>
      </c>
      <c r="AK252" s="83">
        <v>22122.81</v>
      </c>
      <c r="AL252" s="83">
        <v>58230.06</v>
      </c>
      <c r="AM252" s="83">
        <v>102993.47</v>
      </c>
      <c r="AN252" s="83">
        <v>112684.45999999999</v>
      </c>
      <c r="AO252" s="83">
        <v>69714.600000000006</v>
      </c>
      <c r="AQ252" s="83">
        <v>100020.61</v>
      </c>
      <c r="AT252" s="83">
        <v>46228.56</v>
      </c>
      <c r="AU252" s="83">
        <v>192586.08000000002</v>
      </c>
      <c r="AV252" s="83">
        <v>69</v>
      </c>
      <c r="AW252" s="83">
        <v>30302.799999999999</v>
      </c>
      <c r="AX252" s="83">
        <v>4032</v>
      </c>
      <c r="AY252" s="83">
        <v>6665.0300000000007</v>
      </c>
      <c r="BB252" s="83">
        <v>49594.86</v>
      </c>
      <c r="BC252" s="83">
        <v>42524.33</v>
      </c>
      <c r="BD252" s="83">
        <v>201640.19</v>
      </c>
      <c r="BE252" s="83">
        <v>4721.3500000000004</v>
      </c>
      <c r="BF252" s="83">
        <v>16142.1</v>
      </c>
      <c r="BG252" s="83">
        <v>20006.190000000002</v>
      </c>
      <c r="BI252" s="83">
        <v>119070.42</v>
      </c>
      <c r="BL252" s="83">
        <v>1647594.71</v>
      </c>
      <c r="BM252" s="83">
        <v>300677.71999999997</v>
      </c>
      <c r="BN252" s="83">
        <v>246363</v>
      </c>
      <c r="BO252" s="83">
        <v>4490.91</v>
      </c>
      <c r="BQ252" s="83">
        <v>299406.5</v>
      </c>
      <c r="BR252" s="83">
        <v>55163.040000000001</v>
      </c>
      <c r="BS252" s="83">
        <v>369605.54</v>
      </c>
      <c r="BT252" s="83">
        <v>36848.410000000003</v>
      </c>
      <c r="BU252" s="83">
        <v>36848.410000000003</v>
      </c>
      <c r="BV252" s="83">
        <v>100402.08</v>
      </c>
      <c r="BX252" s="83">
        <v>136976.07999999999</v>
      </c>
      <c r="BY252" s="83">
        <v>291402.36</v>
      </c>
      <c r="BZ252" s="83">
        <v>1946.19</v>
      </c>
      <c r="CC252" s="83">
        <v>35232.880000000005</v>
      </c>
      <c r="CE252" s="83">
        <v>25508.199999999997</v>
      </c>
      <c r="CF252" s="83">
        <v>1347.47</v>
      </c>
      <c r="CK252" s="83">
        <v>65578.76999999999</v>
      </c>
      <c r="CL252" s="83">
        <v>65578.76999999999</v>
      </c>
      <c r="CO252" s="83">
        <v>61899.56</v>
      </c>
      <c r="CP252" s="83">
        <v>83379.5</v>
      </c>
      <c r="CT252" s="83">
        <v>78526.84</v>
      </c>
    </row>
    <row r="253" spans="2:98" x14ac:dyDescent="0.25">
      <c r="B253" s="84" t="s">
        <v>709</v>
      </c>
      <c r="C253" s="84" t="s">
        <v>710</v>
      </c>
      <c r="D253" s="83">
        <v>12267231.870000003</v>
      </c>
      <c r="E253" s="83">
        <v>4230404.7</v>
      </c>
      <c r="F253" s="83">
        <v>36751.049999999996</v>
      </c>
      <c r="G253" s="83">
        <v>13554.81</v>
      </c>
      <c r="I253" s="83">
        <v>21470</v>
      </c>
      <c r="J253" s="83">
        <v>80617.320000000007</v>
      </c>
      <c r="L253" s="83">
        <v>1185010.08</v>
      </c>
      <c r="M253" s="83">
        <v>202.99</v>
      </c>
      <c r="N253" s="83">
        <v>31659.120000000003</v>
      </c>
      <c r="P253" s="83">
        <v>3750</v>
      </c>
      <c r="Q253" s="83">
        <v>690.01</v>
      </c>
      <c r="R253" s="83">
        <v>-0.05</v>
      </c>
      <c r="T253" s="83">
        <v>328528.78999999998</v>
      </c>
      <c r="U253" s="83">
        <v>90570.75</v>
      </c>
      <c r="V253" s="83">
        <v>627293.6100000001</v>
      </c>
      <c r="W253" s="83">
        <v>139447.59</v>
      </c>
      <c r="AB253" s="83">
        <v>30375.559999999998</v>
      </c>
      <c r="AC253" s="83">
        <v>8627.7999999999993</v>
      </c>
      <c r="AD253" s="83">
        <v>16999.41</v>
      </c>
      <c r="AE253" s="83">
        <v>11548.310000000001</v>
      </c>
      <c r="AF253" s="83">
        <v>761173.45</v>
      </c>
      <c r="AG253" s="83">
        <v>414810.05</v>
      </c>
      <c r="AJ253" s="83">
        <v>197571.22999999998</v>
      </c>
      <c r="AL253" s="83">
        <v>240193.86</v>
      </c>
      <c r="AM253" s="83">
        <v>106605.67</v>
      </c>
      <c r="AN253" s="83">
        <v>75256.790000000008</v>
      </c>
      <c r="AO253" s="83">
        <v>24547.360000000001</v>
      </c>
      <c r="AQ253" s="83">
        <v>2442.46</v>
      </c>
      <c r="AT253" s="83">
        <v>23759.72</v>
      </c>
      <c r="AU253" s="83">
        <v>276519.31</v>
      </c>
      <c r="AV253" s="83">
        <v>20972.37</v>
      </c>
      <c r="AW253" s="83">
        <v>62148.49</v>
      </c>
      <c r="AY253" s="83">
        <v>21670.11</v>
      </c>
      <c r="BA253" s="83">
        <v>3460.7000000000003</v>
      </c>
      <c r="BB253" s="83">
        <v>35864.65</v>
      </c>
      <c r="BC253" s="83">
        <v>129666.90000000001</v>
      </c>
      <c r="BD253" s="83">
        <v>112658.83</v>
      </c>
      <c r="BE253" s="83">
        <v>325.91000000000003</v>
      </c>
      <c r="BF253" s="83">
        <v>1090076.08</v>
      </c>
      <c r="BG253" s="83">
        <v>6522.4000000000005</v>
      </c>
      <c r="BH253" s="83">
        <v>22279.34</v>
      </c>
      <c r="BI253" s="83">
        <v>345</v>
      </c>
      <c r="BJ253" s="83">
        <v>2198.4</v>
      </c>
      <c r="BL253" s="83">
        <v>636698.96</v>
      </c>
      <c r="BM253" s="83">
        <v>37816.300000000003</v>
      </c>
      <c r="BN253" s="83">
        <v>72249.489999999991</v>
      </c>
      <c r="BO253" s="83">
        <v>4487.62</v>
      </c>
      <c r="BP253" s="83">
        <v>26859.5</v>
      </c>
      <c r="BT253" s="83">
        <v>17487.259999999998</v>
      </c>
      <c r="BU253" s="83">
        <v>17487.259999999998</v>
      </c>
      <c r="BV253" s="83">
        <v>381127.64</v>
      </c>
      <c r="BY253" s="83">
        <v>147659.16</v>
      </c>
      <c r="CC253" s="83">
        <v>41487.15</v>
      </c>
      <c r="CE253" s="83">
        <v>406.39</v>
      </c>
      <c r="CI253" s="83">
        <v>12000</v>
      </c>
      <c r="CK253" s="83">
        <v>7095.7799999999988</v>
      </c>
      <c r="CL253" s="83">
        <v>7095.7799999999988</v>
      </c>
      <c r="CN253" s="83">
        <v>76932.850000000006</v>
      </c>
      <c r="CO253" s="83">
        <v>22105.200000000001</v>
      </c>
      <c r="CQ253" s="83">
        <v>179572.11</v>
      </c>
      <c r="CT253" s="83">
        <v>114675.53</v>
      </c>
    </row>
    <row r="254" spans="2:98" x14ac:dyDescent="0.25">
      <c r="B254" s="84" t="s">
        <v>469</v>
      </c>
      <c r="C254" s="84" t="s">
        <v>470</v>
      </c>
      <c r="D254" s="83">
        <v>2783609.41</v>
      </c>
      <c r="E254" s="83">
        <v>588295.23</v>
      </c>
      <c r="F254" s="83">
        <v>6027.63</v>
      </c>
      <c r="G254" s="83">
        <v>5695</v>
      </c>
      <c r="I254" s="83">
        <v>11019</v>
      </c>
      <c r="L254" s="83">
        <v>359769.77</v>
      </c>
      <c r="M254" s="83">
        <v>464.5</v>
      </c>
      <c r="N254" s="83">
        <v>166.26</v>
      </c>
      <c r="T254" s="83">
        <v>46003.72</v>
      </c>
      <c r="U254" s="83">
        <v>26938.769999999997</v>
      </c>
      <c r="V254" s="83">
        <v>89551.87</v>
      </c>
      <c r="W254" s="83">
        <v>40909.31</v>
      </c>
      <c r="AB254" s="83">
        <v>1387.23</v>
      </c>
      <c r="AC254" s="83">
        <v>803.44999999999993</v>
      </c>
      <c r="AD254" s="83">
        <v>2530.3200000000002</v>
      </c>
      <c r="AE254" s="83">
        <v>2186.0499999999997</v>
      </c>
      <c r="AF254" s="83">
        <v>98496</v>
      </c>
      <c r="AG254" s="83">
        <v>77976</v>
      </c>
      <c r="AH254" s="83">
        <v>5137.58</v>
      </c>
      <c r="AI254" s="83">
        <v>5603.83</v>
      </c>
      <c r="AJ254" s="83">
        <v>45178.15</v>
      </c>
      <c r="AL254" s="83">
        <v>15507.69</v>
      </c>
      <c r="AM254" s="83">
        <v>1029.78</v>
      </c>
      <c r="AN254" s="83">
        <v>26849.39</v>
      </c>
      <c r="AR254" s="83">
        <v>19897</v>
      </c>
      <c r="AS254" s="83">
        <v>9532</v>
      </c>
      <c r="AT254" s="83">
        <v>50078.43</v>
      </c>
      <c r="AU254" s="83">
        <v>92946.67</v>
      </c>
      <c r="AW254" s="83">
        <v>37463.64</v>
      </c>
      <c r="AY254" s="83">
        <v>316</v>
      </c>
      <c r="BA254" s="83">
        <v>1085</v>
      </c>
      <c r="BB254" s="83">
        <v>7933.32</v>
      </c>
      <c r="BC254" s="83">
        <v>11998.18</v>
      </c>
      <c r="BD254" s="83">
        <v>7155.47</v>
      </c>
      <c r="BE254" s="83">
        <v>4045.37</v>
      </c>
      <c r="BF254" s="83">
        <v>100</v>
      </c>
      <c r="BG254" s="83">
        <v>748.34</v>
      </c>
      <c r="BI254" s="83">
        <v>4203.05</v>
      </c>
      <c r="BJ254" s="83">
        <v>10360</v>
      </c>
      <c r="BL254" s="83">
        <v>432</v>
      </c>
      <c r="BM254" s="83">
        <v>30378.47</v>
      </c>
      <c r="BN254" s="83">
        <v>24225.33</v>
      </c>
      <c r="BP254" s="83">
        <v>272.5</v>
      </c>
      <c r="BT254" s="83">
        <v>4573.75</v>
      </c>
      <c r="BU254" s="83">
        <v>4573.75</v>
      </c>
      <c r="BV254" s="83">
        <v>47820.020000000004</v>
      </c>
      <c r="BY254" s="83">
        <v>16852.7</v>
      </c>
      <c r="CC254" s="83">
        <v>8336.59</v>
      </c>
      <c r="CE254" s="83">
        <v>92716.09</v>
      </c>
      <c r="CF254" s="83">
        <v>225538.25</v>
      </c>
      <c r="CK254" s="83">
        <v>23272.12</v>
      </c>
      <c r="CL254" s="83">
        <v>23272.12</v>
      </c>
      <c r="CN254" s="83">
        <v>585626.18999999994</v>
      </c>
      <c r="CR254" s="83">
        <v>8176.4</v>
      </c>
    </row>
    <row r="255" spans="2:98" x14ac:dyDescent="0.25">
      <c r="B255" s="84" t="s">
        <v>617</v>
      </c>
      <c r="C255" s="84" t="s">
        <v>618</v>
      </c>
      <c r="D255" s="83">
        <v>8730058.4699999988</v>
      </c>
      <c r="E255" s="83">
        <v>2864377.38</v>
      </c>
      <c r="F255" s="83">
        <v>125030</v>
      </c>
      <c r="I255" s="83">
        <v>152936.79999999999</v>
      </c>
      <c r="L255" s="83">
        <v>663306.05000000005</v>
      </c>
      <c r="P255" s="83">
        <v>514.94000000000005</v>
      </c>
      <c r="T255" s="83">
        <v>235082.76</v>
      </c>
      <c r="U255" s="83">
        <v>49837.58</v>
      </c>
      <c r="V255" s="83">
        <v>442072.93999999994</v>
      </c>
      <c r="W255" s="83">
        <v>74704.209999999992</v>
      </c>
      <c r="AD255" s="83">
        <v>13198.41</v>
      </c>
      <c r="AE255" s="83">
        <v>2791.61</v>
      </c>
      <c r="AF255" s="83">
        <v>512420.94</v>
      </c>
      <c r="AG255" s="83">
        <v>91740.07</v>
      </c>
      <c r="AH255" s="83">
        <v>21962.339999999997</v>
      </c>
      <c r="AI255" s="83">
        <v>4259.05</v>
      </c>
      <c r="AJ255" s="83">
        <v>460702.55999999994</v>
      </c>
      <c r="AL255" s="83">
        <v>118015.17</v>
      </c>
      <c r="AM255" s="83">
        <v>20082.72</v>
      </c>
      <c r="AN255" s="83">
        <v>65819.740000000005</v>
      </c>
      <c r="AO255" s="83">
        <v>147850</v>
      </c>
      <c r="AQ255" s="83">
        <v>173687.18</v>
      </c>
      <c r="AT255" s="83">
        <v>27527.79</v>
      </c>
      <c r="AV255" s="83">
        <v>7585</v>
      </c>
      <c r="AW255" s="83">
        <v>24289.81</v>
      </c>
      <c r="AY255" s="83">
        <v>34670.910000000003</v>
      </c>
      <c r="BC255" s="83">
        <v>38865.649999999994</v>
      </c>
      <c r="BI255" s="83">
        <v>829.21</v>
      </c>
      <c r="BJ255" s="83">
        <v>134028.18</v>
      </c>
      <c r="BL255" s="83">
        <v>770504.42</v>
      </c>
      <c r="BM255" s="83">
        <v>49023.9</v>
      </c>
      <c r="BN255" s="83">
        <v>42344.26</v>
      </c>
      <c r="BO255" s="83">
        <v>16174.72</v>
      </c>
      <c r="BQ255" s="83">
        <v>118977.05</v>
      </c>
      <c r="BV255" s="83">
        <v>215861.65</v>
      </c>
      <c r="BY255" s="83">
        <v>80693.3</v>
      </c>
      <c r="CC255" s="83">
        <v>4745</v>
      </c>
      <c r="CE255" s="83">
        <v>376434.59</v>
      </c>
      <c r="CF255" s="83">
        <v>431939.23</v>
      </c>
      <c r="CT255" s="83">
        <v>115171.35</v>
      </c>
    </row>
    <row r="256" spans="2:98" x14ac:dyDescent="0.25">
      <c r="B256" s="84" t="s">
        <v>575</v>
      </c>
      <c r="C256" s="84" t="s">
        <v>576</v>
      </c>
      <c r="D256" s="83">
        <v>1192964.1499999999</v>
      </c>
      <c r="E256" s="83">
        <v>351132.12</v>
      </c>
      <c r="F256" s="83">
        <v>122.01</v>
      </c>
      <c r="I256" s="83">
        <v>13631.7</v>
      </c>
      <c r="J256" s="83">
        <v>388.88</v>
      </c>
      <c r="K256" s="83">
        <v>11019</v>
      </c>
      <c r="L256" s="83">
        <v>210229.99</v>
      </c>
      <c r="M256" s="83">
        <v>10877.609999999999</v>
      </c>
      <c r="T256" s="83">
        <v>27937.65</v>
      </c>
      <c r="U256" s="83">
        <v>16533.189999999999</v>
      </c>
      <c r="V256" s="83">
        <v>48467.4</v>
      </c>
      <c r="W256" s="83">
        <v>18494.609999999997</v>
      </c>
      <c r="AB256" s="83">
        <v>1925.1799999999998</v>
      </c>
      <c r="AC256" s="83">
        <v>1310.9099999999999</v>
      </c>
      <c r="AD256" s="83">
        <v>1458.69</v>
      </c>
      <c r="AE256" s="83">
        <v>5901.6100000000006</v>
      </c>
      <c r="AF256" s="83">
        <v>49248</v>
      </c>
      <c r="AG256" s="83">
        <v>98495.999999999985</v>
      </c>
      <c r="AJ256" s="83">
        <v>26763.03</v>
      </c>
      <c r="AK256" s="83">
        <v>15529.06</v>
      </c>
      <c r="AL256" s="83">
        <v>37808.03</v>
      </c>
      <c r="AM256" s="83">
        <v>7801.27</v>
      </c>
      <c r="AN256" s="83">
        <v>12425.43</v>
      </c>
      <c r="AO256" s="83">
        <v>6039.33</v>
      </c>
      <c r="AQ256" s="83">
        <v>6435</v>
      </c>
      <c r="AT256" s="83">
        <v>10754.57</v>
      </c>
      <c r="AU256" s="83">
        <v>8490.4699999999993</v>
      </c>
      <c r="AV256" s="83">
        <v>350</v>
      </c>
      <c r="AW256" s="83">
        <v>2562</v>
      </c>
      <c r="AZ256" s="83">
        <v>865.81</v>
      </c>
      <c r="BA256" s="83">
        <v>1290</v>
      </c>
      <c r="BB256" s="83">
        <v>1581.75</v>
      </c>
      <c r="BC256" s="83">
        <v>2700.5099999999998</v>
      </c>
      <c r="BD256" s="83">
        <v>28499.35</v>
      </c>
      <c r="BF256" s="83">
        <v>1080</v>
      </c>
      <c r="BI256" s="83">
        <v>645.6</v>
      </c>
      <c r="BM256" s="83">
        <v>15155.67</v>
      </c>
      <c r="BN256" s="83">
        <v>4449.5300000000007</v>
      </c>
      <c r="BO256" s="83">
        <v>545</v>
      </c>
      <c r="BP256" s="83">
        <v>2313.4899999999998</v>
      </c>
      <c r="BT256" s="83">
        <v>145.05000000000001</v>
      </c>
      <c r="BU256" s="83">
        <v>145.05000000000001</v>
      </c>
      <c r="BV256" s="83">
        <v>108280.53</v>
      </c>
      <c r="BY256" s="83">
        <v>18669.43</v>
      </c>
      <c r="CC256" s="83">
        <v>1855.65</v>
      </c>
      <c r="CK256" s="83">
        <v>2754.04</v>
      </c>
      <c r="CL256" s="83">
        <v>2754.04</v>
      </c>
    </row>
    <row r="257" spans="2:98" x14ac:dyDescent="0.25">
      <c r="B257" s="84" t="s">
        <v>275</v>
      </c>
      <c r="C257" s="84" t="s">
        <v>276</v>
      </c>
      <c r="D257" s="83">
        <v>13914136.889999995</v>
      </c>
      <c r="E257" s="83">
        <v>4607042.12</v>
      </c>
      <c r="F257" s="83">
        <v>194097.95</v>
      </c>
      <c r="G257" s="83">
        <v>227808.4</v>
      </c>
      <c r="I257" s="83">
        <v>185487.45</v>
      </c>
      <c r="J257" s="83">
        <v>83650.47</v>
      </c>
      <c r="K257" s="83">
        <v>30003.4</v>
      </c>
      <c r="L257" s="83">
        <v>1943789.9100000001</v>
      </c>
      <c r="M257" s="83">
        <v>152772.03</v>
      </c>
      <c r="N257" s="83">
        <v>106615.55000000002</v>
      </c>
      <c r="P257" s="83">
        <v>195758</v>
      </c>
      <c r="Q257" s="83">
        <v>7467.47</v>
      </c>
      <c r="T257" s="83">
        <v>391170.57999999978</v>
      </c>
      <c r="U257" s="83">
        <v>175272.06999999995</v>
      </c>
      <c r="V257" s="83">
        <v>732519.13999999966</v>
      </c>
      <c r="W257" s="83">
        <v>251790.85000000003</v>
      </c>
      <c r="AB257" s="83">
        <v>62315.73</v>
      </c>
      <c r="AC257" s="83">
        <v>29532.879999999986</v>
      </c>
      <c r="AD257" s="83">
        <v>26650.520000000004</v>
      </c>
      <c r="AE257" s="83">
        <v>53442.33</v>
      </c>
      <c r="AF257" s="83">
        <v>741797.99</v>
      </c>
      <c r="AG257" s="83">
        <v>733532.00999999989</v>
      </c>
      <c r="AJ257" s="83">
        <v>432236.47</v>
      </c>
      <c r="AK257" s="83">
        <v>99063.900000000009</v>
      </c>
      <c r="AL257" s="83">
        <v>169719.96</v>
      </c>
      <c r="AM257" s="83">
        <v>84966.130000000019</v>
      </c>
      <c r="AN257" s="83">
        <v>248522.06000000003</v>
      </c>
      <c r="AQ257" s="83">
        <v>28880.32</v>
      </c>
      <c r="AS257" s="83">
        <v>178115.04</v>
      </c>
      <c r="AT257" s="83">
        <v>201176.83000000002</v>
      </c>
      <c r="AU257" s="83">
        <v>81009.990000000005</v>
      </c>
      <c r="AV257" s="83">
        <v>45561.5</v>
      </c>
      <c r="AW257" s="83">
        <v>24340.799999999999</v>
      </c>
      <c r="AY257" s="83">
        <v>5473.8099999999995</v>
      </c>
      <c r="BA257" s="83">
        <v>500</v>
      </c>
      <c r="BB257" s="83">
        <v>20622.650000000001</v>
      </c>
      <c r="BC257" s="83">
        <v>37380.25</v>
      </c>
      <c r="BG257" s="83">
        <v>1693.76</v>
      </c>
      <c r="BI257" s="83">
        <v>270</v>
      </c>
      <c r="BM257" s="83">
        <v>151716.1</v>
      </c>
      <c r="BN257" s="83">
        <v>22429.98</v>
      </c>
      <c r="BO257" s="83">
        <v>2532.3000000000002</v>
      </c>
      <c r="BP257" s="83">
        <v>4573.6400000000003</v>
      </c>
      <c r="BQ257" s="83">
        <v>288253.53999999998</v>
      </c>
      <c r="BR257" s="83">
        <v>111293</v>
      </c>
      <c r="BT257" s="83">
        <v>11385.140000000001</v>
      </c>
      <c r="BU257" s="83">
        <v>11385.140000000001</v>
      </c>
      <c r="BV257" s="83">
        <v>44279.3</v>
      </c>
      <c r="BW257" s="83">
        <v>30000</v>
      </c>
      <c r="BX257" s="83">
        <v>90588.5</v>
      </c>
      <c r="BY257" s="83">
        <v>109966.62</v>
      </c>
      <c r="CC257" s="83">
        <v>19946.53</v>
      </c>
      <c r="CE257" s="83">
        <v>14086.41</v>
      </c>
      <c r="CF257" s="83">
        <v>1087.9100000000001</v>
      </c>
      <c r="CK257" s="83">
        <v>99026.37</v>
      </c>
      <c r="CL257" s="83">
        <v>99026.37</v>
      </c>
      <c r="CM257" s="83">
        <v>34964.300000000003</v>
      </c>
      <c r="CN257" s="83">
        <v>33424.370000000003</v>
      </c>
      <c r="CO257" s="83">
        <v>56827.5</v>
      </c>
      <c r="CQ257" s="83">
        <v>19972.439999999999</v>
      </c>
      <c r="CR257" s="83">
        <v>118833.72</v>
      </c>
      <c r="CT257" s="83">
        <v>56898.9</v>
      </c>
    </row>
    <row r="258" spans="2:98" x14ac:dyDescent="0.25">
      <c r="B258" s="84" t="s">
        <v>803</v>
      </c>
      <c r="C258" s="84" t="s">
        <v>804</v>
      </c>
      <c r="D258" s="83">
        <v>12830186.999999998</v>
      </c>
      <c r="E258" s="83">
        <v>3932281.1399999997</v>
      </c>
      <c r="F258" s="83">
        <v>14421.25</v>
      </c>
      <c r="G258" s="83">
        <v>117186.17</v>
      </c>
      <c r="I258" s="83">
        <v>281878.18</v>
      </c>
      <c r="K258" s="83">
        <v>50187.4</v>
      </c>
      <c r="L258" s="83">
        <v>1661491.94</v>
      </c>
      <c r="M258" s="83">
        <v>72291.67</v>
      </c>
      <c r="N258" s="83">
        <v>133321.96</v>
      </c>
      <c r="P258" s="83">
        <v>211984.08</v>
      </c>
      <c r="R258" s="83">
        <v>5473.75</v>
      </c>
      <c r="S258" s="83">
        <v>451.82</v>
      </c>
      <c r="T258" s="83">
        <v>316938.44999999995</v>
      </c>
      <c r="U258" s="83">
        <v>154136.01000000004</v>
      </c>
      <c r="V258" s="83">
        <v>615592.5399999998</v>
      </c>
      <c r="W258" s="83">
        <v>224114.19000000003</v>
      </c>
      <c r="AB258" s="83">
        <v>24731.23</v>
      </c>
      <c r="AC258" s="83">
        <v>13741.359999999997</v>
      </c>
      <c r="AD258" s="83">
        <v>17097.02</v>
      </c>
      <c r="AE258" s="83">
        <v>32668.45</v>
      </c>
      <c r="AF258" s="83">
        <v>525499.84000000008</v>
      </c>
      <c r="AG258" s="83">
        <v>443139.31</v>
      </c>
      <c r="AI258" s="83">
        <v>31.5</v>
      </c>
      <c r="AJ258" s="83">
        <v>1401216.1099999999</v>
      </c>
      <c r="AK258" s="83">
        <v>70096.820000000007</v>
      </c>
      <c r="AL258" s="83">
        <v>150364.89000000001</v>
      </c>
      <c r="AN258" s="83">
        <v>88777.14</v>
      </c>
      <c r="AO258" s="83">
        <v>4937.88</v>
      </c>
      <c r="AQ258" s="83">
        <v>707752.8</v>
      </c>
      <c r="AT258" s="83">
        <v>75142.11</v>
      </c>
      <c r="AU258" s="83">
        <v>46340.999999999985</v>
      </c>
      <c r="AV258" s="83">
        <v>29806.71</v>
      </c>
      <c r="AW258" s="83">
        <v>36787.29</v>
      </c>
      <c r="AY258" s="83">
        <v>3397.45</v>
      </c>
      <c r="BC258" s="83">
        <v>13035.6</v>
      </c>
      <c r="BD258" s="83">
        <v>11366.48</v>
      </c>
      <c r="BE258" s="83">
        <v>5921.98</v>
      </c>
      <c r="BI258" s="83">
        <v>299300.38</v>
      </c>
      <c r="BM258" s="83">
        <v>223205.99000000002</v>
      </c>
      <c r="BN258" s="83">
        <v>102833.69</v>
      </c>
      <c r="BO258" s="83">
        <v>160.56</v>
      </c>
      <c r="BQ258" s="83">
        <v>58020.75</v>
      </c>
      <c r="BR258" s="83">
        <v>9410.6899999999987</v>
      </c>
      <c r="BT258" s="83">
        <v>55211.31</v>
      </c>
      <c r="BU258" s="83">
        <v>55211.31</v>
      </c>
      <c r="BV258" s="83">
        <v>21064.09</v>
      </c>
      <c r="BY258" s="83">
        <v>237941.1</v>
      </c>
      <c r="CC258" s="83">
        <v>29951.5</v>
      </c>
      <c r="CK258" s="83">
        <v>299483.42</v>
      </c>
      <c r="CL258" s="83">
        <v>299483.42</v>
      </c>
    </row>
    <row r="259" spans="2:98" x14ac:dyDescent="0.25">
      <c r="B259" s="84" t="s">
        <v>777</v>
      </c>
      <c r="C259" s="84" t="s">
        <v>778</v>
      </c>
      <c r="D259" s="83">
        <v>15594140.460000001</v>
      </c>
      <c r="E259" s="83">
        <v>4572345.1400000006</v>
      </c>
      <c r="F259" s="83">
        <v>51916.929999999993</v>
      </c>
      <c r="G259" s="83">
        <v>133297.60999999999</v>
      </c>
      <c r="I259" s="83">
        <v>29059</v>
      </c>
      <c r="J259" s="83">
        <v>2804.52</v>
      </c>
      <c r="K259" s="83">
        <v>17038</v>
      </c>
      <c r="L259" s="83">
        <v>3218446.370000001</v>
      </c>
      <c r="M259" s="83">
        <v>182234.18999999997</v>
      </c>
      <c r="N259" s="83">
        <v>106665.88</v>
      </c>
      <c r="P259" s="83">
        <v>31782.93</v>
      </c>
      <c r="Q259" s="83">
        <v>17668.52</v>
      </c>
      <c r="R259" s="83">
        <v>65</v>
      </c>
      <c r="T259" s="83">
        <v>358796.79000000004</v>
      </c>
      <c r="U259" s="83">
        <v>263421.32</v>
      </c>
      <c r="V259" s="83">
        <v>676144.31</v>
      </c>
      <c r="W259" s="83">
        <v>392203.7300000001</v>
      </c>
      <c r="AB259" s="83">
        <v>19844.73</v>
      </c>
      <c r="AC259" s="83">
        <v>15836.949999999997</v>
      </c>
      <c r="AD259" s="83">
        <v>25890.47</v>
      </c>
      <c r="AE259" s="83">
        <v>68243.040000000008</v>
      </c>
      <c r="AF259" s="83">
        <v>739710.58000000007</v>
      </c>
      <c r="AG259" s="83">
        <v>945884.42000000016</v>
      </c>
      <c r="AH259" s="83">
        <v>9517.3000000000011</v>
      </c>
      <c r="AI259" s="83">
        <v>7066.4700000000012</v>
      </c>
      <c r="AJ259" s="83">
        <v>501895.85000000003</v>
      </c>
      <c r="AK259" s="83">
        <v>336490.73</v>
      </c>
      <c r="AL259" s="83">
        <v>187792.3</v>
      </c>
      <c r="AM259" s="83">
        <v>359051.32</v>
      </c>
      <c r="AN259" s="83">
        <v>547374.51</v>
      </c>
      <c r="AO259" s="83">
        <v>16.12</v>
      </c>
      <c r="AT259" s="83">
        <v>75053.03</v>
      </c>
      <c r="AU259" s="83">
        <v>373928.24</v>
      </c>
      <c r="AV259" s="83">
        <v>1449</v>
      </c>
      <c r="AX259" s="83">
        <v>10178</v>
      </c>
      <c r="BB259" s="83">
        <v>22685.29</v>
      </c>
      <c r="BC259" s="83">
        <v>28290.02</v>
      </c>
      <c r="BD259" s="83">
        <v>94057.51</v>
      </c>
      <c r="BE259" s="83">
        <v>35444.71</v>
      </c>
      <c r="BF259" s="83">
        <v>1380</v>
      </c>
      <c r="BG259" s="83">
        <v>5800.66</v>
      </c>
      <c r="BI259" s="83">
        <v>41472.509999999995</v>
      </c>
      <c r="BM259" s="83">
        <v>214061.72</v>
      </c>
      <c r="BN259" s="83">
        <v>280276.92</v>
      </c>
      <c r="BO259" s="83">
        <v>492.35</v>
      </c>
      <c r="BP259" s="83">
        <v>3612.13</v>
      </c>
      <c r="BQ259" s="83">
        <v>19430.82</v>
      </c>
      <c r="BT259" s="83">
        <v>9511.4500000000007</v>
      </c>
      <c r="BU259" s="83">
        <v>9511.4500000000007</v>
      </c>
      <c r="BV259" s="83">
        <v>114359</v>
      </c>
      <c r="BX259" s="83">
        <v>165789.16</v>
      </c>
      <c r="BY259" s="83">
        <v>10556.86</v>
      </c>
      <c r="CC259" s="83">
        <v>21226.7</v>
      </c>
      <c r="CE259" s="83">
        <v>6239.25</v>
      </c>
      <c r="CH259" s="83">
        <v>416.19</v>
      </c>
      <c r="CK259" s="83">
        <v>51503.11</v>
      </c>
      <c r="CL259" s="83">
        <v>51503.11</v>
      </c>
      <c r="CN259" s="83">
        <v>136922.23999999999</v>
      </c>
      <c r="CO259" s="83">
        <v>15818.470000000001</v>
      </c>
      <c r="CP259" s="83">
        <v>10488.08</v>
      </c>
      <c r="CT259" s="83">
        <v>25192.010000000002</v>
      </c>
    </row>
    <row r="260" spans="2:98" x14ac:dyDescent="0.25">
      <c r="B260" s="84" t="s">
        <v>297</v>
      </c>
      <c r="C260" s="84" t="s">
        <v>298</v>
      </c>
      <c r="D260" s="83">
        <v>28693513.549999997</v>
      </c>
      <c r="E260" s="83">
        <v>10202496.970000001</v>
      </c>
      <c r="F260" s="83">
        <v>327740.31</v>
      </c>
      <c r="G260" s="83">
        <v>82740.240000000005</v>
      </c>
      <c r="I260" s="83">
        <v>376289.04999999993</v>
      </c>
      <c r="J260" s="83">
        <v>133339.86000000002</v>
      </c>
      <c r="K260" s="83">
        <v>54171</v>
      </c>
      <c r="L260" s="83">
        <v>3628050.2600000007</v>
      </c>
      <c r="M260" s="83">
        <v>72783.78</v>
      </c>
      <c r="N260" s="83">
        <v>53628.35</v>
      </c>
      <c r="P260" s="83">
        <v>336518.7</v>
      </c>
      <c r="Q260" s="83">
        <v>23581.06</v>
      </c>
      <c r="T260" s="83">
        <v>829034.62000000011</v>
      </c>
      <c r="U260" s="83">
        <v>302631.76</v>
      </c>
      <c r="V260" s="83">
        <v>1575670.0199999996</v>
      </c>
      <c r="W260" s="83">
        <v>454695.66</v>
      </c>
      <c r="AB260" s="83">
        <v>67910.460000000006</v>
      </c>
      <c r="AC260" s="83">
        <v>28558.529999999995</v>
      </c>
      <c r="AD260" s="83">
        <v>41367.800000000003</v>
      </c>
      <c r="AE260" s="83">
        <v>64137.939999999995</v>
      </c>
      <c r="AF260" s="83">
        <v>1599509.19</v>
      </c>
      <c r="AG260" s="83">
        <v>1212756.81</v>
      </c>
      <c r="AJ260" s="83">
        <v>1178630.1099999999</v>
      </c>
      <c r="AK260" s="83">
        <v>27016.019999999997</v>
      </c>
      <c r="AL260" s="83">
        <v>425305.81</v>
      </c>
      <c r="AM260" s="83">
        <v>294035.28999999998</v>
      </c>
      <c r="AN260" s="83">
        <v>320546.51</v>
      </c>
      <c r="AQ260" s="83">
        <v>115684.36</v>
      </c>
      <c r="AT260" s="83">
        <v>21636.92</v>
      </c>
      <c r="AU260" s="83">
        <v>795136.77999999991</v>
      </c>
      <c r="AV260" s="83">
        <v>18951</v>
      </c>
      <c r="AW260" s="83">
        <v>36733.599999999999</v>
      </c>
      <c r="AX260" s="83">
        <v>828</v>
      </c>
      <c r="AY260" s="83">
        <v>131100.47</v>
      </c>
      <c r="AZ260" s="83">
        <v>111620.9</v>
      </c>
      <c r="BB260" s="83">
        <v>110489.52</v>
      </c>
      <c r="BD260" s="83">
        <v>182409.87</v>
      </c>
      <c r="BG260" s="83">
        <v>16883.079999999998</v>
      </c>
      <c r="BI260" s="83">
        <v>44751.92</v>
      </c>
      <c r="BK260" s="83">
        <v>1970692.5</v>
      </c>
      <c r="BL260" s="83">
        <v>119621.14</v>
      </c>
      <c r="BM260" s="83">
        <v>313503.01999999996</v>
      </c>
      <c r="BN260" s="83">
        <v>86964.32</v>
      </c>
      <c r="BO260" s="83">
        <v>1414.45</v>
      </c>
      <c r="BR260" s="83">
        <v>3300</v>
      </c>
      <c r="BT260" s="83">
        <v>71044.040000000008</v>
      </c>
      <c r="BU260" s="83">
        <v>71044.040000000008</v>
      </c>
      <c r="BY260" s="83">
        <v>448711.93</v>
      </c>
      <c r="CC260" s="83">
        <v>11644.16</v>
      </c>
      <c r="CE260" s="83">
        <v>49849.95</v>
      </c>
      <c r="CF260" s="83">
        <v>1675.85</v>
      </c>
      <c r="CK260" s="83">
        <v>118417.23000000001</v>
      </c>
      <c r="CL260" s="83">
        <v>118417.23000000001</v>
      </c>
      <c r="CO260" s="83">
        <v>15540.98</v>
      </c>
      <c r="CP260" s="83">
        <v>20225.650000000001</v>
      </c>
      <c r="CQ260" s="83">
        <v>73364.94</v>
      </c>
      <c r="CS260" s="83">
        <v>55436.27</v>
      </c>
      <c r="CT260" s="83">
        <v>32734.59</v>
      </c>
    </row>
    <row r="261" spans="2:98" x14ac:dyDescent="0.25">
      <c r="B261" s="84" t="s">
        <v>465</v>
      </c>
      <c r="C261" s="84" t="s">
        <v>466</v>
      </c>
      <c r="D261" s="83">
        <v>3485216.58</v>
      </c>
      <c r="E261" s="83">
        <v>1045624.83</v>
      </c>
      <c r="F261" s="83">
        <v>14460.67</v>
      </c>
      <c r="G261" s="83">
        <v>23272.23</v>
      </c>
      <c r="I261" s="83">
        <v>48298.320000000007</v>
      </c>
      <c r="J261" s="83">
        <v>4604.3099999999995</v>
      </c>
      <c r="L261" s="83">
        <v>563144.03</v>
      </c>
      <c r="M261" s="83">
        <v>18823.72</v>
      </c>
      <c r="P261" s="83">
        <v>6500</v>
      </c>
      <c r="Q261" s="83">
        <v>1083.0300000000002</v>
      </c>
      <c r="T261" s="83">
        <v>85230.32</v>
      </c>
      <c r="U261" s="83">
        <v>43035.11</v>
      </c>
      <c r="V261" s="83">
        <v>161391.44</v>
      </c>
      <c r="W261" s="83">
        <v>58764.969999999994</v>
      </c>
      <c r="AB261" s="83">
        <v>7138.83</v>
      </c>
      <c r="AC261" s="83">
        <v>1250.7</v>
      </c>
      <c r="AD261" s="83">
        <v>6185.1399999999994</v>
      </c>
      <c r="AE261" s="83">
        <v>14941.810000000001</v>
      </c>
      <c r="AF261" s="83">
        <v>169333.59</v>
      </c>
      <c r="AG261" s="83">
        <v>258552</v>
      </c>
      <c r="AJ261" s="83">
        <v>134025.82</v>
      </c>
      <c r="AK261" s="83">
        <v>673.03</v>
      </c>
      <c r="AL261" s="83">
        <v>96925.07</v>
      </c>
      <c r="AM261" s="83">
        <v>14620.49</v>
      </c>
      <c r="AN261" s="83">
        <v>46523.06</v>
      </c>
      <c r="AO261" s="83">
        <v>782.75</v>
      </c>
      <c r="AP261" s="83">
        <v>1223.3</v>
      </c>
      <c r="AQ261" s="83">
        <v>63250.179999999993</v>
      </c>
      <c r="AT261" s="83">
        <v>14145.14</v>
      </c>
      <c r="AU261" s="83">
        <v>174546.55</v>
      </c>
      <c r="AV261" s="83">
        <v>8082.62</v>
      </c>
      <c r="AW261" s="83">
        <v>21931.200000000001</v>
      </c>
      <c r="AZ261" s="83">
        <v>18669.27</v>
      </c>
      <c r="BA261" s="83">
        <v>1057.17</v>
      </c>
      <c r="BB261" s="83">
        <v>10669.48</v>
      </c>
      <c r="BC261" s="83">
        <v>13600.09</v>
      </c>
      <c r="BD261" s="83">
        <v>47337.61</v>
      </c>
      <c r="BF261" s="83">
        <v>896</v>
      </c>
      <c r="BG261" s="83">
        <v>5605.7699999999995</v>
      </c>
      <c r="BM261" s="83">
        <v>33178.28</v>
      </c>
      <c r="BN261" s="83">
        <v>25500.91</v>
      </c>
      <c r="BO261" s="83">
        <v>558</v>
      </c>
      <c r="BP261" s="83">
        <v>5683.86</v>
      </c>
      <c r="BT261" s="83">
        <v>27883.980000000003</v>
      </c>
      <c r="BU261" s="83">
        <v>27883.980000000003</v>
      </c>
      <c r="BV261" s="83">
        <v>49433.7</v>
      </c>
      <c r="BX261" s="83">
        <v>12856.04</v>
      </c>
      <c r="BY261" s="83">
        <v>37327.25</v>
      </c>
      <c r="CC261" s="83">
        <v>6131.4699999999993</v>
      </c>
      <c r="CK261" s="83">
        <v>3832.6500000000005</v>
      </c>
      <c r="CL261" s="83">
        <v>3832.6500000000005</v>
      </c>
      <c r="CN261" s="83">
        <v>37894.79</v>
      </c>
      <c r="CO261" s="83">
        <v>38736</v>
      </c>
    </row>
    <row r="262" spans="2:98" x14ac:dyDescent="0.25">
      <c r="B262" s="84" t="s">
        <v>737</v>
      </c>
      <c r="C262" s="84" t="s">
        <v>738</v>
      </c>
      <c r="D262" s="83">
        <v>1385908.9699999997</v>
      </c>
      <c r="E262" s="83">
        <v>428727.94000000006</v>
      </c>
      <c r="F262" s="83">
        <v>2250</v>
      </c>
      <c r="G262" s="83">
        <v>15063.39</v>
      </c>
      <c r="I262" s="83">
        <v>2500</v>
      </c>
      <c r="J262" s="83">
        <v>992.18</v>
      </c>
      <c r="K262" s="83">
        <v>6611.4</v>
      </c>
      <c r="L262" s="83">
        <v>177750.84999999998</v>
      </c>
      <c r="M262" s="83">
        <v>4765.0200000000004</v>
      </c>
      <c r="N262" s="83">
        <v>101.07</v>
      </c>
      <c r="P262" s="83">
        <v>3000</v>
      </c>
      <c r="T262" s="83">
        <v>34380.409999999996</v>
      </c>
      <c r="U262" s="83">
        <v>13666.57</v>
      </c>
      <c r="V262" s="83">
        <v>66529.11</v>
      </c>
      <c r="W262" s="83">
        <v>19104.5</v>
      </c>
      <c r="AB262" s="83">
        <v>2175.2399999999998</v>
      </c>
      <c r="AC262" s="83">
        <v>1032.49</v>
      </c>
      <c r="AD262" s="83">
        <v>2535.0300000000002</v>
      </c>
      <c r="AE262" s="83">
        <v>4591.08</v>
      </c>
      <c r="AF262" s="83">
        <v>71781</v>
      </c>
      <c r="AG262" s="83">
        <v>98496</v>
      </c>
      <c r="AJ262" s="83">
        <v>48020.97</v>
      </c>
      <c r="AK262" s="83">
        <v>171.92</v>
      </c>
      <c r="AL262" s="83">
        <v>43225.17</v>
      </c>
      <c r="AM262" s="83">
        <v>3029.5499999999997</v>
      </c>
      <c r="AN262" s="83">
        <v>40396.74</v>
      </c>
      <c r="AO262" s="83">
        <v>466.95</v>
      </c>
      <c r="AQ262" s="83">
        <v>44412.600000000006</v>
      </c>
      <c r="AT262" s="83">
        <v>5692.71</v>
      </c>
      <c r="AU262" s="83">
        <v>39687.990000000005</v>
      </c>
      <c r="AW262" s="83">
        <v>1281</v>
      </c>
      <c r="AZ262" s="83">
        <v>17000</v>
      </c>
      <c r="BA262" s="83">
        <v>828.52</v>
      </c>
      <c r="BB262" s="83">
        <v>1068.75</v>
      </c>
      <c r="BC262" s="83">
        <v>9090.23</v>
      </c>
      <c r="BD262" s="83">
        <v>14384.75</v>
      </c>
      <c r="BG262" s="83">
        <v>3641.37</v>
      </c>
      <c r="BM262" s="83">
        <v>18981.62</v>
      </c>
      <c r="BN262" s="83">
        <v>12242.5</v>
      </c>
      <c r="BO262" s="83">
        <v>308</v>
      </c>
      <c r="BP262" s="83">
        <v>2884.8999999999996</v>
      </c>
      <c r="BS262" s="83">
        <v>1500</v>
      </c>
      <c r="BT262" s="83">
        <v>1514.17</v>
      </c>
      <c r="BU262" s="83">
        <v>1514.17</v>
      </c>
      <c r="BV262" s="83">
        <v>32000</v>
      </c>
      <c r="BY262" s="83">
        <v>9370.1299999999992</v>
      </c>
      <c r="BZ262" s="83">
        <v>8264.7000000000007</v>
      </c>
      <c r="CC262" s="83">
        <v>3442.5</v>
      </c>
      <c r="CK262" s="83">
        <v>4334.62</v>
      </c>
      <c r="CL262" s="83">
        <v>4334.62</v>
      </c>
      <c r="CN262" s="83">
        <v>26217.57</v>
      </c>
      <c r="CO262" s="83">
        <v>36395.759999999995</v>
      </c>
    </row>
    <row r="263" spans="2:98" x14ac:dyDescent="0.25">
      <c r="B263" s="84" t="s">
        <v>361</v>
      </c>
      <c r="C263" s="84" t="s">
        <v>851</v>
      </c>
      <c r="D263" s="83">
        <v>697181.6100000001</v>
      </c>
      <c r="E263" s="83">
        <v>223639.11000000002</v>
      </c>
      <c r="F263" s="83">
        <v>17904.080000000002</v>
      </c>
      <c r="G263" s="83">
        <v>8375.8799999999992</v>
      </c>
      <c r="L263" s="83">
        <v>103537.34</v>
      </c>
      <c r="M263" s="83">
        <v>9296.11</v>
      </c>
      <c r="T263" s="83">
        <v>18828.71</v>
      </c>
      <c r="U263" s="83">
        <v>8508.7400000000016</v>
      </c>
      <c r="V263" s="83">
        <v>25420.98</v>
      </c>
      <c r="W263" s="83">
        <v>11614.83</v>
      </c>
      <c r="AB263" s="83">
        <v>102.87</v>
      </c>
      <c r="AC263" s="83">
        <v>52.69</v>
      </c>
      <c r="AD263" s="83">
        <v>1627.9299999999998</v>
      </c>
      <c r="AE263" s="83">
        <v>3410.7200000000003</v>
      </c>
      <c r="AF263" s="83">
        <v>48280</v>
      </c>
      <c r="AG263" s="83">
        <v>36936</v>
      </c>
      <c r="AJ263" s="83">
        <v>15071.8</v>
      </c>
      <c r="AL263" s="83">
        <v>20849.309999999998</v>
      </c>
      <c r="AM263" s="83">
        <v>690.11</v>
      </c>
      <c r="AN263" s="83">
        <v>11207.93</v>
      </c>
      <c r="AQ263" s="83">
        <v>32115.190000000002</v>
      </c>
      <c r="AT263" s="83">
        <v>3265.34</v>
      </c>
      <c r="AU263" s="83">
        <v>5423.74</v>
      </c>
      <c r="AV263" s="83">
        <v>808.8</v>
      </c>
      <c r="AW263" s="83">
        <v>1024.8</v>
      </c>
      <c r="AZ263" s="83">
        <v>17000</v>
      </c>
      <c r="BC263" s="83">
        <v>3651.59</v>
      </c>
      <c r="BG263" s="83">
        <v>1495.68</v>
      </c>
      <c r="BM263" s="83">
        <v>8024.33</v>
      </c>
      <c r="BN263" s="83">
        <v>4626.6399999999994</v>
      </c>
      <c r="BP263" s="83">
        <v>1469.75</v>
      </c>
      <c r="BS263" s="83">
        <v>2169.9</v>
      </c>
      <c r="BT263" s="83">
        <v>325.03999999999996</v>
      </c>
      <c r="BU263" s="83">
        <v>325.03999999999996</v>
      </c>
      <c r="BV263" s="83">
        <v>16000</v>
      </c>
      <c r="BY263" s="83">
        <v>5567.28</v>
      </c>
      <c r="BZ263" s="83">
        <v>5407.23</v>
      </c>
      <c r="CC263" s="83">
        <v>680</v>
      </c>
      <c r="CK263" s="83">
        <v>2693.1499999999996</v>
      </c>
      <c r="CL263" s="83">
        <v>2693.1499999999996</v>
      </c>
      <c r="CM263" s="83">
        <v>20078.009999999998</v>
      </c>
    </row>
    <row r="264" spans="2:98" x14ac:dyDescent="0.25">
      <c r="B264" s="84" t="s">
        <v>293</v>
      </c>
      <c r="C264" s="84" t="s">
        <v>850</v>
      </c>
      <c r="D264" s="83">
        <v>3558038.85</v>
      </c>
      <c r="E264" s="83">
        <v>936986.46000000008</v>
      </c>
      <c r="F264" s="83">
        <v>109015.39</v>
      </c>
      <c r="G264" s="83">
        <v>25341.66</v>
      </c>
      <c r="I264" s="83">
        <v>35709.01</v>
      </c>
      <c r="J264" s="83">
        <v>16644.43</v>
      </c>
      <c r="K264" s="83">
        <v>19538</v>
      </c>
      <c r="L264" s="83">
        <v>504674.48</v>
      </c>
      <c r="M264" s="83">
        <v>11834.009999999998</v>
      </c>
      <c r="N264" s="83">
        <v>25516.510000000002</v>
      </c>
      <c r="P264" s="83">
        <v>37119</v>
      </c>
      <c r="Q264" s="83">
        <v>5307.8</v>
      </c>
      <c r="T264" s="83">
        <v>84045.260000000009</v>
      </c>
      <c r="U264" s="83">
        <v>43886.93</v>
      </c>
      <c r="V264" s="83">
        <v>158268.19</v>
      </c>
      <c r="W264" s="83">
        <v>65649.509999999995</v>
      </c>
      <c r="AB264" s="83">
        <v>2392.3000000000002</v>
      </c>
      <c r="AC264" s="83">
        <v>1255.8800000000001</v>
      </c>
      <c r="AD264" s="83">
        <v>6881.2599999999993</v>
      </c>
      <c r="AE264" s="83">
        <v>15655.630000000001</v>
      </c>
      <c r="AF264" s="83">
        <v>183032.32000000001</v>
      </c>
      <c r="AG264" s="83">
        <v>211528.87999999998</v>
      </c>
      <c r="AH264" s="83">
        <v>2996.59</v>
      </c>
      <c r="AI264" s="83">
        <v>2269.41</v>
      </c>
      <c r="AJ264" s="83">
        <v>136239.71</v>
      </c>
      <c r="AK264" s="83">
        <v>36789.79</v>
      </c>
      <c r="AL264" s="83">
        <v>66639.66</v>
      </c>
      <c r="AM264" s="83">
        <v>20487.509999999998</v>
      </c>
      <c r="AN264" s="83">
        <v>33818.44</v>
      </c>
      <c r="AO264" s="83">
        <v>3787.13</v>
      </c>
      <c r="AQ264" s="83">
        <v>20600.04</v>
      </c>
      <c r="AT264" s="83">
        <v>5877.5</v>
      </c>
      <c r="AU264" s="83">
        <v>31195.61</v>
      </c>
      <c r="AW264" s="83">
        <v>973.56</v>
      </c>
      <c r="AX264" s="83">
        <v>428.51</v>
      </c>
      <c r="AY264" s="83">
        <v>12671.26</v>
      </c>
      <c r="AZ264" s="83">
        <v>18043</v>
      </c>
      <c r="BB264" s="83">
        <v>6428.71</v>
      </c>
      <c r="BC264" s="83">
        <v>3747.9700000000003</v>
      </c>
      <c r="BD264" s="83">
        <v>89185.489999999991</v>
      </c>
      <c r="BE264" s="83">
        <v>2822.13</v>
      </c>
      <c r="BF264" s="83">
        <v>4774.95</v>
      </c>
      <c r="BG264" s="83">
        <v>5321.9</v>
      </c>
      <c r="BL264" s="83">
        <v>8216.4599999999991</v>
      </c>
      <c r="BM264" s="83">
        <v>87975.05</v>
      </c>
      <c r="BN264" s="83">
        <v>28873.609999999997</v>
      </c>
      <c r="BO264" s="83">
        <v>1719.65</v>
      </c>
      <c r="BQ264" s="83">
        <v>4099.5600000000004</v>
      </c>
      <c r="BV264" s="83">
        <v>77524.52</v>
      </c>
      <c r="BY264" s="83">
        <v>31842.080000000002</v>
      </c>
      <c r="CA264" s="83">
        <v>129238.11</v>
      </c>
      <c r="CC264" s="83">
        <v>5203.8099999999995</v>
      </c>
      <c r="CE264" s="83">
        <v>713.7</v>
      </c>
      <c r="CI264" s="83">
        <v>1000</v>
      </c>
      <c r="CK264" s="83">
        <v>8626.51</v>
      </c>
      <c r="CL264" s="83">
        <v>8626.51</v>
      </c>
      <c r="CN264" s="83">
        <v>139385.01</v>
      </c>
      <c r="CP264" s="83">
        <v>28239</v>
      </c>
    </row>
    <row r="265" spans="2:98" x14ac:dyDescent="0.25">
      <c r="B265" s="84" t="s">
        <v>485</v>
      </c>
      <c r="C265" s="84" t="s">
        <v>486</v>
      </c>
      <c r="D265" s="83">
        <v>8100295.2599999933</v>
      </c>
      <c r="E265" s="83">
        <v>2451919.37</v>
      </c>
      <c r="F265" s="83">
        <v>27399.43</v>
      </c>
      <c r="G265" s="83">
        <v>245701.01</v>
      </c>
      <c r="I265" s="83">
        <v>18544.440000000002</v>
      </c>
      <c r="J265" s="83">
        <v>41306.479999999996</v>
      </c>
      <c r="L265" s="83">
        <v>1222913.81</v>
      </c>
      <c r="M265" s="83">
        <v>41420.270000000004</v>
      </c>
      <c r="N265" s="83">
        <v>83640.62</v>
      </c>
      <c r="P265" s="83">
        <v>88676.83</v>
      </c>
      <c r="T265" s="83">
        <v>209290.89999999997</v>
      </c>
      <c r="U265" s="83">
        <v>107907.38</v>
      </c>
      <c r="V265" s="83">
        <v>376365.25</v>
      </c>
      <c r="W265" s="83">
        <v>132487.16000000003</v>
      </c>
      <c r="AB265" s="83">
        <v>17884.529999999995</v>
      </c>
      <c r="AC265" s="83">
        <v>10728.689999999999</v>
      </c>
      <c r="AD265" s="83">
        <v>11379.669999999998</v>
      </c>
      <c r="AE265" s="83">
        <v>34319.06</v>
      </c>
      <c r="AF265" s="83">
        <v>443101.92</v>
      </c>
      <c r="AG265" s="83">
        <v>448362</v>
      </c>
      <c r="AJ265" s="83">
        <v>304841.84999999998</v>
      </c>
      <c r="AK265" s="83">
        <v>68334</v>
      </c>
      <c r="AL265" s="83">
        <v>174297.81</v>
      </c>
      <c r="AM265" s="83">
        <v>35528.880000000005</v>
      </c>
      <c r="AN265" s="83">
        <v>168293.66999999998</v>
      </c>
      <c r="AO265" s="83">
        <v>5504.3600000000006</v>
      </c>
      <c r="AQ265" s="83">
        <v>178815.43</v>
      </c>
      <c r="AT265" s="83">
        <v>89709.93</v>
      </c>
      <c r="AU265" s="83">
        <v>279057.69</v>
      </c>
      <c r="AW265" s="83">
        <v>26311.74</v>
      </c>
      <c r="AX265" s="83">
        <v>2894</v>
      </c>
      <c r="AY265" s="83">
        <v>12000.35</v>
      </c>
      <c r="AZ265" s="83">
        <v>33619.5</v>
      </c>
      <c r="BA265" s="83">
        <v>1501.02</v>
      </c>
      <c r="BB265" s="83">
        <v>31292.34</v>
      </c>
      <c r="BC265" s="83">
        <v>228.12</v>
      </c>
      <c r="BD265" s="83">
        <v>21491.32</v>
      </c>
      <c r="BE265" s="83">
        <v>255</v>
      </c>
      <c r="BG265" s="83">
        <v>2453.39</v>
      </c>
      <c r="BI265" s="83">
        <v>159.4</v>
      </c>
      <c r="BM265" s="83">
        <v>249428.36</v>
      </c>
      <c r="BN265" s="83">
        <v>26532.93</v>
      </c>
      <c r="BO265" s="83">
        <v>481</v>
      </c>
      <c r="BP265" s="83">
        <v>15537.6</v>
      </c>
      <c r="BS265" s="83">
        <v>1500</v>
      </c>
      <c r="BT265" s="83">
        <v>1198</v>
      </c>
      <c r="BU265" s="83">
        <v>1198</v>
      </c>
      <c r="BV265" s="83">
        <v>5520</v>
      </c>
      <c r="BX265" s="83">
        <v>88144.44</v>
      </c>
      <c r="BY265" s="83">
        <v>83397.56</v>
      </c>
      <c r="CB265" s="83">
        <v>1016.82</v>
      </c>
      <c r="CC265" s="83">
        <v>26069.54</v>
      </c>
      <c r="CD265" s="83">
        <v>26595.34</v>
      </c>
      <c r="CE265" s="83">
        <v>33686.370000000003</v>
      </c>
      <c r="CK265" s="83">
        <v>52329.58</v>
      </c>
      <c r="CL265" s="83">
        <v>52329.58</v>
      </c>
      <c r="CM265" s="83">
        <v>8650</v>
      </c>
      <c r="CN265" s="83">
        <v>16849.439999999999</v>
      </c>
      <c r="CO265" s="83">
        <v>9564.92</v>
      </c>
      <c r="CQ265" s="83">
        <v>3647.41</v>
      </c>
      <c r="CT265" s="83">
        <v>207.33</v>
      </c>
    </row>
    <row r="266" spans="2:98" x14ac:dyDescent="0.25">
      <c r="B266" s="84" t="s">
        <v>551</v>
      </c>
      <c r="C266" s="84" t="s">
        <v>552</v>
      </c>
      <c r="D266" s="83">
        <v>5306842.57</v>
      </c>
      <c r="E266" s="83">
        <v>1804784.15</v>
      </c>
      <c r="F266" s="83">
        <v>25536.739999999998</v>
      </c>
      <c r="I266" s="83">
        <v>46434.64</v>
      </c>
      <c r="L266" s="83">
        <v>857121.92999999993</v>
      </c>
      <c r="M266" s="83">
        <v>18320.489999999998</v>
      </c>
      <c r="N266" s="83">
        <v>-4045.45</v>
      </c>
      <c r="P266" s="83">
        <v>42767.040000000001</v>
      </c>
      <c r="R266" s="83">
        <v>1928.6599999999999</v>
      </c>
      <c r="S266" s="83">
        <v>2167.3900000000003</v>
      </c>
      <c r="T266" s="83">
        <v>138925.79999999999</v>
      </c>
      <c r="U266" s="83">
        <v>66985.72</v>
      </c>
      <c r="V266" s="83">
        <v>259248.16999999998</v>
      </c>
      <c r="W266" s="83">
        <v>100966.78000000003</v>
      </c>
      <c r="AB266" s="83">
        <v>8443.7200000000012</v>
      </c>
      <c r="AC266" s="83">
        <v>4490.7299999999996</v>
      </c>
      <c r="AD266" s="83">
        <v>8347.619999999999</v>
      </c>
      <c r="AE266" s="83">
        <v>19182.39</v>
      </c>
      <c r="AF266" s="83">
        <v>284678.07</v>
      </c>
      <c r="AG266" s="83">
        <v>312221.93</v>
      </c>
      <c r="AH266" s="83">
        <v>-3980.7</v>
      </c>
      <c r="AJ266" s="83">
        <v>389460.5</v>
      </c>
      <c r="AK266" s="83">
        <v>38322.76</v>
      </c>
      <c r="AL266" s="83">
        <v>94290.709999999992</v>
      </c>
      <c r="AM266" s="83">
        <v>5851.3799999999992</v>
      </c>
      <c r="AN266" s="83">
        <v>21719.32</v>
      </c>
      <c r="AO266" s="83">
        <v>10378.32</v>
      </c>
      <c r="AR266" s="83">
        <v>10775</v>
      </c>
      <c r="AT266" s="83">
        <v>21126.85</v>
      </c>
      <c r="AU266" s="83">
        <v>144437.20000000001</v>
      </c>
      <c r="AV266" s="83">
        <v>27376</v>
      </c>
      <c r="AW266" s="83">
        <v>19471.2</v>
      </c>
      <c r="AY266" s="83">
        <v>37794</v>
      </c>
      <c r="AZ266" s="83">
        <v>301.37</v>
      </c>
      <c r="BA266" s="83">
        <v>2286.98</v>
      </c>
      <c r="BB266" s="83">
        <v>44424.46</v>
      </c>
      <c r="BC266" s="83">
        <v>7942.24</v>
      </c>
      <c r="BD266" s="83">
        <v>16217.86</v>
      </c>
      <c r="BF266" s="83">
        <v>495.88</v>
      </c>
      <c r="BH266" s="83">
        <v>19.16</v>
      </c>
      <c r="BI266" s="83">
        <v>17139.64</v>
      </c>
      <c r="BM266" s="83">
        <v>101103.08</v>
      </c>
      <c r="BN266" s="83">
        <v>23838.83</v>
      </c>
      <c r="BO266" s="83">
        <v>196</v>
      </c>
      <c r="BQ266" s="83">
        <v>19941.759999999998</v>
      </c>
      <c r="BT266" s="83">
        <v>3530</v>
      </c>
      <c r="BU266" s="83">
        <v>3530</v>
      </c>
      <c r="BV266" s="83">
        <v>46010.67</v>
      </c>
      <c r="BY266" s="83">
        <v>71367.44</v>
      </c>
      <c r="CA266" s="83">
        <v>13980.45</v>
      </c>
      <c r="CB266" s="83">
        <v>9734</v>
      </c>
      <c r="CC266" s="83">
        <v>4423</v>
      </c>
      <c r="CK266" s="83">
        <v>16311.289999999999</v>
      </c>
      <c r="CL266" s="83">
        <v>16311.289999999999</v>
      </c>
      <c r="CN266" s="83">
        <v>10975.09</v>
      </c>
      <c r="CT266" s="83">
        <v>81074.31</v>
      </c>
    </row>
    <row r="267" spans="2:98" x14ac:dyDescent="0.25">
      <c r="B267" s="84" t="s">
        <v>435</v>
      </c>
      <c r="C267" s="84" t="s">
        <v>436</v>
      </c>
      <c r="D267" s="83">
        <v>16628628.530000001</v>
      </c>
      <c r="E267" s="83">
        <v>5353316.13</v>
      </c>
      <c r="F267" s="83">
        <v>182604.76</v>
      </c>
      <c r="G267" s="83">
        <v>98684.38</v>
      </c>
      <c r="I267" s="83">
        <v>136426</v>
      </c>
      <c r="J267" s="83">
        <v>134237.26</v>
      </c>
      <c r="K267" s="83">
        <v>49039</v>
      </c>
      <c r="L267" s="83">
        <v>2491157.5299999998</v>
      </c>
      <c r="M267" s="83">
        <v>94836.75</v>
      </c>
      <c r="N267" s="83">
        <v>150963.34</v>
      </c>
      <c r="P267" s="83">
        <v>186974.82</v>
      </c>
      <c r="Q267" s="83">
        <v>33743.1</v>
      </c>
      <c r="T267" s="83">
        <v>443180.27</v>
      </c>
      <c r="U267" s="83">
        <v>219051.8</v>
      </c>
      <c r="V267" s="83">
        <v>842317.46</v>
      </c>
      <c r="W267" s="83">
        <v>324671.18</v>
      </c>
      <c r="AB267" s="83">
        <v>28562.16</v>
      </c>
      <c r="AC267" s="83">
        <v>16065.160000000002</v>
      </c>
      <c r="AD267" s="83">
        <v>29781.27</v>
      </c>
      <c r="AE267" s="83">
        <v>58250.569999999992</v>
      </c>
      <c r="AF267" s="83">
        <v>870911.57</v>
      </c>
      <c r="AG267" s="83">
        <v>971964.2200000002</v>
      </c>
      <c r="AI267" s="83">
        <v>106.07000000000001</v>
      </c>
      <c r="AJ267" s="83">
        <v>690982.29999999993</v>
      </c>
      <c r="AK267" s="83">
        <v>106052.34999999999</v>
      </c>
      <c r="AL267" s="83">
        <v>391305.17</v>
      </c>
      <c r="AM267" s="83">
        <v>59069.93</v>
      </c>
      <c r="AN267" s="83">
        <v>173013.99</v>
      </c>
      <c r="AO267" s="83">
        <v>22066.74</v>
      </c>
      <c r="AP267" s="83">
        <v>5322.2</v>
      </c>
      <c r="AQ267" s="83">
        <v>792</v>
      </c>
      <c r="AS267" s="83">
        <v>63725.31</v>
      </c>
      <c r="AT267" s="83">
        <v>62076.160000000003</v>
      </c>
      <c r="AU267" s="83">
        <v>28697.729999999996</v>
      </c>
      <c r="AV267" s="83">
        <v>47761.1</v>
      </c>
      <c r="AW267" s="83">
        <v>27759.27</v>
      </c>
      <c r="AY267" s="83">
        <v>18711.53</v>
      </c>
      <c r="BB267" s="83">
        <v>45864.32</v>
      </c>
      <c r="BC267" s="83">
        <v>22495.73</v>
      </c>
      <c r="BD267" s="83">
        <v>219885.38999999998</v>
      </c>
      <c r="BE267" s="83">
        <v>542.07000000000005</v>
      </c>
      <c r="BG267" s="83">
        <v>5326.1900000000005</v>
      </c>
      <c r="BI267" s="83">
        <v>84276.5</v>
      </c>
      <c r="BM267" s="83">
        <v>225910.85</v>
      </c>
      <c r="BN267" s="83">
        <v>124792.81000000001</v>
      </c>
      <c r="BO267" s="83">
        <v>2802.7799999999997</v>
      </c>
      <c r="BP267" s="83">
        <v>50652.299999999996</v>
      </c>
      <c r="BQ267" s="83">
        <v>225685.32</v>
      </c>
      <c r="BT267" s="83">
        <v>19829.45</v>
      </c>
      <c r="BU267" s="83">
        <v>19829.45</v>
      </c>
      <c r="BV267" s="83">
        <v>576702.98</v>
      </c>
      <c r="BX267" s="83">
        <v>77654.070000000007</v>
      </c>
      <c r="BY267" s="83">
        <v>120444.95999999999</v>
      </c>
      <c r="CC267" s="83">
        <v>16196.990000000002</v>
      </c>
      <c r="CE267" s="83">
        <v>23209.66</v>
      </c>
      <c r="CF267" s="83">
        <v>4175.05</v>
      </c>
      <c r="CK267" s="83">
        <v>118599.71</v>
      </c>
      <c r="CL267" s="83">
        <v>118599.71</v>
      </c>
      <c r="CN267" s="83">
        <v>43040</v>
      </c>
      <c r="CO267" s="83">
        <v>26820.38</v>
      </c>
      <c r="CP267" s="83">
        <v>103440.84</v>
      </c>
      <c r="CQ267" s="83">
        <v>50441.2</v>
      </c>
      <c r="CT267" s="83">
        <v>25658.400000000001</v>
      </c>
    </row>
    <row r="268" spans="2:98" x14ac:dyDescent="0.25">
      <c r="B268" s="84" t="s">
        <v>839</v>
      </c>
      <c r="C268" s="84" t="s">
        <v>840</v>
      </c>
      <c r="D268" s="83">
        <v>95104724.440000027</v>
      </c>
      <c r="E268" s="83">
        <v>33067793.98</v>
      </c>
      <c r="F268" s="83">
        <v>797910.59</v>
      </c>
      <c r="G268" s="83">
        <v>1844025.2300000004</v>
      </c>
      <c r="I268" s="83">
        <v>2834162.3400000003</v>
      </c>
      <c r="J268" s="83">
        <v>443004.29000000004</v>
      </c>
      <c r="K268" s="83">
        <v>96304</v>
      </c>
      <c r="L268" s="83">
        <v>14490301.200000003</v>
      </c>
      <c r="M268" s="83">
        <v>427731.91000000003</v>
      </c>
      <c r="N268" s="83">
        <v>684655.58000000007</v>
      </c>
      <c r="P268" s="83">
        <v>609463.62000000011</v>
      </c>
      <c r="Q268" s="83">
        <v>776455.79</v>
      </c>
      <c r="T268" s="83">
        <v>2905171.1399999992</v>
      </c>
      <c r="U268" s="83">
        <v>1285277.08</v>
      </c>
      <c r="V268" s="83">
        <v>5564616.9100000001</v>
      </c>
      <c r="W268" s="83">
        <v>1839257.300000001</v>
      </c>
      <c r="AB268" s="83">
        <v>114458.42000000003</v>
      </c>
      <c r="AC268" s="83">
        <v>64913.42000000002</v>
      </c>
      <c r="AD268" s="83">
        <v>215131.42</v>
      </c>
      <c r="AE268" s="83">
        <v>456496.47999999986</v>
      </c>
      <c r="AF268" s="83">
        <v>4954618.76</v>
      </c>
      <c r="AG268" s="83">
        <v>4676403.79</v>
      </c>
      <c r="AH268" s="83">
        <v>159144.25000000003</v>
      </c>
      <c r="AI268" s="83">
        <v>67483.450000000026</v>
      </c>
      <c r="AJ268" s="83">
        <v>2304860.9099999997</v>
      </c>
      <c r="AK268" s="83">
        <v>433820.15</v>
      </c>
      <c r="AL268" s="83">
        <v>1285750.3700000001</v>
      </c>
      <c r="AM268" s="83">
        <v>210297</v>
      </c>
      <c r="AN268" s="83">
        <v>1095308.21</v>
      </c>
      <c r="AQ268" s="83">
        <v>38297.199999999997</v>
      </c>
      <c r="AT268" s="83">
        <v>173967.46999999997</v>
      </c>
      <c r="AU268" s="83">
        <v>3655322.95</v>
      </c>
      <c r="AV268" s="83">
        <v>43245</v>
      </c>
      <c r="AW268" s="83">
        <v>22579.200000000001</v>
      </c>
      <c r="AY268" s="83">
        <v>17167.670000000002</v>
      </c>
      <c r="AZ268" s="83">
        <v>28633.73</v>
      </c>
      <c r="BA268" s="83">
        <v>71455.51999999999</v>
      </c>
      <c r="BB268" s="83">
        <v>289568.21000000002</v>
      </c>
      <c r="BC268" s="83">
        <v>160235.34</v>
      </c>
      <c r="BD268" s="83">
        <v>148266.16</v>
      </c>
      <c r="BE268" s="83">
        <v>114529.34</v>
      </c>
      <c r="BF268" s="83">
        <v>15601.11</v>
      </c>
      <c r="BG268" s="83">
        <v>177061.12</v>
      </c>
      <c r="BI268" s="83">
        <v>349659.93</v>
      </c>
      <c r="BL268" s="83">
        <v>273661.66000000003</v>
      </c>
      <c r="BM268" s="83">
        <v>1039769.21</v>
      </c>
      <c r="BN268" s="83">
        <v>1350822.59</v>
      </c>
      <c r="BO268" s="83">
        <v>2818.5</v>
      </c>
      <c r="BP268" s="83">
        <v>11020.060000000001</v>
      </c>
      <c r="BQ268" s="83">
        <v>972987.34</v>
      </c>
      <c r="BR268" s="83">
        <v>2182</v>
      </c>
      <c r="BT268" s="83">
        <v>101960.51999999997</v>
      </c>
      <c r="BU268" s="83">
        <v>101960.51999999997</v>
      </c>
      <c r="BV268" s="83">
        <v>908357.52</v>
      </c>
      <c r="BX268" s="83">
        <v>159529.60999999999</v>
      </c>
      <c r="BY268" s="83">
        <v>858717.58</v>
      </c>
      <c r="CC268" s="83">
        <v>80119.990000000005</v>
      </c>
      <c r="CG268" s="83">
        <v>1500</v>
      </c>
      <c r="CK268" s="83">
        <v>171391.11</v>
      </c>
      <c r="CL268" s="83">
        <v>171391.11</v>
      </c>
      <c r="CP268" s="83">
        <v>74334.850000000006</v>
      </c>
      <c r="CS268" s="83">
        <v>29707.74</v>
      </c>
      <c r="CT268" s="83">
        <v>55436.619999999995</v>
      </c>
    </row>
    <row r="269" spans="2:98" x14ac:dyDescent="0.25">
      <c r="B269" s="84" t="s">
        <v>549</v>
      </c>
      <c r="C269" s="84" t="s">
        <v>550</v>
      </c>
      <c r="D269" s="83">
        <v>258200231.81999999</v>
      </c>
      <c r="E269" s="83">
        <v>104080230.78000002</v>
      </c>
      <c r="F269" s="83">
        <v>3394086.7</v>
      </c>
      <c r="G269" s="83">
        <v>3003353.7</v>
      </c>
      <c r="I269" s="83">
        <v>6386877.7299999986</v>
      </c>
      <c r="J269" s="83">
        <v>865282.12</v>
      </c>
      <c r="K269" s="83">
        <v>718137.4</v>
      </c>
      <c r="L269" s="83">
        <v>37792908.939999968</v>
      </c>
      <c r="M269" s="83">
        <v>1799289.6899999995</v>
      </c>
      <c r="N269" s="83">
        <v>1860000.6799999992</v>
      </c>
      <c r="P269" s="83">
        <v>1101780.95</v>
      </c>
      <c r="Q269" s="83">
        <v>259125.93999999992</v>
      </c>
      <c r="T269" s="83">
        <v>8831917.7100000009</v>
      </c>
      <c r="U269" s="83">
        <v>3187705.8199999994</v>
      </c>
      <c r="V269" s="83">
        <v>16794491.050000004</v>
      </c>
      <c r="W269" s="83">
        <v>4673697.4700000025</v>
      </c>
      <c r="AB269" s="83">
        <v>432613.85999999981</v>
      </c>
      <c r="AC269" s="83">
        <v>264491.37</v>
      </c>
      <c r="AD269" s="83">
        <v>488913.3899999999</v>
      </c>
      <c r="AE269" s="83">
        <v>899375.86999999988</v>
      </c>
      <c r="AF269" s="83">
        <v>14150361.15</v>
      </c>
      <c r="AG269" s="83">
        <v>11641980.780000003</v>
      </c>
      <c r="AH269" s="83">
        <v>81.980000000000018</v>
      </c>
      <c r="AI269" s="83">
        <v>2262.7699999999995</v>
      </c>
      <c r="AJ269" s="83">
        <v>3541149.5700000008</v>
      </c>
      <c r="AK269" s="83">
        <v>831870.69000000006</v>
      </c>
      <c r="AL269" s="83">
        <v>2700190.34</v>
      </c>
      <c r="AM269" s="83">
        <v>921881.37</v>
      </c>
      <c r="AN269" s="83">
        <v>3244326.61</v>
      </c>
      <c r="AQ269" s="83">
        <v>34225</v>
      </c>
      <c r="AS269" s="83">
        <v>1731960.7999999998</v>
      </c>
      <c r="AT269" s="83">
        <v>364704.87</v>
      </c>
      <c r="AU269" s="83">
        <v>2647936.7299999986</v>
      </c>
      <c r="AV269" s="83">
        <v>69270.78</v>
      </c>
      <c r="AW269" s="83">
        <v>26234.880000000001</v>
      </c>
      <c r="AX269" s="83">
        <v>109793.05</v>
      </c>
      <c r="BB269" s="83">
        <v>1040569.3</v>
      </c>
      <c r="BC269" s="83">
        <v>403824.45</v>
      </c>
      <c r="BD269" s="83">
        <v>796153.72999999986</v>
      </c>
      <c r="BE269" s="83">
        <v>743821.31000000017</v>
      </c>
      <c r="BF269" s="83">
        <v>35313.910000000003</v>
      </c>
      <c r="BG269" s="83">
        <v>6153.3600000000006</v>
      </c>
      <c r="BI269" s="83">
        <v>65642.399999999994</v>
      </c>
      <c r="BK269" s="83">
        <v>15182.869999999999</v>
      </c>
      <c r="BL269" s="83">
        <v>573053.59</v>
      </c>
      <c r="BM269" s="83">
        <v>2168055.61</v>
      </c>
      <c r="BN269" s="83">
        <v>3767364.1800000006</v>
      </c>
      <c r="BO269" s="83">
        <v>2198.58</v>
      </c>
      <c r="BP269" s="83">
        <v>96073.400000000009</v>
      </c>
      <c r="BQ269" s="83">
        <v>2948279.76</v>
      </c>
      <c r="BR269" s="83">
        <v>449178.33999999997</v>
      </c>
      <c r="BT269" s="83">
        <v>16452.010000000002</v>
      </c>
      <c r="BU269" s="83">
        <v>16452.010000000002</v>
      </c>
      <c r="BV269" s="83">
        <v>1588137.2500000002</v>
      </c>
      <c r="BX269" s="83">
        <v>801489.39</v>
      </c>
      <c r="BY269" s="83">
        <v>2363199.34</v>
      </c>
      <c r="CC269" s="83">
        <v>445765.72000000009</v>
      </c>
      <c r="CD269" s="83">
        <v>82485</v>
      </c>
      <c r="CK269" s="83">
        <v>401856.34</v>
      </c>
      <c r="CL269" s="83">
        <v>401856.34</v>
      </c>
      <c r="CO269" s="83">
        <v>8228.44</v>
      </c>
      <c r="CR269" s="83">
        <v>155750.66</v>
      </c>
      <c r="CT269" s="83">
        <v>373490.33999999997</v>
      </c>
    </row>
    <row r="270" spans="2:98" x14ac:dyDescent="0.25">
      <c r="B270" s="84" t="s">
        <v>771</v>
      </c>
      <c r="C270" s="84" t="s">
        <v>772</v>
      </c>
      <c r="D270" s="83">
        <v>105631698.66000001</v>
      </c>
      <c r="E270" s="83">
        <v>39103931.659999996</v>
      </c>
      <c r="F270" s="83">
        <v>1725041.98</v>
      </c>
      <c r="G270" s="83">
        <v>1539853.41</v>
      </c>
      <c r="H270" s="83">
        <v>2850</v>
      </c>
      <c r="I270" s="83">
        <v>1266563.6599999999</v>
      </c>
      <c r="J270" s="83">
        <v>936546.20000000007</v>
      </c>
      <c r="K270" s="83">
        <v>233077.96</v>
      </c>
      <c r="L270" s="83">
        <v>14965953.799999991</v>
      </c>
      <c r="M270" s="83">
        <v>715026.33000000007</v>
      </c>
      <c r="N270" s="83">
        <v>626081.91</v>
      </c>
      <c r="P270" s="83">
        <v>670975.24</v>
      </c>
      <c r="Q270" s="83">
        <v>208648.02000000002</v>
      </c>
      <c r="T270" s="83">
        <v>3349497.4600000009</v>
      </c>
      <c r="U270" s="83">
        <v>1350152.07</v>
      </c>
      <c r="V270" s="83">
        <v>6267034.3300000001</v>
      </c>
      <c r="W270" s="83">
        <v>1905459.61</v>
      </c>
      <c r="AB270" s="83">
        <v>126460.44</v>
      </c>
      <c r="AC270" s="83">
        <v>66691.98000000001</v>
      </c>
      <c r="AD270" s="83">
        <v>174449.94</v>
      </c>
      <c r="AE270" s="83">
        <v>357560.60000000009</v>
      </c>
      <c r="AF270" s="83">
        <v>5362782.2599999988</v>
      </c>
      <c r="AG270" s="83">
        <v>4345387.8199999994</v>
      </c>
      <c r="AH270" s="83">
        <v>89039.51</v>
      </c>
      <c r="AI270" s="83">
        <v>36854.230000000003</v>
      </c>
      <c r="AJ270" s="83">
        <v>3179848.4199999995</v>
      </c>
      <c r="AK270" s="83">
        <v>398433.52</v>
      </c>
      <c r="AL270" s="83">
        <v>992251.73</v>
      </c>
      <c r="AM270" s="83">
        <v>2033.69</v>
      </c>
      <c r="AN270" s="83">
        <v>443330.22</v>
      </c>
      <c r="AO270" s="83">
        <v>365853.68</v>
      </c>
      <c r="AQ270" s="83">
        <v>21592.46</v>
      </c>
      <c r="AR270" s="83">
        <v>1946707.73</v>
      </c>
      <c r="AS270" s="83">
        <v>1006894.34</v>
      </c>
      <c r="AT270" s="83">
        <v>10360.91</v>
      </c>
      <c r="AU270" s="83">
        <v>473641.99000000005</v>
      </c>
      <c r="AX270" s="83">
        <v>59231.5</v>
      </c>
      <c r="AY270" s="83">
        <v>4380</v>
      </c>
      <c r="BC270" s="83">
        <v>37167.200000000004</v>
      </c>
      <c r="BD270" s="83">
        <v>166679.95000000001</v>
      </c>
      <c r="BK270" s="83">
        <v>25616.15</v>
      </c>
      <c r="BM270" s="83">
        <v>1379924.08</v>
      </c>
      <c r="BR270" s="83">
        <v>514668.63</v>
      </c>
      <c r="BT270" s="83">
        <v>16283.49</v>
      </c>
      <c r="BU270" s="83">
        <v>16283.49</v>
      </c>
      <c r="BV270" s="83">
        <v>99400</v>
      </c>
      <c r="CC270" s="83">
        <v>8822258.1899999995</v>
      </c>
      <c r="CK270" s="83">
        <v>223475.36</v>
      </c>
      <c r="CL270" s="83">
        <v>223475.36</v>
      </c>
      <c r="CT270" s="83">
        <v>15745</v>
      </c>
    </row>
    <row r="271" spans="2:98" x14ac:dyDescent="0.25">
      <c r="B271" s="84" t="s">
        <v>569</v>
      </c>
      <c r="C271" s="84" t="s">
        <v>570</v>
      </c>
      <c r="D271" s="83">
        <v>165535573.83000004</v>
      </c>
      <c r="E271" s="83">
        <v>62910205.719999991</v>
      </c>
      <c r="F271" s="83">
        <v>2247007.0099999998</v>
      </c>
      <c r="G271" s="83">
        <v>1936415.5599999991</v>
      </c>
      <c r="I271" s="83">
        <v>3804596.92</v>
      </c>
      <c r="J271" s="83">
        <v>725274.70999999973</v>
      </c>
      <c r="K271" s="83">
        <v>484689</v>
      </c>
      <c r="L271" s="83">
        <v>23742308.880000025</v>
      </c>
      <c r="M271" s="83">
        <v>1095952.4800000004</v>
      </c>
      <c r="N271" s="83">
        <v>1298816.3800000008</v>
      </c>
      <c r="P271" s="83">
        <v>1526337.64</v>
      </c>
      <c r="Q271" s="83">
        <v>602037.54000000015</v>
      </c>
      <c r="T271" s="83">
        <v>5546560.5300000021</v>
      </c>
      <c r="U271" s="83">
        <v>2254859.16</v>
      </c>
      <c r="V271" s="83">
        <v>10521369.949999996</v>
      </c>
      <c r="W271" s="83">
        <v>3306831.6600000011</v>
      </c>
      <c r="AB271" s="83">
        <v>137761.76000000004</v>
      </c>
      <c r="AC271" s="83">
        <v>71843.250000000029</v>
      </c>
      <c r="AD271" s="83">
        <v>393495.11000000022</v>
      </c>
      <c r="AE271" s="83">
        <v>742437.97999999975</v>
      </c>
      <c r="AF271" s="83">
        <v>9013836.8100000005</v>
      </c>
      <c r="AG271" s="83">
        <v>8020737.1900000004</v>
      </c>
      <c r="AH271" s="83">
        <v>-502548.30999999959</v>
      </c>
      <c r="AI271" s="83">
        <v>-17852.860000000044</v>
      </c>
      <c r="AJ271" s="83">
        <v>4103240.0800000024</v>
      </c>
      <c r="AK271" s="83">
        <v>465974.04</v>
      </c>
      <c r="AL271" s="83">
        <v>1431699.83</v>
      </c>
      <c r="AM271" s="83">
        <v>50198.270000000004</v>
      </c>
      <c r="AN271" s="83">
        <v>37425.61</v>
      </c>
      <c r="AO271" s="83">
        <v>4399.68</v>
      </c>
      <c r="AQ271" s="83">
        <v>14271.84</v>
      </c>
      <c r="AT271" s="83">
        <v>3795.4700000000003</v>
      </c>
      <c r="AU271" s="83">
        <v>12674993.530000001</v>
      </c>
      <c r="AV271" s="83">
        <v>671746.56000000006</v>
      </c>
      <c r="AW271" s="83">
        <v>84575.01</v>
      </c>
      <c r="BB271" s="83">
        <v>896746.81000000017</v>
      </c>
      <c r="BC271" s="83">
        <v>129712.33000000002</v>
      </c>
      <c r="BF271" s="83">
        <v>4500</v>
      </c>
      <c r="BG271" s="83">
        <v>2870.1</v>
      </c>
      <c r="BM271" s="83">
        <v>2060728.5799999998</v>
      </c>
      <c r="BN271" s="83">
        <v>131245.89999999994</v>
      </c>
      <c r="BP271" s="83">
        <v>4699.7299999999996</v>
      </c>
      <c r="BT271" s="83">
        <v>69062.12000000001</v>
      </c>
      <c r="BU271" s="83">
        <v>69062.12000000001</v>
      </c>
      <c r="BX271" s="83">
        <v>290000.26999999996</v>
      </c>
      <c r="BY271" s="83">
        <v>1599114.18</v>
      </c>
      <c r="BZ271" s="83">
        <v>23564.92</v>
      </c>
      <c r="CC271" s="83">
        <v>281497.52</v>
      </c>
      <c r="CE271" s="83">
        <v>122951.67</v>
      </c>
      <c r="CH271" s="83">
        <v>1922.13</v>
      </c>
      <c r="CK271" s="83">
        <v>113248.83</v>
      </c>
      <c r="CL271" s="83">
        <v>113248.83</v>
      </c>
      <c r="CP271" s="83">
        <v>153731.78</v>
      </c>
      <c r="CS271" s="83">
        <v>244682.97</v>
      </c>
    </row>
    <row r="272" spans="2:98" x14ac:dyDescent="0.25">
      <c r="B272" s="84" t="s">
        <v>639</v>
      </c>
      <c r="C272" s="84" t="s">
        <v>640</v>
      </c>
      <c r="D272" s="83">
        <v>14512528.51</v>
      </c>
      <c r="E272" s="83">
        <v>5556421.8600000003</v>
      </c>
      <c r="F272" s="83">
        <v>252856.76</v>
      </c>
      <c r="G272" s="83">
        <v>30948.41</v>
      </c>
      <c r="I272" s="83">
        <v>391525.5</v>
      </c>
      <c r="J272" s="83">
        <v>26166.120000000003</v>
      </c>
      <c r="L272" s="83">
        <v>1973727.29</v>
      </c>
      <c r="M272" s="83">
        <v>124206.85</v>
      </c>
      <c r="N272" s="83">
        <v>52220.29</v>
      </c>
      <c r="P272" s="83">
        <v>61558.86</v>
      </c>
      <c r="Q272" s="83">
        <v>6281.13</v>
      </c>
      <c r="T272" s="83">
        <v>468580.84999999992</v>
      </c>
      <c r="U272" s="83">
        <v>164975.29</v>
      </c>
      <c r="V272" s="83">
        <v>874679.73</v>
      </c>
      <c r="W272" s="83">
        <v>234692.57</v>
      </c>
      <c r="AB272" s="83">
        <v>10881.759999999998</v>
      </c>
      <c r="AC272" s="83">
        <v>4931.34</v>
      </c>
      <c r="AD272" s="83">
        <v>30077.839999999997</v>
      </c>
      <c r="AE272" s="83">
        <v>60141.15</v>
      </c>
      <c r="AF272" s="83">
        <v>821826</v>
      </c>
      <c r="AG272" s="83">
        <v>700758</v>
      </c>
      <c r="AH272" s="83">
        <v>12386.77</v>
      </c>
      <c r="AI272" s="83">
        <v>4395.71</v>
      </c>
      <c r="AJ272" s="83">
        <v>361588.23000000004</v>
      </c>
      <c r="AK272" s="83">
        <v>57801.29</v>
      </c>
      <c r="AL272" s="83">
        <v>229368.31</v>
      </c>
      <c r="AM272" s="83">
        <v>58387.33</v>
      </c>
      <c r="AN272" s="83">
        <v>54201.79</v>
      </c>
      <c r="AO272" s="83">
        <v>4744.6100000000006</v>
      </c>
      <c r="AT272" s="83">
        <v>14107.89</v>
      </c>
      <c r="AU272" s="83">
        <v>201776.18</v>
      </c>
      <c r="AV272" s="83">
        <v>1950</v>
      </c>
      <c r="AW272" s="83">
        <v>37420.770000000004</v>
      </c>
      <c r="AY272" s="83">
        <v>109829.72</v>
      </c>
      <c r="AZ272" s="83">
        <v>2264.9899999999998</v>
      </c>
      <c r="BA272" s="83">
        <v>8561.92</v>
      </c>
      <c r="BB272" s="83">
        <v>30451.03</v>
      </c>
      <c r="BC272" s="83">
        <v>33862.129999999997</v>
      </c>
      <c r="BD272" s="83">
        <v>54232.800000000003</v>
      </c>
      <c r="BE272" s="83">
        <v>25940</v>
      </c>
      <c r="BG272" s="83">
        <v>11815.5</v>
      </c>
      <c r="BH272" s="83">
        <v>9858.09</v>
      </c>
      <c r="BJ272" s="83">
        <v>133.87</v>
      </c>
      <c r="BM272" s="83">
        <v>267076.39</v>
      </c>
      <c r="BN272" s="83">
        <v>53192.960000000006</v>
      </c>
      <c r="BO272" s="83">
        <v>290.7</v>
      </c>
      <c r="BQ272" s="83">
        <v>165236.41999999998</v>
      </c>
      <c r="BS272" s="83">
        <v>39782.33</v>
      </c>
      <c r="BT272" s="83">
        <v>11094.96</v>
      </c>
      <c r="BU272" s="83">
        <v>11094.96</v>
      </c>
      <c r="BV272" s="83">
        <v>336681.81</v>
      </c>
      <c r="BX272" s="83">
        <v>45518.22</v>
      </c>
      <c r="BY272" s="83">
        <v>263675.40999999997</v>
      </c>
      <c r="BZ272" s="83">
        <v>549.28</v>
      </c>
      <c r="CC272" s="83">
        <v>20679.46</v>
      </c>
      <c r="CE272" s="83">
        <v>9374.84</v>
      </c>
      <c r="CH272" s="83">
        <v>350</v>
      </c>
      <c r="CK272" s="83">
        <v>24981.879999999997</v>
      </c>
      <c r="CL272" s="83">
        <v>24981.879999999997</v>
      </c>
      <c r="CP272" s="83">
        <v>95763.32</v>
      </c>
      <c r="CT272" s="83">
        <v>5744</v>
      </c>
    </row>
    <row r="273" spans="2:98" x14ac:dyDescent="0.25">
      <c r="B273" s="84" t="s">
        <v>397</v>
      </c>
      <c r="C273" s="84" t="s">
        <v>398</v>
      </c>
      <c r="D273" s="83">
        <v>10335257.900000002</v>
      </c>
      <c r="E273" s="83">
        <v>3781976.4699999997</v>
      </c>
      <c r="F273" s="83">
        <v>118272.76000000001</v>
      </c>
      <c r="G273" s="83">
        <v>93176.200000000012</v>
      </c>
      <c r="I273" s="83">
        <v>32134.53</v>
      </c>
      <c r="J273" s="83">
        <v>24419.57</v>
      </c>
      <c r="K273" s="83">
        <v>12038</v>
      </c>
      <c r="L273" s="83">
        <v>1712827.58</v>
      </c>
      <c r="M273" s="83">
        <v>42142.78</v>
      </c>
      <c r="N273" s="83">
        <v>57917.5</v>
      </c>
      <c r="P273" s="83">
        <v>47633.14</v>
      </c>
      <c r="Q273" s="83">
        <v>21445.85</v>
      </c>
      <c r="T273" s="83">
        <v>304714.59000000003</v>
      </c>
      <c r="U273" s="83">
        <v>140375.5</v>
      </c>
      <c r="V273" s="83">
        <v>578100.15999999992</v>
      </c>
      <c r="W273" s="83">
        <v>210674.28</v>
      </c>
      <c r="AB273" s="83">
        <v>13370.25</v>
      </c>
      <c r="AC273" s="83">
        <v>6926.0899999999983</v>
      </c>
      <c r="AD273" s="83">
        <v>18757.440000000002</v>
      </c>
      <c r="AE273" s="83">
        <v>39918.520000000004</v>
      </c>
      <c r="AF273" s="83">
        <v>490356.14</v>
      </c>
      <c r="AG273" s="83">
        <v>475520.26</v>
      </c>
      <c r="AJ273" s="83">
        <v>184865.77</v>
      </c>
      <c r="AK273" s="83">
        <v>48874.98</v>
      </c>
      <c r="AL273" s="83">
        <v>84510.2</v>
      </c>
      <c r="AM273" s="83">
        <v>54595.16</v>
      </c>
      <c r="AN273" s="83">
        <v>4855.88</v>
      </c>
      <c r="AO273" s="83">
        <v>18245.490000000002</v>
      </c>
      <c r="AQ273" s="83">
        <v>679784.61</v>
      </c>
      <c r="AS273" s="83">
        <v>14192.25</v>
      </c>
      <c r="AT273" s="83">
        <v>22730.79</v>
      </c>
      <c r="AU273" s="83">
        <v>231797.99</v>
      </c>
      <c r="AV273" s="83">
        <v>16227.45</v>
      </c>
      <c r="AW273" s="83">
        <v>39834.04</v>
      </c>
      <c r="AY273" s="83">
        <v>37640.050000000003</v>
      </c>
      <c r="AZ273" s="83">
        <v>29754.859999999997</v>
      </c>
      <c r="BA273" s="83">
        <v>382.86</v>
      </c>
      <c r="BB273" s="83">
        <v>17796.57</v>
      </c>
      <c r="BC273" s="83">
        <v>23574.59</v>
      </c>
      <c r="BD273" s="83">
        <v>44660.21</v>
      </c>
      <c r="BE273" s="83">
        <v>911.03</v>
      </c>
      <c r="BF273" s="83">
        <v>1223.6199999999999</v>
      </c>
      <c r="BG273" s="83">
        <v>39260.549999999996</v>
      </c>
      <c r="BK273" s="83">
        <v>18420.52</v>
      </c>
      <c r="BL273" s="83">
        <v>1879.58</v>
      </c>
      <c r="BM273" s="83">
        <v>191517.37</v>
      </c>
      <c r="BN273" s="83">
        <v>62333.599999999999</v>
      </c>
      <c r="BO273" s="83">
        <v>378.2</v>
      </c>
      <c r="BR273" s="83">
        <v>78551</v>
      </c>
      <c r="BT273" s="83">
        <v>2236.3199999999997</v>
      </c>
      <c r="BU273" s="83">
        <v>2236.3199999999997</v>
      </c>
      <c r="BV273" s="83">
        <v>547.26</v>
      </c>
      <c r="BY273" s="83">
        <v>76828.600000000006</v>
      </c>
      <c r="BZ273" s="83">
        <v>61817.41</v>
      </c>
      <c r="CC273" s="83">
        <v>9703.49</v>
      </c>
      <c r="CK273" s="83">
        <v>12627.99</v>
      </c>
      <c r="CL273" s="83">
        <v>12627.99</v>
      </c>
    </row>
    <row r="274" spans="2:98" x14ac:dyDescent="0.25">
      <c r="B274" s="84" t="s">
        <v>661</v>
      </c>
      <c r="C274" s="84" t="s">
        <v>662</v>
      </c>
      <c r="D274" s="83">
        <v>39866950.280000001</v>
      </c>
      <c r="E274" s="83">
        <v>14174995.57</v>
      </c>
      <c r="F274" s="83">
        <v>83181.240000000005</v>
      </c>
      <c r="G274" s="83">
        <v>177470.29</v>
      </c>
      <c r="I274" s="83">
        <v>223434.07</v>
      </c>
      <c r="J274" s="83">
        <v>1161855.3700000001</v>
      </c>
      <c r="K274" s="83">
        <v>24716</v>
      </c>
      <c r="L274" s="83">
        <v>3970973.2299999995</v>
      </c>
      <c r="M274" s="83">
        <v>26207.579999999998</v>
      </c>
      <c r="N274" s="83">
        <v>48303.979999999989</v>
      </c>
      <c r="Q274" s="83">
        <v>689259.41999999993</v>
      </c>
      <c r="T274" s="83">
        <v>1183561.6300000001</v>
      </c>
      <c r="U274" s="83">
        <v>351420.26</v>
      </c>
      <c r="V274" s="83">
        <v>2278477.5299999998</v>
      </c>
      <c r="W274" s="83">
        <v>524891.35</v>
      </c>
      <c r="AB274" s="83">
        <v>153651.64000000007</v>
      </c>
      <c r="AC274" s="83">
        <v>49429.59</v>
      </c>
      <c r="AD274" s="83">
        <v>78793.370000000024</v>
      </c>
      <c r="AE274" s="83">
        <v>84296.89</v>
      </c>
      <c r="AF274" s="83">
        <v>1982232.0000000002</v>
      </c>
      <c r="AG274" s="83">
        <v>1431689.9999999998</v>
      </c>
      <c r="AH274" s="83">
        <v>2898.0500000000011</v>
      </c>
      <c r="AI274" s="83">
        <v>2071.1000000000008</v>
      </c>
      <c r="AJ274" s="83">
        <v>718875.61999999988</v>
      </c>
      <c r="AK274" s="83">
        <v>20212.340000000004</v>
      </c>
      <c r="AL274" s="83">
        <v>93906.85</v>
      </c>
      <c r="AM274" s="83">
        <v>606527.01</v>
      </c>
      <c r="AN274" s="83">
        <v>621680.25</v>
      </c>
      <c r="AQ274" s="83">
        <v>456270.28999999992</v>
      </c>
      <c r="AR274" s="83">
        <v>31625.279999999999</v>
      </c>
      <c r="AS274" s="83">
        <v>527540.80999999994</v>
      </c>
      <c r="AT274" s="83">
        <v>218355.96000000002</v>
      </c>
      <c r="AU274" s="83">
        <v>355793.61</v>
      </c>
      <c r="AV274" s="83">
        <v>13200</v>
      </c>
      <c r="AW274" s="83">
        <v>22673.7</v>
      </c>
      <c r="AY274" s="83">
        <v>165357.93000000002</v>
      </c>
      <c r="AZ274" s="83">
        <v>10377.82</v>
      </c>
      <c r="BA274" s="83">
        <v>18749.71</v>
      </c>
      <c r="BB274" s="83">
        <v>2472.39</v>
      </c>
      <c r="BC274" s="83">
        <v>79641.850000000006</v>
      </c>
      <c r="BD274" s="83">
        <v>107545.16</v>
      </c>
      <c r="BE274" s="83">
        <v>1983.27</v>
      </c>
      <c r="BF274" s="83">
        <v>3185</v>
      </c>
      <c r="BG274" s="83">
        <v>65122.99</v>
      </c>
      <c r="BI274" s="83">
        <v>5776.5</v>
      </c>
      <c r="BL274" s="83">
        <v>2677928.16</v>
      </c>
      <c r="BM274" s="83">
        <v>409461.57</v>
      </c>
      <c r="BN274" s="83">
        <v>69895.72</v>
      </c>
      <c r="BO274" s="83">
        <v>2251.1099999999997</v>
      </c>
      <c r="BP274" s="83">
        <v>14671.689999999999</v>
      </c>
      <c r="BQ274" s="83">
        <v>546733.57000000007</v>
      </c>
      <c r="BS274" s="83">
        <v>837273.95</v>
      </c>
      <c r="BT274" s="83">
        <v>173172.66000000003</v>
      </c>
      <c r="BU274" s="83">
        <v>173172.66000000003</v>
      </c>
      <c r="BV274" s="83">
        <v>1147736.76</v>
      </c>
      <c r="BW274" s="83">
        <v>8153.9</v>
      </c>
      <c r="BX274" s="83">
        <v>111197.20999999999</v>
      </c>
      <c r="BY274" s="83">
        <v>397477.74000000005</v>
      </c>
      <c r="CC274" s="83">
        <v>78929.679999999993</v>
      </c>
      <c r="CE274" s="83">
        <v>35256.14</v>
      </c>
      <c r="CH274" s="83">
        <v>4684.66</v>
      </c>
      <c r="CK274" s="83">
        <v>164749.76999999999</v>
      </c>
      <c r="CL274" s="83">
        <v>164749.76999999999</v>
      </c>
      <c r="CN274" s="83">
        <v>120258.09</v>
      </c>
      <c r="CQ274" s="83">
        <v>114226.79</v>
      </c>
      <c r="CT274" s="83">
        <v>102206.61</v>
      </c>
    </row>
    <row r="275" spans="2:98" x14ac:dyDescent="0.25">
      <c r="B275" s="84" t="s">
        <v>753</v>
      </c>
      <c r="C275" s="84" t="s">
        <v>754</v>
      </c>
      <c r="D275" s="83">
        <v>21913666.669999994</v>
      </c>
      <c r="E275" s="83">
        <v>7080173.7199999997</v>
      </c>
      <c r="F275" s="83">
        <v>315166.49</v>
      </c>
      <c r="G275" s="83">
        <v>91300.11</v>
      </c>
      <c r="I275" s="83">
        <v>443796.55999999994</v>
      </c>
      <c r="J275" s="83">
        <v>48419.22</v>
      </c>
      <c r="L275" s="83">
        <v>2815145.73</v>
      </c>
      <c r="M275" s="83">
        <v>127775.89</v>
      </c>
      <c r="N275" s="83">
        <v>133602.17000000001</v>
      </c>
      <c r="P275" s="83">
        <v>312462.7</v>
      </c>
      <c r="Q275" s="83">
        <v>17871.239999999998</v>
      </c>
      <c r="R275" s="83">
        <v>765</v>
      </c>
      <c r="S275" s="83">
        <v>6349.75</v>
      </c>
      <c r="T275" s="83">
        <v>596853.13000000012</v>
      </c>
      <c r="U275" s="83">
        <v>252608.64000000004</v>
      </c>
      <c r="V275" s="83">
        <v>1162940.53</v>
      </c>
      <c r="W275" s="83">
        <v>362917.70000000007</v>
      </c>
      <c r="AB275" s="83">
        <v>33836.020000000004</v>
      </c>
      <c r="AC275" s="83">
        <v>13058.76</v>
      </c>
      <c r="AD275" s="83">
        <v>24823.399999999998</v>
      </c>
      <c r="AE275" s="83">
        <v>42458.900000000009</v>
      </c>
      <c r="AF275" s="83">
        <v>1148004.6599999999</v>
      </c>
      <c r="AG275" s="83">
        <v>1044960.3400000001</v>
      </c>
      <c r="AH275" s="83">
        <v>1951.6</v>
      </c>
      <c r="AI275" s="83">
        <v>1712.16</v>
      </c>
      <c r="AJ275" s="83">
        <v>707238.58000000007</v>
      </c>
      <c r="AK275" s="83">
        <v>40511.980000000003</v>
      </c>
      <c r="AL275" s="83">
        <v>329995.55</v>
      </c>
      <c r="AM275" s="83">
        <v>151463.47000000003</v>
      </c>
      <c r="AN275" s="83">
        <v>40049.550000000003</v>
      </c>
      <c r="AO275" s="83">
        <v>49237.990000000005</v>
      </c>
      <c r="AQ275" s="83">
        <v>36432</v>
      </c>
      <c r="AR275" s="83">
        <v>175</v>
      </c>
      <c r="AS275" s="83">
        <v>353652.28</v>
      </c>
      <c r="AT275" s="83">
        <v>90827.949999999983</v>
      </c>
      <c r="AU275" s="83">
        <v>524797.37</v>
      </c>
      <c r="AV275" s="83">
        <v>14400</v>
      </c>
      <c r="AW275" s="83">
        <v>29040.27</v>
      </c>
      <c r="AY275" s="83">
        <v>12755.67</v>
      </c>
      <c r="AZ275" s="83">
        <v>54950.7</v>
      </c>
      <c r="BA275" s="83">
        <v>42337.25</v>
      </c>
      <c r="BB275" s="83">
        <v>86349.95</v>
      </c>
      <c r="BC275" s="83">
        <v>35865.43</v>
      </c>
      <c r="BD275" s="83">
        <v>5112.45</v>
      </c>
      <c r="BE275" s="83">
        <v>14595.16</v>
      </c>
      <c r="BG275" s="83">
        <v>91783.91</v>
      </c>
      <c r="BI275" s="83">
        <v>302731.58</v>
      </c>
      <c r="BL275" s="83">
        <v>1301781.31</v>
      </c>
      <c r="BM275" s="83">
        <v>180077.82</v>
      </c>
      <c r="BN275" s="83">
        <v>428820.70999999996</v>
      </c>
      <c r="BQ275" s="83">
        <v>150156.56</v>
      </c>
      <c r="BR275" s="83">
        <v>88406.41</v>
      </c>
      <c r="BT275" s="83">
        <v>3905</v>
      </c>
      <c r="BU275" s="83">
        <v>3905</v>
      </c>
      <c r="BV275" s="83">
        <v>41274.19</v>
      </c>
      <c r="BY275" s="83">
        <v>287786.36</v>
      </c>
      <c r="BZ275" s="83">
        <v>7664.01</v>
      </c>
      <c r="CC275" s="83">
        <v>43177.18</v>
      </c>
      <c r="CK275" s="83">
        <v>19688.41</v>
      </c>
      <c r="CL275" s="83">
        <v>19688.41</v>
      </c>
      <c r="CN275" s="83">
        <v>58963.15</v>
      </c>
      <c r="CO275" s="83">
        <v>32621.4</v>
      </c>
      <c r="CP275" s="83">
        <v>113477</v>
      </c>
      <c r="CQ275" s="83">
        <v>7516.38</v>
      </c>
      <c r="CR275" s="83">
        <v>17001.89</v>
      </c>
      <c r="CT275" s="83">
        <v>38090.380000000005</v>
      </c>
    </row>
    <row r="276" spans="2:98" x14ac:dyDescent="0.25">
      <c r="B276" s="84" t="s">
        <v>783</v>
      </c>
      <c r="C276" s="84" t="s">
        <v>784</v>
      </c>
      <c r="D276" s="83">
        <v>2114157.5700000003</v>
      </c>
      <c r="E276" s="83">
        <v>1085708.58</v>
      </c>
      <c r="L276" s="83">
        <v>300804.42</v>
      </c>
      <c r="R276" s="83">
        <v>61809.57</v>
      </c>
      <c r="S276" s="83">
        <v>5510.44</v>
      </c>
      <c r="T276" s="83">
        <v>81287.78</v>
      </c>
      <c r="U276" s="83">
        <v>22950.32</v>
      </c>
      <c r="AB276" s="83">
        <v>730.99</v>
      </c>
      <c r="AC276" s="83">
        <v>216.65000000000003</v>
      </c>
      <c r="AD276" s="83">
        <v>3701.87</v>
      </c>
      <c r="AE276" s="83">
        <v>2572.9499999999998</v>
      </c>
      <c r="AF276" s="83">
        <v>116117.1</v>
      </c>
      <c r="AG276" s="83">
        <v>31564.1</v>
      </c>
      <c r="AH276" s="83">
        <v>6833.46</v>
      </c>
      <c r="AI276" s="83">
        <v>2668.92</v>
      </c>
      <c r="AJ276" s="83">
        <v>167349.16</v>
      </c>
      <c r="AU276" s="83">
        <v>130351.23</v>
      </c>
      <c r="BV276" s="83">
        <v>83521.62</v>
      </c>
      <c r="CK276" s="83">
        <v>10458.41</v>
      </c>
      <c r="CL276" s="83">
        <v>10458.41</v>
      </c>
    </row>
    <row r="277" spans="2:98" x14ac:dyDescent="0.25">
      <c r="B277" s="84" t="s">
        <v>785</v>
      </c>
      <c r="C277" s="84" t="s">
        <v>786</v>
      </c>
      <c r="D277" s="83">
        <v>9108819.9999999963</v>
      </c>
      <c r="E277" s="83">
        <v>2317305.92</v>
      </c>
      <c r="F277" s="83">
        <v>73204.19</v>
      </c>
      <c r="G277" s="83">
        <v>19648.14</v>
      </c>
      <c r="I277" s="83">
        <v>113988.95</v>
      </c>
      <c r="J277" s="83">
        <v>3657.1</v>
      </c>
      <c r="L277" s="83">
        <v>1095443.3599999999</v>
      </c>
      <c r="M277" s="83">
        <v>44348.740000000005</v>
      </c>
      <c r="N277" s="83">
        <v>44214.729999999996</v>
      </c>
      <c r="P277" s="83">
        <v>124620.95999999999</v>
      </c>
      <c r="Q277" s="83">
        <v>30300.34</v>
      </c>
      <c r="T277" s="83">
        <v>189742.07</v>
      </c>
      <c r="U277" s="83">
        <v>99630.50999999998</v>
      </c>
      <c r="V277" s="83">
        <v>360157.37</v>
      </c>
      <c r="W277" s="83">
        <v>143005.04</v>
      </c>
      <c r="AB277" s="83">
        <v>9871.6299999999992</v>
      </c>
      <c r="AC277" s="83">
        <v>5257.19</v>
      </c>
      <c r="AD277" s="83">
        <v>16516.300000000003</v>
      </c>
      <c r="AE277" s="83">
        <v>59820.310000000012</v>
      </c>
      <c r="AF277" s="83">
        <v>366582.6</v>
      </c>
      <c r="AG277" s="83">
        <v>340331.4</v>
      </c>
      <c r="AJ277" s="83">
        <v>221721.02000000002</v>
      </c>
      <c r="AK277" s="83">
        <v>90104.2</v>
      </c>
      <c r="AL277" s="83">
        <v>138203.51999999999</v>
      </c>
      <c r="AM277" s="83">
        <v>18818.71</v>
      </c>
      <c r="AN277" s="83">
        <v>36874.68</v>
      </c>
      <c r="AO277" s="83">
        <v>-89.879999999999882</v>
      </c>
      <c r="AQ277" s="83">
        <v>91648.25</v>
      </c>
      <c r="AT277" s="83">
        <v>1788.9</v>
      </c>
      <c r="AU277" s="83">
        <v>18787.5</v>
      </c>
      <c r="AW277" s="83">
        <v>23897.06</v>
      </c>
      <c r="AX277" s="83">
        <v>259622.91</v>
      </c>
      <c r="AY277" s="83">
        <v>10678.36</v>
      </c>
      <c r="AZ277" s="83">
        <v>7591.02</v>
      </c>
      <c r="BA277" s="83">
        <v>131404.27000000002</v>
      </c>
      <c r="BB277" s="83">
        <v>46016.630000000005</v>
      </c>
      <c r="BC277" s="83">
        <v>21158.07</v>
      </c>
      <c r="BD277" s="83">
        <v>40326.550000000003</v>
      </c>
      <c r="BE277" s="83">
        <v>6033.2</v>
      </c>
      <c r="BF277" s="83">
        <v>3500</v>
      </c>
      <c r="BG277" s="83">
        <v>2766.7200000000003</v>
      </c>
      <c r="BH277" s="83">
        <v>19490.61</v>
      </c>
      <c r="BM277" s="83">
        <v>85540</v>
      </c>
      <c r="BN277" s="83">
        <v>42579.829999999994</v>
      </c>
      <c r="BO277" s="83">
        <v>2382.61</v>
      </c>
      <c r="BQ277" s="83">
        <v>99644.52</v>
      </c>
      <c r="BR277" s="83">
        <v>4583</v>
      </c>
      <c r="BT277" s="83">
        <v>15660.45</v>
      </c>
      <c r="BU277" s="83">
        <v>15660.45</v>
      </c>
      <c r="BV277" s="83">
        <v>869972.38</v>
      </c>
      <c r="BY277" s="83">
        <v>82883.34</v>
      </c>
      <c r="BZ277" s="83">
        <v>15187.72</v>
      </c>
      <c r="CC277" s="83">
        <v>25992.94</v>
      </c>
      <c r="CE277" s="83">
        <v>12622.15</v>
      </c>
      <c r="CK277" s="83">
        <v>54238.83</v>
      </c>
      <c r="CL277" s="83">
        <v>54238.83</v>
      </c>
      <c r="CP277" s="83">
        <v>17800</v>
      </c>
      <c r="CR277" s="83">
        <v>103884.81</v>
      </c>
      <c r="CT277" s="83">
        <v>1027858.27</v>
      </c>
    </row>
    <row r="278" spans="2:98" x14ac:dyDescent="0.25">
      <c r="B278" s="84" t="s">
        <v>329</v>
      </c>
      <c r="C278" s="84" t="s">
        <v>330</v>
      </c>
      <c r="D278" s="83">
        <v>890803.5199999999</v>
      </c>
      <c r="E278" s="83">
        <v>165497</v>
      </c>
      <c r="G278" s="83">
        <v>1745.19</v>
      </c>
      <c r="L278" s="83">
        <v>208123.68</v>
      </c>
      <c r="M278" s="83">
        <v>6686.52</v>
      </c>
      <c r="N278" s="83">
        <v>8092.2</v>
      </c>
      <c r="T278" s="83">
        <v>12655.529999999999</v>
      </c>
      <c r="U278" s="83">
        <v>16612.27</v>
      </c>
      <c r="V278" s="83">
        <v>24567.26</v>
      </c>
      <c r="W278" s="83">
        <v>23578.58</v>
      </c>
      <c r="AD278" s="83">
        <v>1134.1199999999999</v>
      </c>
      <c r="AE278" s="83">
        <v>4683.9400000000005</v>
      </c>
      <c r="AF278" s="83">
        <v>24920</v>
      </c>
      <c r="AG278" s="83">
        <v>82164</v>
      </c>
      <c r="AJ278" s="83">
        <v>12764.04</v>
      </c>
      <c r="AK278" s="83">
        <v>14300.21</v>
      </c>
      <c r="AL278" s="83">
        <v>13069.03</v>
      </c>
      <c r="AM278" s="83">
        <v>6618.1900000000005</v>
      </c>
      <c r="AN278" s="83">
        <v>1604.74</v>
      </c>
      <c r="AO278" s="83">
        <v>42316.6</v>
      </c>
      <c r="AQ278" s="83">
        <v>6322.13</v>
      </c>
      <c r="AT278" s="83">
        <v>2476</v>
      </c>
      <c r="AU278" s="83">
        <v>135498.1</v>
      </c>
      <c r="AX278" s="83">
        <v>1460.34</v>
      </c>
      <c r="AZ278" s="83">
        <v>10146.280000000001</v>
      </c>
      <c r="BA278" s="83">
        <v>820</v>
      </c>
      <c r="BC278" s="83">
        <v>6376</v>
      </c>
      <c r="BD278" s="83">
        <v>1050.73</v>
      </c>
      <c r="BE278" s="83">
        <v>4091.92</v>
      </c>
      <c r="BK278" s="83">
        <v>4029.3</v>
      </c>
      <c r="BM278" s="83">
        <v>26310.02</v>
      </c>
      <c r="BN278" s="83">
        <v>1716.11</v>
      </c>
      <c r="BY278" s="83">
        <v>6078.6</v>
      </c>
      <c r="BZ278" s="83">
        <v>9926.1299999999992</v>
      </c>
      <c r="CK278" s="83">
        <v>1257.95</v>
      </c>
      <c r="CL278" s="83">
        <v>1257.95</v>
      </c>
      <c r="CT278" s="83">
        <v>2110.81</v>
      </c>
    </row>
    <row r="279" spans="2:98" x14ac:dyDescent="0.25">
      <c r="B279" s="84" t="s">
        <v>791</v>
      </c>
      <c r="C279" s="84" t="s">
        <v>792</v>
      </c>
      <c r="D279" s="83">
        <v>95925419.700000033</v>
      </c>
      <c r="E279" s="83">
        <v>34047283.010000005</v>
      </c>
      <c r="F279" s="83">
        <v>1384538.2599999998</v>
      </c>
      <c r="G279" s="83">
        <v>490447.37999999995</v>
      </c>
      <c r="I279" s="83">
        <v>1991828.1300000001</v>
      </c>
      <c r="J279" s="83">
        <v>322437.68</v>
      </c>
      <c r="K279" s="83">
        <v>340630.52</v>
      </c>
      <c r="L279" s="83">
        <v>14111511.060000002</v>
      </c>
      <c r="M279" s="83">
        <v>881052.77999999991</v>
      </c>
      <c r="N279" s="83">
        <v>734031.49999999977</v>
      </c>
      <c r="P279" s="83">
        <v>907281.17</v>
      </c>
      <c r="Q279" s="83">
        <v>35521.97</v>
      </c>
      <c r="R279" s="83">
        <v>76978.399999999994</v>
      </c>
      <c r="S279" s="83">
        <v>33258.180000000008</v>
      </c>
      <c r="T279" s="83">
        <v>2878724.3699999987</v>
      </c>
      <c r="U279" s="83">
        <v>1262622.8400000001</v>
      </c>
      <c r="V279" s="83">
        <v>5380672.709999999</v>
      </c>
      <c r="W279" s="83">
        <v>1831581.7499999991</v>
      </c>
      <c r="AD279" s="83">
        <v>190045.14999999994</v>
      </c>
      <c r="AE279" s="83">
        <v>367895.34</v>
      </c>
      <c r="AF279" s="83">
        <v>5171713.5299999947</v>
      </c>
      <c r="AG279" s="83">
        <v>4745509.7299999986</v>
      </c>
      <c r="AH279" s="83">
        <v>515544.93000000017</v>
      </c>
      <c r="AI279" s="83">
        <v>218197.40999999986</v>
      </c>
      <c r="AJ279" s="83">
        <v>2684975.9100000006</v>
      </c>
      <c r="AK279" s="83">
        <v>346432.22000000003</v>
      </c>
      <c r="AL279" s="83">
        <v>1093750.03</v>
      </c>
      <c r="AM279" s="83">
        <v>268393.51</v>
      </c>
      <c r="AN279" s="83">
        <v>1379947.2000000002</v>
      </c>
      <c r="AO279" s="83">
        <v>1423321.1400000001</v>
      </c>
      <c r="AP279" s="83">
        <v>50569.33</v>
      </c>
      <c r="AQ279" s="83">
        <v>788618.99</v>
      </c>
      <c r="AS279" s="83">
        <v>4828.3500000000004</v>
      </c>
      <c r="AT279" s="83">
        <v>550303.57999999996</v>
      </c>
      <c r="AU279" s="83">
        <v>326606.89</v>
      </c>
      <c r="AV279" s="83">
        <v>354040.5</v>
      </c>
      <c r="AW279" s="83">
        <v>48172.51</v>
      </c>
      <c r="AY279" s="83">
        <v>134756.29</v>
      </c>
      <c r="AZ279" s="83">
        <v>62057.11</v>
      </c>
      <c r="BB279" s="83">
        <v>620147.34</v>
      </c>
      <c r="BC279" s="83">
        <v>132121.40999999997</v>
      </c>
      <c r="BD279" s="83">
        <v>533538.37</v>
      </c>
      <c r="BE279" s="83">
        <v>273459.72000000003</v>
      </c>
      <c r="BF279" s="83">
        <v>68834.210000000006</v>
      </c>
      <c r="BG279" s="83">
        <v>255723.95</v>
      </c>
      <c r="BI279" s="83">
        <v>436964.77</v>
      </c>
      <c r="BL279" s="83">
        <v>57008.9</v>
      </c>
      <c r="BM279" s="83">
        <v>1544749.45</v>
      </c>
      <c r="BN279" s="83">
        <v>169515.72999999998</v>
      </c>
      <c r="BO279" s="83">
        <v>53752.95</v>
      </c>
      <c r="BP279" s="83">
        <v>55624.639999999999</v>
      </c>
      <c r="BQ279" s="83">
        <v>3000</v>
      </c>
      <c r="BR279" s="83">
        <v>1040358.48</v>
      </c>
      <c r="BT279" s="83">
        <v>414954.9</v>
      </c>
      <c r="BU279" s="83">
        <v>414954.9</v>
      </c>
      <c r="BV279" s="83">
        <v>191467.38</v>
      </c>
      <c r="BX279" s="83">
        <v>283508.93</v>
      </c>
      <c r="BY279" s="83">
        <v>1028493.14</v>
      </c>
      <c r="BZ279" s="83">
        <v>2025.67</v>
      </c>
      <c r="CB279" s="83">
        <v>3000</v>
      </c>
      <c r="CC279" s="83">
        <v>125825.85</v>
      </c>
      <c r="CK279" s="83">
        <v>489012.04000000004</v>
      </c>
      <c r="CL279" s="83">
        <v>489012.04000000004</v>
      </c>
      <c r="CN279" s="83">
        <v>-556.82000000000005</v>
      </c>
      <c r="CO279" s="83">
        <v>29753.030000000002</v>
      </c>
      <c r="CQ279" s="83">
        <v>111711</v>
      </c>
      <c r="CR279" s="83">
        <v>239139.11</v>
      </c>
      <c r="CS279" s="83">
        <v>55876.2</v>
      </c>
      <c r="CT279" s="83">
        <v>270327.99</v>
      </c>
    </row>
    <row r="280" spans="2:98" x14ac:dyDescent="0.25">
      <c r="B280" s="84" t="s">
        <v>289</v>
      </c>
      <c r="C280" s="84" t="s">
        <v>290</v>
      </c>
      <c r="D280" s="83">
        <v>26708454.019999988</v>
      </c>
      <c r="E280" s="83">
        <v>9611499.870000001</v>
      </c>
      <c r="F280" s="83">
        <v>327500.31000000006</v>
      </c>
      <c r="G280" s="83">
        <v>217883.12</v>
      </c>
      <c r="I280" s="83">
        <v>76450.31</v>
      </c>
      <c r="J280" s="83">
        <v>26585.29</v>
      </c>
      <c r="K280" s="83">
        <v>35095</v>
      </c>
      <c r="L280" s="83">
        <v>3486105.6000000001</v>
      </c>
      <c r="M280" s="83">
        <v>133844.72999999998</v>
      </c>
      <c r="N280" s="83">
        <v>131819.47999999998</v>
      </c>
      <c r="P280" s="83">
        <v>349599.24</v>
      </c>
      <c r="Q280" s="83">
        <v>31798.5</v>
      </c>
      <c r="T280" s="83">
        <v>768783.7699999999</v>
      </c>
      <c r="U280" s="83">
        <v>304957.09000000008</v>
      </c>
      <c r="V280" s="83">
        <v>1427919.9100000001</v>
      </c>
      <c r="W280" s="83">
        <v>441080.49</v>
      </c>
      <c r="AA280" s="83">
        <v>0.41</v>
      </c>
      <c r="AB280" s="83">
        <v>20364.2</v>
      </c>
      <c r="AC280" s="83">
        <v>8138.8300000000017</v>
      </c>
      <c r="AD280" s="83">
        <v>56257.93</v>
      </c>
      <c r="AE280" s="83">
        <v>111134.43999999999</v>
      </c>
      <c r="AF280" s="83">
        <v>1415880</v>
      </c>
      <c r="AG280" s="83">
        <v>1231142</v>
      </c>
      <c r="AJ280" s="83">
        <v>1512115.79</v>
      </c>
      <c r="AK280" s="83">
        <v>110378.45000000001</v>
      </c>
      <c r="AL280" s="83">
        <v>540296.66999999993</v>
      </c>
      <c r="AM280" s="83">
        <v>8041.26</v>
      </c>
      <c r="AN280" s="83">
        <v>363745.69</v>
      </c>
      <c r="AP280" s="83">
        <v>30404.04</v>
      </c>
      <c r="AQ280" s="83">
        <v>119659.01000000001</v>
      </c>
      <c r="AT280" s="83">
        <v>70629.91</v>
      </c>
      <c r="AU280" s="83">
        <v>1275129.3700000001</v>
      </c>
      <c r="AV280" s="83">
        <v>4639.66</v>
      </c>
      <c r="AW280" s="83">
        <v>31449.599999999999</v>
      </c>
      <c r="AX280" s="83">
        <v>12586</v>
      </c>
      <c r="AY280" s="83">
        <v>5008.8600000000006</v>
      </c>
      <c r="AZ280" s="83">
        <v>58899.4</v>
      </c>
      <c r="BA280" s="83">
        <v>8178.44</v>
      </c>
      <c r="BB280" s="83">
        <v>83648.069999999992</v>
      </c>
      <c r="BC280" s="83">
        <v>45904.600000000006</v>
      </c>
      <c r="BD280" s="83">
        <v>171056.66</v>
      </c>
      <c r="BE280" s="83">
        <v>356.56</v>
      </c>
      <c r="BF280" s="83">
        <v>22500</v>
      </c>
      <c r="BG280" s="83">
        <v>4371.16</v>
      </c>
      <c r="BI280" s="83">
        <v>40202.769999999997</v>
      </c>
      <c r="BM280" s="83">
        <v>702389.98</v>
      </c>
      <c r="BN280" s="83">
        <v>27817.82</v>
      </c>
      <c r="BO280" s="83">
        <v>224.33</v>
      </c>
      <c r="BQ280" s="83">
        <v>564154.9</v>
      </c>
      <c r="BR280" s="83">
        <v>6440</v>
      </c>
      <c r="BV280" s="83">
        <v>11493.07</v>
      </c>
      <c r="BW280" s="83">
        <v>30687.75</v>
      </c>
      <c r="BX280" s="83">
        <v>57015.83</v>
      </c>
      <c r="BY280" s="83">
        <v>229315.63999999998</v>
      </c>
      <c r="CC280" s="83">
        <v>101956.82</v>
      </c>
      <c r="CK280" s="83">
        <v>95345.71</v>
      </c>
      <c r="CL280" s="83">
        <v>95345.71</v>
      </c>
      <c r="CN280" s="83">
        <v>64426.86</v>
      </c>
      <c r="CP280" s="83">
        <v>42040</v>
      </c>
      <c r="CT280" s="83">
        <v>42102.82</v>
      </c>
    </row>
    <row r="281" spans="2:98" x14ac:dyDescent="0.25">
      <c r="B281" s="84" t="s">
        <v>763</v>
      </c>
      <c r="C281" s="84" t="s">
        <v>764</v>
      </c>
      <c r="D281" s="83">
        <v>4889127.5600000005</v>
      </c>
      <c r="E281" s="83">
        <v>1894749.4</v>
      </c>
      <c r="I281" s="83">
        <v>51959.29</v>
      </c>
      <c r="K281" s="83">
        <v>19145.47</v>
      </c>
      <c r="L281" s="83">
        <v>674433.3</v>
      </c>
      <c r="P281" s="83">
        <v>14449.939999999999</v>
      </c>
      <c r="R281" s="83">
        <v>6900</v>
      </c>
      <c r="T281" s="83">
        <v>146848.15</v>
      </c>
      <c r="U281" s="83">
        <v>51086.85</v>
      </c>
      <c r="V281" s="83">
        <v>278075.57</v>
      </c>
      <c r="W281" s="83">
        <v>68782.460000000006</v>
      </c>
      <c r="AB281" s="83">
        <v>2819.26</v>
      </c>
      <c r="AC281" s="83">
        <v>973.72</v>
      </c>
      <c r="AD281" s="83">
        <v>11047.04</v>
      </c>
      <c r="AE281" s="83">
        <v>20071.03</v>
      </c>
      <c r="AF281" s="83">
        <v>277658.28000000003</v>
      </c>
      <c r="AG281" s="83">
        <v>162495.72</v>
      </c>
      <c r="AI281" s="83">
        <v>3850</v>
      </c>
      <c r="AJ281" s="83">
        <v>204728.05000000002</v>
      </c>
      <c r="AK281" s="83">
        <v>25130.93</v>
      </c>
      <c r="AL281" s="83">
        <v>126066.97</v>
      </c>
      <c r="AM281" s="83">
        <v>9981.1200000000008</v>
      </c>
      <c r="AN281" s="83">
        <v>92961.290000000008</v>
      </c>
      <c r="AO281" s="83">
        <v>225.56</v>
      </c>
      <c r="AP281" s="83">
        <v>4360.13</v>
      </c>
      <c r="AT281" s="83">
        <v>-3895.73</v>
      </c>
      <c r="AU281" s="83">
        <v>77587.260000000009</v>
      </c>
      <c r="AV281" s="83">
        <v>19945.36</v>
      </c>
      <c r="AW281" s="83">
        <v>116</v>
      </c>
      <c r="AX281" s="83">
        <v>3383.5</v>
      </c>
      <c r="AY281" s="83">
        <v>36176.230000000003</v>
      </c>
      <c r="BB281" s="83">
        <v>6210</v>
      </c>
      <c r="BC281" s="83">
        <v>11101.94</v>
      </c>
      <c r="BD281" s="83">
        <v>8486.9</v>
      </c>
      <c r="BG281" s="83">
        <v>298.36</v>
      </c>
      <c r="BH281" s="83">
        <v>8649.42</v>
      </c>
      <c r="BM281" s="83">
        <v>120993.9</v>
      </c>
      <c r="BN281" s="83">
        <v>18251.849999999999</v>
      </c>
      <c r="BO281" s="83">
        <v>214.89</v>
      </c>
      <c r="BP281" s="83">
        <v>10315.02</v>
      </c>
      <c r="BR281" s="83">
        <v>585</v>
      </c>
      <c r="BT281" s="83">
        <v>4168</v>
      </c>
      <c r="BU281" s="83">
        <v>4168</v>
      </c>
      <c r="BV281" s="83">
        <v>137676.63</v>
      </c>
      <c r="BX281" s="83">
        <v>48467.78</v>
      </c>
      <c r="BY281" s="83">
        <v>130861.38</v>
      </c>
      <c r="CC281" s="83">
        <v>68684.989999999991</v>
      </c>
      <c r="CK281" s="83">
        <v>9049.35</v>
      </c>
      <c r="CL281" s="83">
        <v>9049.35</v>
      </c>
      <c r="CO281" s="83">
        <v>23000</v>
      </c>
    </row>
    <row r="282" spans="2:98" x14ac:dyDescent="0.25">
      <c r="B282" s="84" t="s">
        <v>295</v>
      </c>
      <c r="C282" s="84" t="s">
        <v>296</v>
      </c>
      <c r="D282" s="83">
        <v>14557206.290000005</v>
      </c>
      <c r="E282" s="83">
        <v>4930737.37</v>
      </c>
      <c r="F282" s="83">
        <v>145880.75</v>
      </c>
      <c r="G282" s="83">
        <v>144908.72</v>
      </c>
      <c r="I282" s="83">
        <v>78940.800000000003</v>
      </c>
      <c r="J282" s="83">
        <v>131475.94</v>
      </c>
      <c r="K282" s="83">
        <v>11019</v>
      </c>
      <c r="L282" s="83">
        <v>1866589.79</v>
      </c>
      <c r="M282" s="83">
        <v>85665.81</v>
      </c>
      <c r="N282" s="83">
        <v>89435.21</v>
      </c>
      <c r="P282" s="83">
        <v>194532.57</v>
      </c>
      <c r="Q282" s="83">
        <v>20040</v>
      </c>
      <c r="T282" s="83">
        <v>404298.19999999995</v>
      </c>
      <c r="U282" s="83">
        <v>166595.72</v>
      </c>
      <c r="V282" s="83">
        <v>780976.67999999993</v>
      </c>
      <c r="W282" s="83">
        <v>241443.02</v>
      </c>
      <c r="AB282" s="83">
        <v>16538.859999999997</v>
      </c>
      <c r="AC282" s="83">
        <v>7495.5800000000008</v>
      </c>
      <c r="AD282" s="83">
        <v>30109.310000000005</v>
      </c>
      <c r="AE282" s="83">
        <v>69351.78</v>
      </c>
      <c r="AF282" s="83">
        <v>696871.33000000007</v>
      </c>
      <c r="AG282" s="83">
        <v>691546.67</v>
      </c>
      <c r="AH282" s="83">
        <v>66580.740000000005</v>
      </c>
      <c r="AI282" s="83">
        <v>35090.189999999995</v>
      </c>
      <c r="AJ282" s="83">
        <v>952866.1399999999</v>
      </c>
      <c r="AK282" s="83">
        <v>62398.039999999994</v>
      </c>
      <c r="AL282" s="83">
        <v>185312.06</v>
      </c>
      <c r="AM282" s="83">
        <v>5834.9</v>
      </c>
      <c r="AN282" s="83">
        <v>1814.88</v>
      </c>
      <c r="AO282" s="83">
        <v>93899.65</v>
      </c>
      <c r="AQ282" s="83">
        <v>53900.369999999995</v>
      </c>
      <c r="AS282" s="83">
        <v>15000</v>
      </c>
      <c r="AT282" s="83">
        <v>42571.57</v>
      </c>
      <c r="AU282" s="83">
        <v>1095872.47</v>
      </c>
      <c r="AV282" s="83">
        <v>4458.47</v>
      </c>
      <c r="AW282" s="83">
        <v>32665.5</v>
      </c>
      <c r="AX282" s="83">
        <v>1585</v>
      </c>
      <c r="AY282" s="83">
        <v>435</v>
      </c>
      <c r="BC282" s="83">
        <v>23821.84</v>
      </c>
      <c r="BD282" s="83">
        <v>66487.509999999995</v>
      </c>
      <c r="BG282" s="83">
        <v>42659.67</v>
      </c>
      <c r="BL282" s="83">
        <v>73717.52</v>
      </c>
      <c r="BM282" s="83">
        <v>198087.75999999998</v>
      </c>
      <c r="BN282" s="83">
        <v>28601.940000000002</v>
      </c>
      <c r="BO282" s="83">
        <v>3597.25</v>
      </c>
      <c r="BP282" s="83">
        <v>20202.330000000002</v>
      </c>
      <c r="BQ282" s="83">
        <v>157334.62</v>
      </c>
      <c r="BT282" s="83">
        <v>41776.49</v>
      </c>
      <c r="BU282" s="83">
        <v>41776.49</v>
      </c>
      <c r="BV282" s="83">
        <v>31438</v>
      </c>
      <c r="BX282" s="83">
        <v>40207.32</v>
      </c>
      <c r="BY282" s="83">
        <v>156454.79999999999</v>
      </c>
      <c r="BZ282" s="83">
        <v>2271.21</v>
      </c>
      <c r="CK282" s="83">
        <v>65880.649999999994</v>
      </c>
      <c r="CL282" s="83">
        <v>65880.649999999994</v>
      </c>
      <c r="CT282" s="83">
        <v>149929.29</v>
      </c>
    </row>
    <row r="283" spans="2:98" x14ac:dyDescent="0.25">
      <c r="B283" s="84" t="s">
        <v>789</v>
      </c>
      <c r="C283" s="84" t="s">
        <v>790</v>
      </c>
      <c r="D283" s="83">
        <v>5640261.4400000004</v>
      </c>
      <c r="E283" s="83">
        <v>1590556.86</v>
      </c>
      <c r="F283" s="83">
        <v>59007.26</v>
      </c>
      <c r="G283" s="83">
        <v>30519.61</v>
      </c>
      <c r="I283" s="83">
        <v>63545.899999999994</v>
      </c>
      <c r="J283" s="83">
        <v>40503.5</v>
      </c>
      <c r="K283" s="83">
        <v>6019</v>
      </c>
      <c r="L283" s="83">
        <v>894692.75999999989</v>
      </c>
      <c r="M283" s="83">
        <v>46947.07</v>
      </c>
      <c r="N283" s="83">
        <v>12829.339999999998</v>
      </c>
      <c r="P283" s="83">
        <v>71623.5</v>
      </c>
      <c r="Q283" s="83">
        <v>11828.59</v>
      </c>
      <c r="T283" s="83">
        <v>132875.44999999998</v>
      </c>
      <c r="U283" s="83">
        <v>76187.509999999995</v>
      </c>
      <c r="V283" s="83">
        <v>248330.64</v>
      </c>
      <c r="W283" s="83">
        <v>114506.84999999999</v>
      </c>
      <c r="AB283" s="83">
        <v>2608.81</v>
      </c>
      <c r="AC283" s="83">
        <v>1504.3899999999999</v>
      </c>
      <c r="AD283" s="83">
        <v>9984.56</v>
      </c>
      <c r="AE283" s="83">
        <v>25539.47</v>
      </c>
      <c r="AF283" s="83">
        <v>258552</v>
      </c>
      <c r="AG283" s="83">
        <v>272916</v>
      </c>
      <c r="AJ283" s="83">
        <v>227949.3</v>
      </c>
      <c r="AK283" s="83">
        <v>22859.199999999997</v>
      </c>
      <c r="AL283" s="83">
        <v>118710.2</v>
      </c>
      <c r="AM283" s="83">
        <v>59096.81</v>
      </c>
      <c r="AN283" s="83">
        <v>75936.83</v>
      </c>
      <c r="AO283" s="83">
        <v>2764.78</v>
      </c>
      <c r="AP283" s="83">
        <v>3592.95</v>
      </c>
      <c r="AQ283" s="83">
        <v>37073.29</v>
      </c>
      <c r="AT283" s="83">
        <v>24596.809999999998</v>
      </c>
      <c r="AU283" s="83">
        <v>225676.67</v>
      </c>
      <c r="AV283" s="83">
        <v>3560.23</v>
      </c>
      <c r="AW283" s="83">
        <v>20560.05</v>
      </c>
      <c r="AX283" s="83">
        <v>23715.25</v>
      </c>
      <c r="AY283" s="83">
        <v>1499.7</v>
      </c>
      <c r="AZ283" s="83">
        <v>11628.6</v>
      </c>
      <c r="BB283" s="83">
        <v>26145.35</v>
      </c>
      <c r="BC283" s="83">
        <v>22450.33</v>
      </c>
      <c r="BD283" s="83">
        <v>85004.94</v>
      </c>
      <c r="BE283" s="83">
        <v>70498.67</v>
      </c>
      <c r="BG283" s="83">
        <v>12357.59</v>
      </c>
      <c r="BK283" s="83">
        <v>64977.59</v>
      </c>
      <c r="BL283" s="83">
        <v>791.2</v>
      </c>
      <c r="BM283" s="83">
        <v>123212.23</v>
      </c>
      <c r="BN283" s="83">
        <v>46630.81</v>
      </c>
      <c r="BO283" s="83">
        <v>1746.01</v>
      </c>
      <c r="BQ283" s="83">
        <v>72165.240000000005</v>
      </c>
      <c r="BR283" s="83">
        <v>344</v>
      </c>
      <c r="BT283" s="83">
        <v>5745</v>
      </c>
      <c r="BU283" s="83">
        <v>5745</v>
      </c>
      <c r="BV283" s="83">
        <v>13950.100000000002</v>
      </c>
      <c r="BY283" s="83">
        <v>108580.76999999999</v>
      </c>
      <c r="BZ283" s="83">
        <v>17777.580000000002</v>
      </c>
      <c r="CA283" s="83">
        <v>29139.96</v>
      </c>
      <c r="CC283" s="83">
        <v>2884.34</v>
      </c>
      <c r="CK283" s="83">
        <v>15987.739999999998</v>
      </c>
      <c r="CL283" s="83">
        <v>15987.739999999998</v>
      </c>
      <c r="CR283" s="83">
        <v>54204</v>
      </c>
      <c r="CT283" s="83">
        <v>35368.25</v>
      </c>
    </row>
    <row r="284" spans="2:98" x14ac:dyDescent="0.25">
      <c r="B284" s="84" t="s">
        <v>615</v>
      </c>
      <c r="C284" s="84" t="s">
        <v>616</v>
      </c>
      <c r="D284" s="83">
        <v>7697403.4400000004</v>
      </c>
      <c r="E284" s="83">
        <v>2186215.75</v>
      </c>
      <c r="F284" s="83">
        <v>83754.97</v>
      </c>
      <c r="G284" s="83">
        <v>135448.98000000001</v>
      </c>
      <c r="I284" s="83">
        <v>137413.13</v>
      </c>
      <c r="J284" s="83">
        <v>33828.31</v>
      </c>
      <c r="K284" s="83">
        <v>22038</v>
      </c>
      <c r="L284" s="83">
        <v>1155793.2499999998</v>
      </c>
      <c r="M284" s="83">
        <v>98968.69</v>
      </c>
      <c r="N284" s="83">
        <v>32117.48</v>
      </c>
      <c r="P284" s="83">
        <v>19373.919999999998</v>
      </c>
      <c r="T284" s="83">
        <v>194743.05000000002</v>
      </c>
      <c r="U284" s="83">
        <v>96941.73</v>
      </c>
      <c r="V284" s="83">
        <v>359502.45</v>
      </c>
      <c r="W284" s="83">
        <v>139812.45000000001</v>
      </c>
      <c r="AB284" s="83">
        <v>5153.0600000000013</v>
      </c>
      <c r="AC284" s="83">
        <v>2591.0100000000002</v>
      </c>
      <c r="AD284" s="83">
        <v>15753.990000000002</v>
      </c>
      <c r="AE284" s="83">
        <v>48321.619999999995</v>
      </c>
      <c r="AF284" s="83">
        <v>352873.3</v>
      </c>
      <c r="AG284" s="83">
        <v>426856.7</v>
      </c>
      <c r="AJ284" s="83">
        <v>508489.27</v>
      </c>
      <c r="AK284" s="83">
        <v>104967.44</v>
      </c>
      <c r="AL284" s="83">
        <v>234425.29</v>
      </c>
      <c r="AM284" s="83">
        <v>9485.68</v>
      </c>
      <c r="AN284" s="83">
        <v>200494.4</v>
      </c>
      <c r="AO284" s="83">
        <v>23537.79</v>
      </c>
      <c r="AP284" s="83">
        <v>2306.91</v>
      </c>
      <c r="AQ284" s="83">
        <v>48840</v>
      </c>
      <c r="AR284" s="83">
        <v>7506</v>
      </c>
      <c r="AT284" s="83">
        <v>64468.61</v>
      </c>
      <c r="AU284" s="83">
        <v>152742.41</v>
      </c>
      <c r="AX284" s="83">
        <v>9365.619999999999</v>
      </c>
      <c r="AY284" s="83">
        <v>13668.2</v>
      </c>
      <c r="AZ284" s="83">
        <v>12659.21</v>
      </c>
      <c r="BB284" s="83">
        <v>6689.55</v>
      </c>
      <c r="BC284" s="83">
        <v>11301.87</v>
      </c>
      <c r="BD284" s="83">
        <v>133991.79999999999</v>
      </c>
      <c r="BE284" s="83">
        <v>52787.83</v>
      </c>
      <c r="BM284" s="83">
        <v>69617.31</v>
      </c>
      <c r="BN284" s="83">
        <v>32064.52</v>
      </c>
      <c r="BO284" s="83">
        <v>1167.45</v>
      </c>
      <c r="BP284" s="83">
        <v>2343.98</v>
      </c>
      <c r="BQ284" s="83">
        <v>90118.319999999992</v>
      </c>
      <c r="BT284" s="83">
        <v>13209.02</v>
      </c>
      <c r="BU284" s="83">
        <v>13209.02</v>
      </c>
      <c r="BV284" s="83">
        <v>34481.89</v>
      </c>
      <c r="BY284" s="83">
        <v>117518.89</v>
      </c>
      <c r="BZ284" s="83">
        <v>320.3</v>
      </c>
      <c r="CC284" s="83">
        <v>12317.34</v>
      </c>
      <c r="CK284" s="83">
        <v>41545.26</v>
      </c>
      <c r="CL284" s="83">
        <v>41545.26</v>
      </c>
      <c r="CN284" s="83">
        <v>137469.44</v>
      </c>
    </row>
    <row r="285" spans="2:98" x14ac:dyDescent="0.25">
      <c r="B285" s="84" t="s">
        <v>227</v>
      </c>
      <c r="C285" s="84" t="s">
        <v>228</v>
      </c>
      <c r="D285" s="83">
        <v>208346059.31999999</v>
      </c>
      <c r="E285" s="83">
        <v>89256999.980000019</v>
      </c>
      <c r="F285" s="83">
        <v>2179905.8199999998</v>
      </c>
      <c r="G285" s="83">
        <v>859655.29999999981</v>
      </c>
      <c r="I285" s="83">
        <v>4333615.919999999</v>
      </c>
      <c r="J285" s="83">
        <v>671821.96999999986</v>
      </c>
      <c r="K285" s="83">
        <v>1116370.8</v>
      </c>
      <c r="L285" s="83">
        <v>30147983.800000012</v>
      </c>
      <c r="M285" s="83">
        <v>2475262.4500000016</v>
      </c>
      <c r="N285" s="83">
        <v>2422823.35</v>
      </c>
      <c r="Q285" s="83">
        <v>223951.23999999993</v>
      </c>
      <c r="T285" s="83">
        <v>7323830.6299999943</v>
      </c>
      <c r="U285" s="83">
        <v>2618132.4499999979</v>
      </c>
      <c r="V285" s="83">
        <v>14011144.509999976</v>
      </c>
      <c r="W285" s="83">
        <v>3803022.01</v>
      </c>
      <c r="AB285" s="83">
        <v>49346.46000000005</v>
      </c>
      <c r="AC285" s="83">
        <v>19238.830000000013</v>
      </c>
      <c r="AD285" s="83">
        <v>351650.65000000014</v>
      </c>
      <c r="AE285" s="83">
        <v>462004.74999999983</v>
      </c>
      <c r="AF285" s="83">
        <v>11609667.280000007</v>
      </c>
      <c r="AG285" s="83">
        <v>9124273.5399999991</v>
      </c>
      <c r="AH285" s="83">
        <v>193964.20999999996</v>
      </c>
      <c r="AI285" s="83">
        <v>70042.149999999965</v>
      </c>
      <c r="AJ285" s="83">
        <v>4361636.1199999982</v>
      </c>
      <c r="AK285" s="83">
        <v>598792.87000000011</v>
      </c>
      <c r="AL285" s="83">
        <v>1998982.18</v>
      </c>
      <c r="AM285" s="83">
        <v>386345.81999999983</v>
      </c>
      <c r="AN285" s="83">
        <v>216712.70000000004</v>
      </c>
      <c r="AS285" s="83">
        <v>1531100.1600000001</v>
      </c>
      <c r="AT285" s="83">
        <v>61133.72</v>
      </c>
      <c r="AU285" s="83">
        <v>1399387.2799999996</v>
      </c>
      <c r="AV285" s="83">
        <v>219802.5</v>
      </c>
      <c r="AW285" s="83">
        <v>60774.400000000001</v>
      </c>
      <c r="AX285" s="83">
        <v>67254.790000000008</v>
      </c>
      <c r="AY285" s="83">
        <v>231079.05</v>
      </c>
      <c r="AZ285" s="83">
        <v>1139190.94</v>
      </c>
      <c r="BB285" s="83">
        <v>856144.30999999994</v>
      </c>
      <c r="BC285" s="83">
        <v>296942.37000000005</v>
      </c>
      <c r="BD285" s="83">
        <v>1053423.5799999998</v>
      </c>
      <c r="BE285" s="83">
        <v>18875.149999999998</v>
      </c>
      <c r="BF285" s="83">
        <v>82680.679999999993</v>
      </c>
      <c r="BG285" s="83">
        <v>24122.2</v>
      </c>
      <c r="BI285" s="83">
        <v>181206.75999999998</v>
      </c>
      <c r="BM285" s="83">
        <v>2291555.65</v>
      </c>
      <c r="BN285" s="83">
        <v>442164.80999999982</v>
      </c>
      <c r="BO285" s="83">
        <v>3513.42</v>
      </c>
      <c r="BP285" s="83">
        <v>31099.72</v>
      </c>
      <c r="BQ285" s="83">
        <v>2566747.46</v>
      </c>
      <c r="BR285" s="83">
        <v>570946</v>
      </c>
      <c r="BT285" s="83">
        <v>370253.26</v>
      </c>
      <c r="BU285" s="83">
        <v>370253.26</v>
      </c>
      <c r="BX285" s="83">
        <v>671360.17000000016</v>
      </c>
      <c r="BY285" s="83">
        <v>1419901.9600000004</v>
      </c>
      <c r="CC285" s="83">
        <v>842256.2</v>
      </c>
      <c r="CE285" s="83">
        <v>132955.95000000001</v>
      </c>
      <c r="CF285" s="83">
        <v>11938.97</v>
      </c>
      <c r="CK285" s="83">
        <v>389282.51999999996</v>
      </c>
      <c r="CL285" s="83">
        <v>389282.51999999996</v>
      </c>
      <c r="CO285" s="83">
        <v>68746.09</v>
      </c>
      <c r="CP285" s="83">
        <v>40911.5</v>
      </c>
      <c r="CQ285" s="83">
        <v>6723.87</v>
      </c>
      <c r="CR285" s="83">
        <v>78347</v>
      </c>
      <c r="CS285" s="83">
        <v>26127</v>
      </c>
      <c r="CT285" s="83">
        <v>270932.08999999997</v>
      </c>
    </row>
    <row r="286" spans="2:98" x14ac:dyDescent="0.25">
      <c r="B286" s="84" t="s">
        <v>365</v>
      </c>
      <c r="C286" s="84" t="s">
        <v>366</v>
      </c>
      <c r="D286" s="83">
        <v>87584125.579999998</v>
      </c>
      <c r="E286" s="83">
        <v>33686706.57</v>
      </c>
      <c r="F286" s="83">
        <v>776878.95000000007</v>
      </c>
      <c r="G286" s="83">
        <v>337525.97000000003</v>
      </c>
      <c r="I286" s="83">
        <v>470375.43</v>
      </c>
      <c r="J286" s="83">
        <v>2385315.38</v>
      </c>
      <c r="L286" s="83">
        <v>13542449.600000005</v>
      </c>
      <c r="M286" s="83">
        <v>553090.84</v>
      </c>
      <c r="N286" s="83">
        <v>636614.6100000001</v>
      </c>
      <c r="P286" s="83">
        <v>501257.48</v>
      </c>
      <c r="Q286" s="83">
        <v>126526.51</v>
      </c>
      <c r="T286" s="83">
        <v>2780295.1199999996</v>
      </c>
      <c r="U286" s="83">
        <v>514713.09999999986</v>
      </c>
      <c r="V286" s="83">
        <v>5454717.8300000001</v>
      </c>
      <c r="W286" s="83">
        <v>2303703.1</v>
      </c>
      <c r="AB286" s="83">
        <v>121634.85999999999</v>
      </c>
      <c r="AC286" s="83">
        <v>89397.73</v>
      </c>
      <c r="AD286" s="83">
        <v>146592.80000000002</v>
      </c>
      <c r="AE286" s="83">
        <v>189775.93999999997</v>
      </c>
      <c r="AF286" s="83">
        <v>4511889.1000000006</v>
      </c>
      <c r="AG286" s="83">
        <v>3920194.3000000003</v>
      </c>
      <c r="AH286" s="83">
        <v>253501.89000000004</v>
      </c>
      <c r="AI286" s="83">
        <v>31829.010000000002</v>
      </c>
      <c r="AJ286" s="83">
        <v>3680033.79</v>
      </c>
      <c r="AK286" s="83">
        <v>354369.52999999997</v>
      </c>
      <c r="AL286" s="83">
        <v>836629.47</v>
      </c>
      <c r="AM286" s="83">
        <v>113192.18</v>
      </c>
      <c r="AN286" s="83">
        <v>377792.23</v>
      </c>
      <c r="AO286" s="83">
        <v>277602.56</v>
      </c>
      <c r="AU286" s="83">
        <v>2793448.9999999995</v>
      </c>
      <c r="AV286" s="83">
        <v>47182.89</v>
      </c>
      <c r="AX286" s="83">
        <v>10477.5</v>
      </c>
      <c r="BA286" s="83">
        <v>219858.97</v>
      </c>
      <c r="BB286" s="83">
        <v>289337.98</v>
      </c>
      <c r="BD286" s="83">
        <v>200765.99</v>
      </c>
      <c r="BG286" s="83">
        <v>41647.360000000001</v>
      </c>
      <c r="BM286" s="83">
        <v>751016.86</v>
      </c>
      <c r="BN286" s="83">
        <v>213961.52000000002</v>
      </c>
      <c r="BP286" s="83">
        <v>514619.49</v>
      </c>
      <c r="BQ286" s="83">
        <v>1148468.56</v>
      </c>
      <c r="BT286" s="83">
        <v>85776.209999999992</v>
      </c>
      <c r="BU286" s="83">
        <v>85776.209999999992</v>
      </c>
      <c r="BX286" s="83">
        <v>355878.99999999994</v>
      </c>
      <c r="BY286" s="83">
        <v>611784.21</v>
      </c>
      <c r="BZ286" s="83">
        <v>8247.9</v>
      </c>
      <c r="CB286" s="83">
        <v>263.5</v>
      </c>
      <c r="CC286" s="83">
        <v>42176.31</v>
      </c>
      <c r="CD286" s="83">
        <v>6503.42</v>
      </c>
      <c r="CE286" s="83">
        <v>274400.15000000002</v>
      </c>
      <c r="CF286" s="83">
        <v>18230</v>
      </c>
      <c r="CK286" s="83">
        <v>123602.23999999999</v>
      </c>
      <c r="CL286" s="83">
        <v>123602.23999999999</v>
      </c>
      <c r="CP286" s="83">
        <v>123282.92</v>
      </c>
      <c r="CR286" s="83">
        <v>46686.52</v>
      </c>
      <c r="CS286" s="83">
        <v>353560</v>
      </c>
      <c r="CT286" s="83">
        <v>328341.19999999995</v>
      </c>
    </row>
    <row r="287" spans="2:98" x14ac:dyDescent="0.25">
      <c r="B287" s="84" t="s">
        <v>235</v>
      </c>
      <c r="C287" s="84" t="s">
        <v>236</v>
      </c>
      <c r="D287" s="83">
        <v>41936989.810000017</v>
      </c>
      <c r="E287" s="83">
        <v>14772277.269999998</v>
      </c>
      <c r="F287" s="83">
        <v>460776.58999999997</v>
      </c>
      <c r="G287" s="83">
        <v>739858.73</v>
      </c>
      <c r="I287" s="83">
        <v>893124.53</v>
      </c>
      <c r="J287" s="83">
        <v>197881.76</v>
      </c>
      <c r="K287" s="83">
        <v>106941</v>
      </c>
      <c r="L287" s="83">
        <v>7049639.7699999996</v>
      </c>
      <c r="M287" s="83">
        <v>291846.06</v>
      </c>
      <c r="N287" s="83">
        <v>248517.12999999998</v>
      </c>
      <c r="P287" s="83">
        <v>16731.260000000002</v>
      </c>
      <c r="Q287" s="83">
        <v>85631.96</v>
      </c>
      <c r="R287" s="83">
        <v>2304081.7399999998</v>
      </c>
      <c r="S287" s="83">
        <v>2083303.2600000002</v>
      </c>
      <c r="T287" s="83">
        <v>1257738.6800000002</v>
      </c>
      <c r="U287" s="83">
        <v>568301</v>
      </c>
      <c r="V287" s="83">
        <v>2403518.3000000003</v>
      </c>
      <c r="W287" s="83">
        <v>815379.82000000007</v>
      </c>
      <c r="AD287" s="83">
        <v>106969.81000000001</v>
      </c>
      <c r="AE287" s="83">
        <v>137154.63</v>
      </c>
      <c r="AH287" s="83">
        <v>2307.1999999999998</v>
      </c>
      <c r="AJ287" s="83">
        <v>1598092.0099999998</v>
      </c>
      <c r="AL287" s="83">
        <v>393027.68</v>
      </c>
      <c r="AN287" s="83">
        <v>216813.19999999998</v>
      </c>
      <c r="AP287" s="83">
        <v>25899.3</v>
      </c>
      <c r="AU287" s="83">
        <v>2930995.41</v>
      </c>
      <c r="AV287" s="83">
        <v>124054.5</v>
      </c>
      <c r="AW287" s="83">
        <v>29309.279999999999</v>
      </c>
      <c r="BB287" s="83">
        <v>198596.72</v>
      </c>
      <c r="BC287" s="83">
        <v>115002.79000000001</v>
      </c>
      <c r="BF287" s="83">
        <v>36840</v>
      </c>
      <c r="BM287" s="83">
        <v>454086</v>
      </c>
      <c r="BN287" s="83">
        <v>126431.95</v>
      </c>
      <c r="BT287" s="83">
        <v>712.22</v>
      </c>
      <c r="BU287" s="83">
        <v>712.22</v>
      </c>
      <c r="BX287" s="83">
        <v>189085.5</v>
      </c>
      <c r="BY287" s="83">
        <v>307346.16000000003</v>
      </c>
      <c r="CC287" s="83">
        <v>10555.78</v>
      </c>
      <c r="CE287" s="83">
        <v>40970.78</v>
      </c>
      <c r="CF287" s="83">
        <v>3331.13</v>
      </c>
      <c r="CK287" s="83">
        <v>99650.47</v>
      </c>
      <c r="CL287" s="83">
        <v>99650.47</v>
      </c>
      <c r="CR287" s="83">
        <v>13833.93</v>
      </c>
      <c r="CT287" s="83">
        <v>480374.5</v>
      </c>
    </row>
    <row r="288" spans="2:98" x14ac:dyDescent="0.25">
      <c r="B288" s="84" t="s">
        <v>475</v>
      </c>
      <c r="C288" s="84" t="s">
        <v>476</v>
      </c>
      <c r="D288" s="83">
        <v>55822834.839999989</v>
      </c>
      <c r="E288" s="83">
        <v>22050873.630000006</v>
      </c>
      <c r="F288" s="83">
        <v>483409.27</v>
      </c>
      <c r="G288" s="83">
        <v>250474.93999999997</v>
      </c>
      <c r="I288" s="83">
        <v>1498516.16</v>
      </c>
      <c r="J288" s="83">
        <v>105922.09</v>
      </c>
      <c r="K288" s="83">
        <v>136972.4</v>
      </c>
      <c r="L288" s="83">
        <v>7929174.0999999996</v>
      </c>
      <c r="M288" s="83">
        <v>491276.5799999999</v>
      </c>
      <c r="N288" s="83">
        <v>323854.08999999991</v>
      </c>
      <c r="P288" s="83">
        <v>347439.19000000006</v>
      </c>
      <c r="Q288" s="83">
        <v>31428.559999999998</v>
      </c>
      <c r="T288" s="83">
        <v>1837761.7199999997</v>
      </c>
      <c r="U288" s="83">
        <v>675647.95</v>
      </c>
      <c r="V288" s="83">
        <v>3497696.790000001</v>
      </c>
      <c r="W288" s="83">
        <v>959938.35000000009</v>
      </c>
      <c r="AC288" s="83">
        <v>4227.2299999999996</v>
      </c>
      <c r="AD288" s="83">
        <v>83814.890000000014</v>
      </c>
      <c r="AE288" s="83">
        <v>131796.27000000005</v>
      </c>
      <c r="AF288" s="83">
        <v>3027307.8800000004</v>
      </c>
      <c r="AG288" s="83">
        <v>2962845.12</v>
      </c>
      <c r="AH288" s="83">
        <v>48626.150000000009</v>
      </c>
      <c r="AI288" s="83">
        <v>18152.07</v>
      </c>
      <c r="AJ288" s="83">
        <v>1362165.64</v>
      </c>
      <c r="AK288" s="83">
        <v>211895.69</v>
      </c>
      <c r="AL288" s="83">
        <v>443397.2</v>
      </c>
      <c r="AM288" s="83">
        <v>247185.17</v>
      </c>
      <c r="AN288" s="83">
        <v>389534.37</v>
      </c>
      <c r="AO288" s="83">
        <v>17888.23</v>
      </c>
      <c r="AQ288" s="83">
        <v>66236.83</v>
      </c>
      <c r="AT288" s="83">
        <v>138908.51</v>
      </c>
      <c r="AU288" s="83">
        <v>844905.75</v>
      </c>
      <c r="AV288" s="83">
        <v>55519</v>
      </c>
      <c r="AW288" s="83">
        <v>44223.48</v>
      </c>
      <c r="AY288" s="83">
        <v>253930.33</v>
      </c>
      <c r="AZ288" s="83">
        <v>158921.69</v>
      </c>
      <c r="BA288" s="83">
        <v>4634.24</v>
      </c>
      <c r="BB288" s="83">
        <v>100483.28</v>
      </c>
      <c r="BC288" s="83">
        <v>98770.37999999999</v>
      </c>
      <c r="BD288" s="83">
        <v>339394.49999999994</v>
      </c>
      <c r="BE288" s="83">
        <v>592277.78999999992</v>
      </c>
      <c r="BF288" s="83">
        <v>207693.86</v>
      </c>
      <c r="BG288" s="83">
        <v>76518.27</v>
      </c>
      <c r="BM288" s="83">
        <v>627287</v>
      </c>
      <c r="BN288" s="83">
        <v>218105.09999999998</v>
      </c>
      <c r="BO288" s="83">
        <v>2406.67</v>
      </c>
      <c r="BP288" s="83">
        <v>11393.14</v>
      </c>
      <c r="BQ288" s="83">
        <v>1016474.19</v>
      </c>
      <c r="BR288" s="83">
        <v>159348.14000000001</v>
      </c>
      <c r="BS288" s="83">
        <v>7341.52</v>
      </c>
      <c r="BT288" s="83">
        <v>22237.940000000002</v>
      </c>
      <c r="BU288" s="83">
        <v>22237.940000000002</v>
      </c>
      <c r="BX288" s="83">
        <v>234107.86000000002</v>
      </c>
      <c r="BY288" s="83">
        <v>538142.42999999993</v>
      </c>
      <c r="CB288" s="83">
        <v>63747.41</v>
      </c>
      <c r="CC288" s="83">
        <v>77698.579999999987</v>
      </c>
      <c r="CE288" s="83">
        <v>12710.56</v>
      </c>
      <c r="CH288" s="83">
        <v>602.5</v>
      </c>
      <c r="CK288" s="83">
        <v>133980.02000000002</v>
      </c>
      <c r="CL288" s="83">
        <v>133980.02000000002</v>
      </c>
      <c r="CN288" s="83">
        <v>12538.11</v>
      </c>
      <c r="CO288" s="83">
        <v>14395.85</v>
      </c>
      <c r="CP288" s="83">
        <v>61140.02</v>
      </c>
      <c r="CT288" s="83">
        <v>57538.16</v>
      </c>
    </row>
    <row r="289" spans="2:98" x14ac:dyDescent="0.25">
      <c r="B289" s="84" t="s">
        <v>497</v>
      </c>
      <c r="C289" s="84" t="s">
        <v>498</v>
      </c>
      <c r="D289" s="83">
        <v>30284954.329999987</v>
      </c>
      <c r="E289" s="83">
        <v>11795084.790000001</v>
      </c>
      <c r="F289" s="83">
        <v>210542.07</v>
      </c>
      <c r="G289" s="83">
        <v>224805.36000000002</v>
      </c>
      <c r="I289" s="83">
        <v>45735.81</v>
      </c>
      <c r="J289" s="83">
        <v>122565.26000000001</v>
      </c>
      <c r="L289" s="83">
        <v>4976130.959999999</v>
      </c>
      <c r="M289" s="83">
        <v>192807.94999999998</v>
      </c>
      <c r="N289" s="83">
        <v>153667.49</v>
      </c>
      <c r="P289" s="83">
        <v>285335.25</v>
      </c>
      <c r="Q289" s="83">
        <v>41812.910000000003</v>
      </c>
      <c r="R289" s="83">
        <v>0</v>
      </c>
      <c r="T289" s="83">
        <v>919564.45</v>
      </c>
      <c r="U289" s="83">
        <v>419161.14999999991</v>
      </c>
      <c r="V289" s="83">
        <v>1753751.27</v>
      </c>
      <c r="W289" s="83">
        <v>601260.16999999993</v>
      </c>
      <c r="AB289" s="83">
        <v>6819.06</v>
      </c>
      <c r="AD289" s="83">
        <v>41853.279999999999</v>
      </c>
      <c r="AE289" s="83">
        <v>70952.570000000007</v>
      </c>
      <c r="AF289" s="83">
        <v>1665876.9600000002</v>
      </c>
      <c r="AG289" s="83">
        <v>1440105.02</v>
      </c>
      <c r="AH289" s="83">
        <v>24532.21</v>
      </c>
      <c r="AI289" s="83">
        <v>11208.779999999999</v>
      </c>
      <c r="AJ289" s="83">
        <v>694256.07</v>
      </c>
      <c r="AK289" s="83">
        <v>129843.08</v>
      </c>
      <c r="AL289" s="83">
        <v>190697.2</v>
      </c>
      <c r="AM289" s="83">
        <v>86307.96</v>
      </c>
      <c r="AN289" s="83">
        <v>273828.39</v>
      </c>
      <c r="AO289" s="83">
        <v>36099.58</v>
      </c>
      <c r="AQ289" s="83">
        <v>12164.35</v>
      </c>
      <c r="AT289" s="83">
        <v>599428.15</v>
      </c>
      <c r="AU289" s="83">
        <v>431146.06</v>
      </c>
      <c r="BD289" s="83">
        <v>392056.52</v>
      </c>
      <c r="BE289" s="83">
        <v>10405.459999999999</v>
      </c>
      <c r="BM289" s="83">
        <v>368634</v>
      </c>
      <c r="BN289" s="83">
        <v>228936.34</v>
      </c>
      <c r="BO289" s="83">
        <v>10875.79</v>
      </c>
      <c r="BP289" s="83">
        <v>23033.040000000001</v>
      </c>
      <c r="BR289" s="83">
        <v>180171.49</v>
      </c>
      <c r="BT289" s="83">
        <v>298426</v>
      </c>
      <c r="BU289" s="83">
        <v>298426</v>
      </c>
      <c r="BX289" s="83">
        <v>139324.82999999999</v>
      </c>
      <c r="BY289" s="83">
        <v>400033.55000000005</v>
      </c>
      <c r="CE289" s="83">
        <v>103185.55</v>
      </c>
      <c r="CF289" s="83">
        <v>1969.63</v>
      </c>
      <c r="CK289" s="83">
        <v>70739.049999999988</v>
      </c>
      <c r="CL289" s="83">
        <v>70739.049999999988</v>
      </c>
      <c r="CO289" s="83">
        <v>9780.9</v>
      </c>
      <c r="CR289" s="83">
        <v>441970.67</v>
      </c>
      <c r="CT289" s="83">
        <v>148067.9</v>
      </c>
    </row>
    <row r="290" spans="2:98" x14ac:dyDescent="0.25">
      <c r="B290" s="84" t="s">
        <v>537</v>
      </c>
      <c r="C290" s="84" t="s">
        <v>538</v>
      </c>
      <c r="D290" s="83">
        <v>34291565.270000018</v>
      </c>
      <c r="E290" s="83">
        <v>13715245.24</v>
      </c>
      <c r="F290" s="83">
        <v>431533.06999999995</v>
      </c>
      <c r="G290" s="83">
        <v>239389.53000000003</v>
      </c>
      <c r="I290" s="83">
        <v>372338.28</v>
      </c>
      <c r="J290" s="83">
        <v>188180.77000000002</v>
      </c>
      <c r="K290" s="83">
        <v>125827.4</v>
      </c>
      <c r="L290" s="83">
        <v>5335388.5100000007</v>
      </c>
      <c r="M290" s="83">
        <v>287835.85999999993</v>
      </c>
      <c r="N290" s="83">
        <v>386556.82999999996</v>
      </c>
      <c r="P290" s="83">
        <v>197871.47</v>
      </c>
      <c r="Q290" s="83">
        <v>49956.12</v>
      </c>
      <c r="T290" s="83">
        <v>1123302.48</v>
      </c>
      <c r="U290" s="83">
        <v>464374.48999999987</v>
      </c>
      <c r="V290" s="83">
        <v>2127708.5300000003</v>
      </c>
      <c r="W290" s="83">
        <v>631171.67999999993</v>
      </c>
      <c r="AB290" s="83">
        <v>29973.380000000005</v>
      </c>
      <c r="AC290" s="83">
        <v>43206.770000000004</v>
      </c>
      <c r="AD290" s="83">
        <v>43095.43</v>
      </c>
      <c r="AE290" s="83">
        <v>65122.62000000001</v>
      </c>
      <c r="AF290" s="83">
        <v>2010030.6</v>
      </c>
      <c r="AG290" s="83">
        <v>1703906.2000000004</v>
      </c>
      <c r="AJ290" s="83">
        <v>1089106.33</v>
      </c>
      <c r="AK290" s="83">
        <v>55642.81</v>
      </c>
      <c r="AL290" s="83">
        <v>671321.03</v>
      </c>
      <c r="AM290" s="83">
        <v>80610.25</v>
      </c>
      <c r="AN290" s="83">
        <v>45732.240000000005</v>
      </c>
      <c r="AO290" s="83">
        <v>57557.69</v>
      </c>
      <c r="AP290" s="83">
        <v>7886.99</v>
      </c>
      <c r="AT290" s="83">
        <v>10775</v>
      </c>
      <c r="AU290" s="83">
        <v>442045.60000000003</v>
      </c>
      <c r="AV290" s="83">
        <v>18046.2</v>
      </c>
      <c r="AW290" s="83">
        <v>44258.57</v>
      </c>
      <c r="AY290" s="83">
        <v>168546.03999999998</v>
      </c>
      <c r="AZ290" s="83">
        <v>84233.81</v>
      </c>
      <c r="BA290" s="83">
        <v>29000.159999999996</v>
      </c>
      <c r="BB290" s="83">
        <v>39342.89</v>
      </c>
      <c r="BC290" s="83">
        <v>95801.87000000001</v>
      </c>
      <c r="BD290" s="83">
        <v>213769.2</v>
      </c>
      <c r="BE290" s="83">
        <v>5341.91</v>
      </c>
      <c r="BG290" s="83">
        <v>3906</v>
      </c>
      <c r="BI290" s="83">
        <v>4104.33</v>
      </c>
      <c r="BM290" s="83">
        <v>394316</v>
      </c>
      <c r="BN290" s="83">
        <v>164021.14000000001</v>
      </c>
      <c r="BO290" s="83">
        <v>94.74</v>
      </c>
      <c r="BQ290" s="83">
        <v>227157.69999999998</v>
      </c>
      <c r="BR290" s="83">
        <v>113353.48999999999</v>
      </c>
      <c r="BT290" s="83">
        <v>15981.76</v>
      </c>
      <c r="BU290" s="83">
        <v>15981.76</v>
      </c>
      <c r="BX290" s="83">
        <v>171877.21000000002</v>
      </c>
      <c r="BY290" s="83">
        <v>330177.78000000003</v>
      </c>
      <c r="CC290" s="83">
        <v>21840.9</v>
      </c>
      <c r="CK290" s="83">
        <v>23853.269999999997</v>
      </c>
      <c r="CL290" s="83">
        <v>23853.269999999997</v>
      </c>
      <c r="CO290" s="83">
        <v>16716.8</v>
      </c>
      <c r="CR290" s="83">
        <v>42284.63</v>
      </c>
      <c r="CT290" s="83">
        <v>30845.67</v>
      </c>
    </row>
    <row r="291" spans="2:98" x14ac:dyDescent="0.25">
      <c r="B291" s="84" t="s">
        <v>515</v>
      </c>
      <c r="C291" s="84" t="s">
        <v>516</v>
      </c>
      <c r="D291" s="83">
        <v>35350735.129999995</v>
      </c>
      <c r="E291" s="83">
        <v>12547109.5</v>
      </c>
      <c r="F291" s="83">
        <v>524014.75999999995</v>
      </c>
      <c r="G291" s="83">
        <v>130679.19</v>
      </c>
      <c r="I291" s="83">
        <v>818934.91999999993</v>
      </c>
      <c r="J291" s="83">
        <v>157967.09000000003</v>
      </c>
      <c r="K291" s="83">
        <v>348519.4</v>
      </c>
      <c r="L291" s="83">
        <v>5976211.5599999996</v>
      </c>
      <c r="M291" s="83">
        <v>304611.90000000002</v>
      </c>
      <c r="N291" s="83">
        <v>245241.32</v>
      </c>
      <c r="P291" s="83">
        <v>561072.28</v>
      </c>
      <c r="Q291" s="83">
        <v>70313.8</v>
      </c>
      <c r="T291" s="83">
        <v>1072080.0599999998</v>
      </c>
      <c r="U291" s="83">
        <v>531283.76</v>
      </c>
      <c r="V291" s="83">
        <v>2042768.97</v>
      </c>
      <c r="W291" s="83">
        <v>771442.4099999998</v>
      </c>
      <c r="AC291" s="83">
        <v>12677.18</v>
      </c>
      <c r="AD291" s="83">
        <v>51157.139999999992</v>
      </c>
      <c r="AE291" s="83">
        <v>105470.10999999999</v>
      </c>
      <c r="AF291" s="83">
        <v>1737943.4599999997</v>
      </c>
      <c r="AG291" s="83">
        <v>1764809.5299999998</v>
      </c>
      <c r="AH291" s="83">
        <v>28791.019999999997</v>
      </c>
      <c r="AI291" s="83">
        <v>14197.610000000002</v>
      </c>
      <c r="AJ291" s="83">
        <v>862131.06</v>
      </c>
      <c r="AK291" s="83">
        <v>269505.92000000004</v>
      </c>
      <c r="AL291" s="83">
        <v>271525.03000000003</v>
      </c>
      <c r="AM291" s="83">
        <v>49453.42</v>
      </c>
      <c r="AN291" s="83">
        <v>66715.91</v>
      </c>
      <c r="AO291" s="83">
        <v>3686.95</v>
      </c>
      <c r="AQ291" s="83">
        <v>609356.96</v>
      </c>
      <c r="AT291" s="83">
        <v>78594.05</v>
      </c>
      <c r="AU291" s="83">
        <v>653060.03</v>
      </c>
      <c r="AV291" s="83">
        <v>36689</v>
      </c>
      <c r="AW291" s="83">
        <v>23096.43</v>
      </c>
      <c r="AY291" s="83">
        <v>62577.599999999999</v>
      </c>
      <c r="AZ291" s="83">
        <v>15489.62</v>
      </c>
      <c r="BA291" s="83">
        <v>28445.489999999998</v>
      </c>
      <c r="BB291" s="83">
        <v>17434.7</v>
      </c>
      <c r="BC291" s="83">
        <v>2271.4</v>
      </c>
      <c r="BD291" s="83">
        <v>77244.350000000006</v>
      </c>
      <c r="BE291" s="83">
        <v>4050.78</v>
      </c>
      <c r="BF291" s="83">
        <v>2748.37</v>
      </c>
      <c r="BG291" s="83">
        <v>26403.58</v>
      </c>
      <c r="BI291" s="83">
        <v>3500</v>
      </c>
      <c r="BL291" s="83">
        <v>94567.4</v>
      </c>
      <c r="BM291" s="83">
        <v>401943</v>
      </c>
      <c r="BN291" s="83">
        <v>270830.96999999997</v>
      </c>
      <c r="BO291" s="83">
        <v>1224.74</v>
      </c>
      <c r="BP291" s="83">
        <v>12518.02</v>
      </c>
      <c r="BQ291" s="83">
        <v>621891.26</v>
      </c>
      <c r="BR291" s="83">
        <v>4820.46</v>
      </c>
      <c r="BT291" s="83">
        <v>14854.7</v>
      </c>
      <c r="BU291" s="83">
        <v>14854.7</v>
      </c>
      <c r="BV291" s="83">
        <v>155741.89000000001</v>
      </c>
      <c r="BX291" s="83">
        <v>90561.060000000012</v>
      </c>
      <c r="BY291" s="83">
        <v>269345.96000000002</v>
      </c>
      <c r="BZ291" s="83">
        <v>42834.63</v>
      </c>
      <c r="CB291" s="83">
        <v>66360.429999999993</v>
      </c>
      <c r="CC291" s="83">
        <v>65817.790000000008</v>
      </c>
      <c r="CE291" s="83">
        <v>53223.54</v>
      </c>
      <c r="CF291" s="83">
        <v>2217.64</v>
      </c>
      <c r="CK291" s="83">
        <v>77752.59</v>
      </c>
      <c r="CL291" s="83">
        <v>77752.59</v>
      </c>
      <c r="CO291" s="83">
        <v>7000.01</v>
      </c>
      <c r="CQ291" s="83">
        <v>14654.66</v>
      </c>
      <c r="CR291" s="83">
        <v>34621.369999999995</v>
      </c>
      <c r="CS291" s="83">
        <v>19361.21</v>
      </c>
      <c r="CT291" s="83">
        <v>47314.179999999993</v>
      </c>
    </row>
    <row r="292" spans="2:98" x14ac:dyDescent="0.25">
      <c r="B292" s="84" t="s">
        <v>811</v>
      </c>
      <c r="C292" s="84" t="s">
        <v>849</v>
      </c>
      <c r="D292" s="83">
        <v>2323479.7600000002</v>
      </c>
      <c r="E292" s="83">
        <v>679718.53</v>
      </c>
      <c r="I292" s="83">
        <v>22903.940000000002</v>
      </c>
      <c r="L292" s="83">
        <v>285262.28000000003</v>
      </c>
      <c r="R292" s="83">
        <v>110236.81</v>
      </c>
      <c r="S292" s="83">
        <v>54833.19</v>
      </c>
      <c r="T292" s="83">
        <v>53247.32</v>
      </c>
      <c r="U292" s="83">
        <v>21591.239999999998</v>
      </c>
      <c r="V292" s="83">
        <v>99438.64</v>
      </c>
      <c r="W292" s="83">
        <v>27397.4</v>
      </c>
      <c r="AC292" s="83">
        <v>48.05</v>
      </c>
      <c r="AD292" s="83">
        <v>3020.1099999999997</v>
      </c>
      <c r="AE292" s="83">
        <v>2138.67</v>
      </c>
      <c r="AH292" s="83">
        <v>9027.27</v>
      </c>
      <c r="AI292" s="83">
        <v>3973.24</v>
      </c>
      <c r="AJ292" s="83">
        <v>92147.02</v>
      </c>
      <c r="AL292" s="83">
        <v>102125.13</v>
      </c>
      <c r="AN292" s="83">
        <v>17173.97</v>
      </c>
      <c r="AT292" s="83">
        <v>4994.3599999999997</v>
      </c>
      <c r="AU292" s="83">
        <v>413366.48</v>
      </c>
      <c r="AV292" s="83">
        <v>16226.25</v>
      </c>
      <c r="AW292" s="83">
        <v>44162.1</v>
      </c>
      <c r="BB292" s="83">
        <v>32708.68</v>
      </c>
      <c r="BF292" s="83">
        <v>12250</v>
      </c>
      <c r="BM292" s="83">
        <v>12819.36</v>
      </c>
      <c r="BQ292" s="83">
        <v>20646.259999999998</v>
      </c>
      <c r="BT292" s="83">
        <v>577</v>
      </c>
      <c r="BU292" s="83">
        <v>577</v>
      </c>
      <c r="CE292" s="83">
        <v>134068.56</v>
      </c>
      <c r="CF292" s="83">
        <v>23075.53</v>
      </c>
      <c r="CN292" s="83">
        <v>2102</v>
      </c>
      <c r="CT292" s="83">
        <v>22200.37</v>
      </c>
    </row>
    <row r="293" spans="2:98" x14ac:dyDescent="0.25">
      <c r="B293" s="84" t="s">
        <v>471</v>
      </c>
      <c r="C293" s="84" t="s">
        <v>472</v>
      </c>
      <c r="D293" s="83">
        <v>7616373.5099999998</v>
      </c>
      <c r="E293" s="83">
        <v>4300261.5999999996</v>
      </c>
      <c r="L293" s="83">
        <v>1302759</v>
      </c>
      <c r="W293" s="83">
        <v>61019.31</v>
      </c>
      <c r="AD293" s="83">
        <v>13840.279999999999</v>
      </c>
      <c r="AF293" s="83">
        <v>503285.27</v>
      </c>
      <c r="AG293" s="83">
        <v>135302.29999999999</v>
      </c>
      <c r="AH293" s="83">
        <v>383069.35</v>
      </c>
      <c r="AI293" s="83">
        <v>156541.63999999998</v>
      </c>
      <c r="AJ293" s="83">
        <v>605736.16999999993</v>
      </c>
      <c r="AL293" s="83">
        <v>30175.63</v>
      </c>
      <c r="AN293" s="83">
        <v>15909.59</v>
      </c>
      <c r="AT293" s="83">
        <v>25930.560000000001</v>
      </c>
      <c r="AY293" s="83">
        <v>18475.36</v>
      </c>
      <c r="BN293" s="83">
        <v>192.14</v>
      </c>
      <c r="CC293" s="83">
        <v>63875.31</v>
      </c>
    </row>
    <row r="294" spans="2:98" x14ac:dyDescent="0.25">
      <c r="B294" s="84" t="s">
        <v>447</v>
      </c>
      <c r="C294" s="84" t="s">
        <v>448</v>
      </c>
      <c r="D294" s="83">
        <v>3104852.399999999</v>
      </c>
      <c r="E294" s="83">
        <v>1100628.49</v>
      </c>
      <c r="F294" s="83">
        <v>17614.439999999999</v>
      </c>
      <c r="G294" s="83">
        <v>8615.17</v>
      </c>
      <c r="I294" s="83">
        <v>34853.479999999996</v>
      </c>
      <c r="J294" s="83">
        <v>8333.2999999999993</v>
      </c>
      <c r="L294" s="83">
        <v>502539.95999999996</v>
      </c>
      <c r="M294" s="83">
        <v>2486.42</v>
      </c>
      <c r="N294" s="83">
        <v>7513.76</v>
      </c>
      <c r="P294" s="83">
        <v>22842.93</v>
      </c>
      <c r="T294" s="83">
        <v>85491.21</v>
      </c>
      <c r="U294" s="83">
        <v>42159</v>
      </c>
      <c r="V294" s="83">
        <v>149888.00999999998</v>
      </c>
      <c r="W294" s="83">
        <v>61332.139999999992</v>
      </c>
      <c r="AB294" s="83">
        <v>845.6</v>
      </c>
      <c r="AC294" s="83">
        <v>419.99999999999994</v>
      </c>
      <c r="AD294" s="83">
        <v>6773.8200000000006</v>
      </c>
      <c r="AE294" s="83">
        <v>14955.83</v>
      </c>
      <c r="AF294" s="83">
        <v>197193.47999999998</v>
      </c>
      <c r="AG294" s="83">
        <v>189895</v>
      </c>
      <c r="AJ294" s="83">
        <v>193052.13</v>
      </c>
      <c r="AK294" s="83">
        <v>24984.47</v>
      </c>
      <c r="AL294" s="83">
        <v>34426.949999999997</v>
      </c>
      <c r="AM294" s="83">
        <v>10667.13</v>
      </c>
      <c r="AN294" s="83">
        <v>50560.44000000001</v>
      </c>
      <c r="AO294" s="83">
        <v>69.39</v>
      </c>
      <c r="AT294" s="83">
        <v>17607.39</v>
      </c>
      <c r="AU294" s="83">
        <v>64190.02</v>
      </c>
      <c r="AV294" s="83">
        <v>5062.2</v>
      </c>
      <c r="AW294" s="83">
        <v>464.4</v>
      </c>
      <c r="AY294" s="83">
        <v>392</v>
      </c>
      <c r="BB294" s="83">
        <v>10696.93</v>
      </c>
      <c r="BC294" s="83">
        <v>9890.08</v>
      </c>
      <c r="BD294" s="83">
        <v>31553.9</v>
      </c>
      <c r="BI294" s="83">
        <v>362.54</v>
      </c>
      <c r="BJ294" s="83">
        <v>65</v>
      </c>
      <c r="BM294" s="83">
        <v>59243.57</v>
      </c>
      <c r="BN294" s="83">
        <v>11847.560000000001</v>
      </c>
      <c r="BO294" s="83">
        <v>2471.59</v>
      </c>
      <c r="BQ294" s="83">
        <v>3490.02</v>
      </c>
      <c r="BT294" s="83">
        <v>2378</v>
      </c>
      <c r="BU294" s="83">
        <v>2378</v>
      </c>
      <c r="BV294" s="83">
        <v>34545.72</v>
      </c>
      <c r="BY294" s="83">
        <v>64612.38</v>
      </c>
      <c r="CC294" s="83">
        <v>9091.25</v>
      </c>
      <c r="CK294" s="83">
        <v>5164.82</v>
      </c>
      <c r="CL294" s="83">
        <v>5164.82</v>
      </c>
      <c r="CQ294" s="83">
        <v>181.49</v>
      </c>
      <c r="CT294" s="83">
        <v>3398.99</v>
      </c>
    </row>
    <row r="295" spans="2:98" x14ac:dyDescent="0.25">
      <c r="B295" s="84" t="s">
        <v>457</v>
      </c>
      <c r="C295" s="84" t="s">
        <v>458</v>
      </c>
      <c r="D295" s="83">
        <v>1139014.5799999998</v>
      </c>
      <c r="E295" s="83">
        <v>392471.24</v>
      </c>
      <c r="F295" s="83">
        <v>10365</v>
      </c>
      <c r="G295" s="83">
        <v>1068.0899999999999</v>
      </c>
      <c r="I295" s="83">
        <v>3480</v>
      </c>
      <c r="J295" s="83">
        <v>5040.6099999999997</v>
      </c>
      <c r="L295" s="83">
        <v>157052.04999999999</v>
      </c>
      <c r="M295" s="83">
        <v>3929.1</v>
      </c>
      <c r="N295" s="83">
        <v>8528.8900000000012</v>
      </c>
      <c r="Q295" s="83">
        <v>2114.77</v>
      </c>
      <c r="T295" s="83">
        <v>30322.260000000002</v>
      </c>
      <c r="U295" s="83">
        <v>12622.310000000001</v>
      </c>
      <c r="V295" s="83">
        <v>58706.25</v>
      </c>
      <c r="W295" s="83">
        <v>13572.55</v>
      </c>
      <c r="AB295" s="83">
        <v>159.1</v>
      </c>
      <c r="AC295" s="83">
        <v>76.63</v>
      </c>
      <c r="AD295" s="83">
        <v>2187.1099999999997</v>
      </c>
      <c r="AE295" s="83">
        <v>3771.7900000000004</v>
      </c>
      <c r="AF295" s="83">
        <v>62684</v>
      </c>
      <c r="AG295" s="83">
        <v>40014</v>
      </c>
      <c r="AJ295" s="83">
        <v>20939.25</v>
      </c>
      <c r="AK295" s="83">
        <v>8801.11</v>
      </c>
      <c r="AL295" s="83">
        <v>15002.22</v>
      </c>
      <c r="AM295" s="83">
        <v>6268.63</v>
      </c>
      <c r="AN295" s="83">
        <v>8677.4699999999993</v>
      </c>
      <c r="AP295" s="83">
        <v>3151</v>
      </c>
      <c r="AQ295" s="83">
        <v>30910.79</v>
      </c>
      <c r="AT295" s="83">
        <v>5104.95</v>
      </c>
      <c r="AU295" s="83">
        <v>34926.949999999997</v>
      </c>
      <c r="AV295" s="83">
        <v>5101</v>
      </c>
      <c r="AW295" s="83">
        <v>2562</v>
      </c>
      <c r="AY295" s="83">
        <v>322.68</v>
      </c>
      <c r="AZ295" s="83">
        <v>17360</v>
      </c>
      <c r="BB295" s="83">
        <v>500.97</v>
      </c>
      <c r="BC295" s="83">
        <v>2111.4</v>
      </c>
      <c r="BD295" s="83">
        <v>17271.3</v>
      </c>
      <c r="BE295" s="83">
        <v>4745</v>
      </c>
      <c r="BG295" s="83">
        <v>4077.18</v>
      </c>
      <c r="BM295" s="83">
        <v>46246.22</v>
      </c>
      <c r="BN295" s="83">
        <v>7411.48</v>
      </c>
      <c r="BO295" s="83">
        <v>393.25</v>
      </c>
      <c r="BP295" s="83">
        <v>240</v>
      </c>
      <c r="BT295" s="83">
        <v>475</v>
      </c>
      <c r="BU295" s="83">
        <v>475</v>
      </c>
      <c r="BV295" s="83">
        <v>8347.06</v>
      </c>
      <c r="BY295" s="83">
        <v>24266.43</v>
      </c>
      <c r="CA295" s="83">
        <v>10410.280000000001</v>
      </c>
      <c r="CC295" s="83">
        <v>867.46</v>
      </c>
      <c r="CK295" s="83">
        <v>1994.54</v>
      </c>
      <c r="CL295" s="83">
        <v>1994.54</v>
      </c>
      <c r="CT295" s="83">
        <v>42363.21</v>
      </c>
    </row>
    <row r="296" spans="2:98" x14ac:dyDescent="0.25">
      <c r="B296" s="84" t="s">
        <v>751</v>
      </c>
      <c r="C296" s="84" t="s">
        <v>752</v>
      </c>
      <c r="D296" s="83">
        <v>4516912.9800000004</v>
      </c>
      <c r="E296" s="83">
        <v>1344218.5</v>
      </c>
      <c r="F296" s="83">
        <v>22095.05</v>
      </c>
      <c r="G296" s="83">
        <v>42134.48</v>
      </c>
      <c r="I296" s="83">
        <v>12612.23</v>
      </c>
      <c r="J296" s="83">
        <v>53960.630000000005</v>
      </c>
      <c r="K296" s="83">
        <v>6019</v>
      </c>
      <c r="L296" s="83">
        <v>631072.75</v>
      </c>
      <c r="M296" s="83">
        <v>52487.979999999996</v>
      </c>
      <c r="N296" s="83">
        <v>45.08</v>
      </c>
      <c r="P296" s="83">
        <v>74219.94</v>
      </c>
      <c r="Q296" s="83">
        <v>4548.62</v>
      </c>
      <c r="T296" s="83">
        <v>108600.22</v>
      </c>
      <c r="U296" s="83">
        <v>57060.56</v>
      </c>
      <c r="V296" s="83">
        <v>203271.08000000002</v>
      </c>
      <c r="W296" s="83">
        <v>65980.08</v>
      </c>
      <c r="AB296" s="83">
        <v>1440.52</v>
      </c>
      <c r="AC296" s="83">
        <v>847.44999999999993</v>
      </c>
      <c r="AD296" s="83">
        <v>6545.9499999999989</v>
      </c>
      <c r="AE296" s="83">
        <v>12518.339999999998</v>
      </c>
      <c r="AF296" s="83">
        <v>211562.96</v>
      </c>
      <c r="AG296" s="83">
        <v>210695.05000000002</v>
      </c>
      <c r="AH296" s="83">
        <v>10743.619999999999</v>
      </c>
      <c r="AI296" s="83">
        <v>5534.2699999999995</v>
      </c>
      <c r="AJ296" s="83">
        <v>263870.72000000003</v>
      </c>
      <c r="AK296" s="83">
        <v>38024.29</v>
      </c>
      <c r="AL296" s="83">
        <v>73974.73</v>
      </c>
      <c r="AM296" s="83">
        <v>874.94</v>
      </c>
      <c r="AN296" s="83">
        <v>95932.31</v>
      </c>
      <c r="AO296" s="83">
        <v>10090.540000000001</v>
      </c>
      <c r="AS296" s="83">
        <v>95578.959999999992</v>
      </c>
      <c r="AT296" s="83">
        <v>9197</v>
      </c>
      <c r="AU296" s="83">
        <v>43369.9</v>
      </c>
      <c r="AV296" s="83">
        <v>2182.1999999999998</v>
      </c>
      <c r="AW296" s="83">
        <v>2544</v>
      </c>
      <c r="BA296" s="83">
        <v>1140.28</v>
      </c>
      <c r="BB296" s="83">
        <v>24267.72</v>
      </c>
      <c r="BD296" s="83">
        <v>37487.660000000003</v>
      </c>
      <c r="BE296" s="83">
        <v>35926.97</v>
      </c>
      <c r="BG296" s="83">
        <v>5069.96</v>
      </c>
      <c r="BI296" s="83">
        <v>700</v>
      </c>
      <c r="BM296" s="83">
        <v>87724.4</v>
      </c>
      <c r="BN296" s="83">
        <v>26431.75</v>
      </c>
      <c r="BO296" s="83">
        <v>1439.05</v>
      </c>
      <c r="BQ296" s="83">
        <v>48255.43</v>
      </c>
      <c r="BR296" s="83">
        <v>30225</v>
      </c>
      <c r="BT296" s="83">
        <v>9333</v>
      </c>
      <c r="BU296" s="83">
        <v>9333</v>
      </c>
      <c r="BV296" s="83">
        <v>98812.5</v>
      </c>
      <c r="BY296" s="83">
        <v>59199.29</v>
      </c>
      <c r="BZ296" s="83">
        <v>29234.47</v>
      </c>
      <c r="CA296" s="83">
        <v>48301.07</v>
      </c>
      <c r="CC296" s="83">
        <v>68799.06</v>
      </c>
      <c r="CK296" s="83">
        <v>20469.36</v>
      </c>
      <c r="CL296" s="83">
        <v>20469.36</v>
      </c>
      <c r="CO296" s="83">
        <v>67724.66</v>
      </c>
      <c r="CQ296" s="83">
        <v>34500</v>
      </c>
      <c r="CT296" s="83">
        <v>8017.4</v>
      </c>
    </row>
    <row r="297" spans="2:98" x14ac:dyDescent="0.25">
      <c r="B297" s="84" t="s">
        <v>621</v>
      </c>
      <c r="C297" s="84" t="s">
        <v>622</v>
      </c>
      <c r="D297" s="83">
        <v>42707202.509999998</v>
      </c>
      <c r="E297" s="83">
        <v>17045860.789999999</v>
      </c>
      <c r="F297" s="83">
        <v>424738.77999999997</v>
      </c>
      <c r="G297" s="83">
        <v>970772.42</v>
      </c>
      <c r="I297" s="83">
        <v>279038.88</v>
      </c>
      <c r="J297" s="83">
        <v>218017.33000000002</v>
      </c>
      <c r="K297" s="83">
        <v>96304</v>
      </c>
      <c r="L297" s="83">
        <v>6299434.9299999997</v>
      </c>
      <c r="M297" s="83">
        <v>197933.92000000004</v>
      </c>
      <c r="N297" s="83">
        <v>291117.33999999997</v>
      </c>
      <c r="P297" s="83">
        <v>262331.61</v>
      </c>
      <c r="Q297" s="83">
        <v>42547.27</v>
      </c>
      <c r="T297" s="83">
        <v>1426814.8899999997</v>
      </c>
      <c r="U297" s="83">
        <v>528353.27</v>
      </c>
      <c r="V297" s="83">
        <v>2696388.38</v>
      </c>
      <c r="W297" s="83">
        <v>753291.09</v>
      </c>
      <c r="AB297" s="83">
        <v>37516.93</v>
      </c>
      <c r="AC297" s="83">
        <v>14032.53</v>
      </c>
      <c r="AD297" s="83">
        <v>75736.44</v>
      </c>
      <c r="AE297" s="83">
        <v>131409.26</v>
      </c>
      <c r="AF297" s="83">
        <v>2745776.3400000003</v>
      </c>
      <c r="AG297" s="83">
        <v>1899980.66</v>
      </c>
      <c r="AJ297" s="83">
        <v>1130989.1100000001</v>
      </c>
      <c r="AK297" s="83">
        <v>170154.56999999998</v>
      </c>
      <c r="AL297" s="83">
        <v>507896.72</v>
      </c>
      <c r="AM297" s="83">
        <v>109628.45999999999</v>
      </c>
      <c r="AN297" s="83">
        <v>241962.19</v>
      </c>
      <c r="AO297" s="83">
        <v>65728.02</v>
      </c>
      <c r="AQ297" s="83">
        <v>131419.38</v>
      </c>
      <c r="AT297" s="83">
        <v>143859.70000000001</v>
      </c>
      <c r="AU297" s="83">
        <v>479380.64</v>
      </c>
      <c r="AW297" s="83">
        <v>34472.949999999997</v>
      </c>
      <c r="AY297" s="83">
        <v>80064.5</v>
      </c>
      <c r="BB297" s="83">
        <v>217811.05</v>
      </c>
      <c r="BC297" s="83">
        <v>96337.12000000001</v>
      </c>
      <c r="BD297" s="83">
        <v>146155.54</v>
      </c>
      <c r="BE297" s="83">
        <v>2826.35</v>
      </c>
      <c r="BF297" s="83">
        <v>5938.86</v>
      </c>
      <c r="BG297" s="83">
        <v>5902.2999999999993</v>
      </c>
      <c r="BI297" s="83">
        <v>54033.26</v>
      </c>
      <c r="BL297" s="83">
        <v>244182.04</v>
      </c>
      <c r="BM297" s="83">
        <v>439949.52</v>
      </c>
      <c r="BN297" s="83">
        <v>359483.68</v>
      </c>
      <c r="BO297" s="83">
        <v>592.16</v>
      </c>
      <c r="BP297" s="83">
        <v>8488.2899999999991</v>
      </c>
      <c r="BQ297" s="83">
        <v>234562.48</v>
      </c>
      <c r="BR297" s="83">
        <v>15087.16</v>
      </c>
      <c r="BT297" s="83">
        <v>743</v>
      </c>
      <c r="BU297" s="83">
        <v>743</v>
      </c>
      <c r="BV297" s="83">
        <v>143298.56999999998</v>
      </c>
      <c r="BX297" s="83">
        <v>249980.18000000002</v>
      </c>
      <c r="BY297" s="83">
        <v>689314.49</v>
      </c>
      <c r="CC297" s="83">
        <v>48976.83</v>
      </c>
      <c r="CD297" s="83">
        <v>7000</v>
      </c>
      <c r="CK297" s="83">
        <v>187567.34</v>
      </c>
      <c r="CL297" s="83">
        <v>187567.34</v>
      </c>
      <c r="CO297" s="83">
        <v>16018.99</v>
      </c>
    </row>
    <row r="298" spans="2:98" x14ac:dyDescent="0.25">
      <c r="B298" s="84" t="s">
        <v>287</v>
      </c>
      <c r="C298" s="84" t="s">
        <v>288</v>
      </c>
      <c r="D298" s="83">
        <v>8942778.9199999981</v>
      </c>
      <c r="E298" s="83">
        <v>3163357.3</v>
      </c>
      <c r="F298" s="83">
        <v>70431.88</v>
      </c>
      <c r="G298" s="83">
        <v>49787.45</v>
      </c>
      <c r="I298" s="83">
        <v>118955.4</v>
      </c>
      <c r="J298" s="83">
        <v>27765.79</v>
      </c>
      <c r="K298" s="83">
        <v>12038</v>
      </c>
      <c r="L298" s="83">
        <v>1147584.06</v>
      </c>
      <c r="M298" s="83">
        <v>55171.42</v>
      </c>
      <c r="N298" s="83">
        <v>22248.57</v>
      </c>
      <c r="P298" s="83">
        <v>145732.66</v>
      </c>
      <c r="Q298" s="83">
        <v>26360.91</v>
      </c>
      <c r="T298" s="83">
        <v>254250.28999999998</v>
      </c>
      <c r="U298" s="83">
        <v>102493.25999999998</v>
      </c>
      <c r="V298" s="83">
        <v>489969.78</v>
      </c>
      <c r="W298" s="83">
        <v>148025.66</v>
      </c>
      <c r="AB298" s="83">
        <v>12772.09</v>
      </c>
      <c r="AC298" s="83">
        <v>5543.6399999999994</v>
      </c>
      <c r="AD298" s="83">
        <v>13412.43</v>
      </c>
      <c r="AE298" s="83">
        <v>24336.9</v>
      </c>
      <c r="AF298" s="83">
        <v>500839.17000000004</v>
      </c>
      <c r="AG298" s="83">
        <v>444106.83</v>
      </c>
      <c r="AJ298" s="83">
        <v>253423.54</v>
      </c>
      <c r="AK298" s="83">
        <v>75029.09</v>
      </c>
      <c r="AL298" s="83">
        <v>158273.16999999998</v>
      </c>
      <c r="AM298" s="83">
        <v>87608.98</v>
      </c>
      <c r="AN298" s="83">
        <v>50164.11</v>
      </c>
      <c r="AO298" s="83">
        <v>1563.63</v>
      </c>
      <c r="AQ298" s="83">
        <v>53602.16</v>
      </c>
      <c r="AS298" s="83">
        <v>61250.05</v>
      </c>
      <c r="AT298" s="83">
        <v>45312.160000000003</v>
      </c>
      <c r="AU298" s="83">
        <v>180227.27000000002</v>
      </c>
      <c r="AV298" s="83">
        <v>2940</v>
      </c>
      <c r="AW298" s="83">
        <v>17639.37</v>
      </c>
      <c r="AZ298" s="83">
        <v>33803.769999999997</v>
      </c>
      <c r="BB298" s="83">
        <v>15951.189999999999</v>
      </c>
      <c r="BC298" s="83">
        <v>45570.479999999996</v>
      </c>
      <c r="BD298" s="83">
        <v>180066.59999999998</v>
      </c>
      <c r="BE298" s="83">
        <v>7321.2300000000005</v>
      </c>
      <c r="BF298" s="83">
        <v>3390</v>
      </c>
      <c r="BG298" s="83">
        <v>332.87</v>
      </c>
      <c r="BH298" s="83">
        <v>19094.310000000001</v>
      </c>
      <c r="BM298" s="83">
        <v>262984.5</v>
      </c>
      <c r="BN298" s="83">
        <v>72438.579999999987</v>
      </c>
      <c r="BO298" s="83">
        <v>15011.480000000001</v>
      </c>
      <c r="BP298" s="83">
        <v>1283.3</v>
      </c>
      <c r="BQ298" s="83">
        <v>98648.37</v>
      </c>
      <c r="BT298" s="83">
        <v>21434.71</v>
      </c>
      <c r="BU298" s="83">
        <v>21434.71</v>
      </c>
      <c r="BX298" s="83">
        <v>89982.31</v>
      </c>
      <c r="BY298" s="83">
        <v>139106.95000000001</v>
      </c>
      <c r="CC298" s="83">
        <v>29198.6</v>
      </c>
      <c r="CK298" s="83">
        <v>37499.479999999996</v>
      </c>
      <c r="CL298" s="83">
        <v>37499.479999999996</v>
      </c>
      <c r="CP298" s="83">
        <v>47443.17</v>
      </c>
    </row>
    <row r="299" spans="2:98" x14ac:dyDescent="0.25">
      <c r="B299" s="84" t="s">
        <v>593</v>
      </c>
      <c r="C299" s="84" t="s">
        <v>594</v>
      </c>
      <c r="D299" s="83">
        <v>3803233.1399999997</v>
      </c>
      <c r="E299" s="83">
        <v>1437213.35</v>
      </c>
      <c r="F299" s="83">
        <v>31966.32</v>
      </c>
      <c r="G299" s="83">
        <v>25999.48</v>
      </c>
      <c r="I299" s="83">
        <v>60593</v>
      </c>
      <c r="J299" s="83">
        <v>7391.1900000000005</v>
      </c>
      <c r="L299" s="83">
        <v>390878.7</v>
      </c>
      <c r="M299" s="83">
        <v>26822.600000000002</v>
      </c>
      <c r="N299" s="83">
        <v>18926.18</v>
      </c>
      <c r="P299" s="83">
        <v>55870</v>
      </c>
      <c r="Q299" s="83">
        <v>1425.6</v>
      </c>
      <c r="T299" s="83">
        <v>116722.92</v>
      </c>
      <c r="U299" s="83">
        <v>36662.960000000006</v>
      </c>
      <c r="V299" s="83">
        <v>215276.63999999998</v>
      </c>
      <c r="W299" s="83">
        <v>49031.29</v>
      </c>
      <c r="AB299" s="83">
        <v>620.33000000000004</v>
      </c>
      <c r="AC299" s="83">
        <v>237.6</v>
      </c>
      <c r="AD299" s="83">
        <v>7333.41</v>
      </c>
      <c r="AE299" s="83">
        <v>10932.150000000001</v>
      </c>
      <c r="AF299" s="83">
        <v>256843.25999999998</v>
      </c>
      <c r="AG299" s="83">
        <v>125854.73999999999</v>
      </c>
      <c r="AH299" s="83">
        <v>2980.85</v>
      </c>
      <c r="AI299" s="83">
        <v>759.88000000000011</v>
      </c>
      <c r="AJ299" s="83">
        <v>139708.57</v>
      </c>
      <c r="AK299" s="83">
        <v>160.87</v>
      </c>
      <c r="AL299" s="83">
        <v>43648.19</v>
      </c>
      <c r="AM299" s="83">
        <v>21158.41</v>
      </c>
      <c r="AN299" s="83">
        <v>49468.06</v>
      </c>
      <c r="AO299" s="83">
        <v>2177.38</v>
      </c>
      <c r="AQ299" s="83">
        <v>315</v>
      </c>
      <c r="AT299" s="83">
        <v>7127.73</v>
      </c>
      <c r="AU299" s="83">
        <v>214313.52</v>
      </c>
      <c r="AV299" s="83">
        <v>3538.5</v>
      </c>
      <c r="AW299" s="83">
        <v>1024.8</v>
      </c>
      <c r="AY299" s="83">
        <v>4621.4799999999996</v>
      </c>
      <c r="AZ299" s="83">
        <v>453.18</v>
      </c>
      <c r="BB299" s="83">
        <v>18664.23</v>
      </c>
      <c r="BC299" s="83">
        <v>20357.97</v>
      </c>
      <c r="BD299" s="83">
        <v>10341.75</v>
      </c>
      <c r="BM299" s="83">
        <v>51228.26</v>
      </c>
      <c r="BN299" s="83">
        <v>27422.89</v>
      </c>
      <c r="BO299" s="83">
        <v>1626.91</v>
      </c>
      <c r="BP299" s="83">
        <v>3234.34</v>
      </c>
      <c r="BQ299" s="83">
        <v>60041.14</v>
      </c>
      <c r="BT299" s="83">
        <v>1555.46</v>
      </c>
      <c r="BU299" s="83">
        <v>1555.46</v>
      </c>
      <c r="BV299" s="83">
        <v>70089.5</v>
      </c>
      <c r="BX299" s="83">
        <v>38199.300000000003</v>
      </c>
      <c r="BY299" s="83">
        <v>38755.21</v>
      </c>
      <c r="CC299" s="83">
        <v>9077.6</v>
      </c>
      <c r="CK299" s="83">
        <v>7036.25</v>
      </c>
      <c r="CL299" s="83">
        <v>7036.25</v>
      </c>
      <c r="CP299" s="83">
        <v>17826.91</v>
      </c>
      <c r="CR299" s="83">
        <v>59717.279999999999</v>
      </c>
    </row>
    <row r="300" spans="2:98" x14ac:dyDescent="0.25">
      <c r="B300" s="84" t="s">
        <v>375</v>
      </c>
      <c r="C300" s="84" t="s">
        <v>376</v>
      </c>
      <c r="D300" s="83">
        <v>3666253.13</v>
      </c>
      <c r="E300" s="83">
        <v>1047824.16</v>
      </c>
      <c r="F300" s="83">
        <v>8930.86</v>
      </c>
      <c r="G300" s="83">
        <v>27662.23</v>
      </c>
      <c r="I300" s="83">
        <v>42924</v>
      </c>
      <c r="J300" s="83">
        <v>25474.54</v>
      </c>
      <c r="L300" s="83">
        <v>625031.88</v>
      </c>
      <c r="M300" s="83">
        <v>28152.559999999998</v>
      </c>
      <c r="N300" s="83">
        <v>50741.880000000005</v>
      </c>
      <c r="P300" s="83">
        <v>24071</v>
      </c>
      <c r="Q300" s="83">
        <v>4051.54</v>
      </c>
      <c r="T300" s="83">
        <v>84370.43</v>
      </c>
      <c r="U300" s="83">
        <v>53284.469999999994</v>
      </c>
      <c r="V300" s="83">
        <v>163457.93</v>
      </c>
      <c r="W300" s="83">
        <v>74402.53</v>
      </c>
      <c r="AB300" s="83">
        <v>1531.0800000000002</v>
      </c>
      <c r="AC300" s="83">
        <v>1119.2700000000002</v>
      </c>
      <c r="AD300" s="83">
        <v>5965.77</v>
      </c>
      <c r="AE300" s="83">
        <v>16393.14</v>
      </c>
      <c r="AF300" s="83">
        <v>167333.57</v>
      </c>
      <c r="AG300" s="83">
        <v>235884.43000000002</v>
      </c>
      <c r="AH300" s="83">
        <v>1985.75</v>
      </c>
      <c r="AI300" s="83">
        <v>1330.6200000000001</v>
      </c>
      <c r="AJ300" s="83">
        <v>124270.25</v>
      </c>
      <c r="AK300" s="83">
        <v>75315.72</v>
      </c>
      <c r="AL300" s="83">
        <v>55652.58</v>
      </c>
      <c r="AM300" s="83">
        <v>32234.720000000001</v>
      </c>
      <c r="AN300" s="83">
        <v>20603.739999999998</v>
      </c>
      <c r="AO300" s="83">
        <v>2116.29</v>
      </c>
      <c r="AT300" s="83">
        <v>6366.96</v>
      </c>
      <c r="AU300" s="83">
        <v>123653.06</v>
      </c>
      <c r="AV300" s="83">
        <v>11353</v>
      </c>
      <c r="AY300" s="83">
        <v>2365.08</v>
      </c>
      <c r="BB300" s="83">
        <v>21072.3</v>
      </c>
      <c r="BC300" s="83">
        <v>9620</v>
      </c>
      <c r="BD300" s="83">
        <v>121921.70000000001</v>
      </c>
      <c r="BM300" s="83">
        <v>60823.199999999997</v>
      </c>
      <c r="BN300" s="83">
        <v>14872.559999999998</v>
      </c>
      <c r="BO300" s="83">
        <v>963.55</v>
      </c>
      <c r="BP300" s="83">
        <v>16344.18</v>
      </c>
      <c r="BQ300" s="83">
        <v>12220</v>
      </c>
      <c r="BT300" s="83">
        <v>1381.58</v>
      </c>
      <c r="BU300" s="83">
        <v>1381.58</v>
      </c>
      <c r="BV300" s="83">
        <v>88180.32</v>
      </c>
      <c r="BY300" s="83">
        <v>22915.83</v>
      </c>
      <c r="BZ300" s="83">
        <v>120171.13</v>
      </c>
      <c r="CC300" s="83">
        <v>5190.99</v>
      </c>
      <c r="CK300" s="83">
        <v>13037.759999999998</v>
      </c>
      <c r="CL300" s="83">
        <v>13037.759999999998</v>
      </c>
      <c r="CR300" s="83">
        <v>11682.99</v>
      </c>
    </row>
    <row r="301" spans="2:98" x14ac:dyDescent="0.25">
      <c r="B301" s="84" t="s">
        <v>725</v>
      </c>
      <c r="C301" s="84" t="s">
        <v>726</v>
      </c>
      <c r="D301" s="83">
        <v>955458.88000000012</v>
      </c>
      <c r="E301" s="83">
        <v>356728.76</v>
      </c>
      <c r="F301" s="83">
        <v>1040.22</v>
      </c>
      <c r="G301" s="83">
        <v>5119.38</v>
      </c>
      <c r="L301" s="83">
        <v>131125.04999999999</v>
      </c>
      <c r="M301" s="83">
        <v>7717.99</v>
      </c>
      <c r="N301" s="83">
        <v>1663.96</v>
      </c>
      <c r="T301" s="83">
        <v>27100.120000000003</v>
      </c>
      <c r="U301" s="83">
        <v>10174.290000000001</v>
      </c>
      <c r="V301" s="83">
        <v>53206.5</v>
      </c>
      <c r="W301" s="83">
        <v>12229</v>
      </c>
      <c r="AB301" s="83">
        <v>5.38</v>
      </c>
      <c r="AD301" s="83">
        <v>1848.57</v>
      </c>
      <c r="AE301" s="83">
        <v>3895.54</v>
      </c>
      <c r="AF301" s="83">
        <v>49289.32</v>
      </c>
      <c r="AG301" s="83">
        <v>47154.679999999993</v>
      </c>
      <c r="AJ301" s="83">
        <v>31518.9</v>
      </c>
      <c r="AK301" s="83">
        <v>10532.07</v>
      </c>
      <c r="AL301" s="83">
        <v>697.96</v>
      </c>
      <c r="AM301" s="83">
        <v>1129.6099999999999</v>
      </c>
      <c r="AN301" s="83">
        <v>8360.31</v>
      </c>
      <c r="AQ301" s="83">
        <v>12916.55</v>
      </c>
      <c r="AT301" s="83">
        <v>798</v>
      </c>
      <c r="AU301" s="83">
        <v>2563.1000000000004</v>
      </c>
      <c r="BB301" s="83">
        <v>3449.21</v>
      </c>
      <c r="BD301" s="83">
        <v>29229.469999999998</v>
      </c>
      <c r="BE301" s="83">
        <v>1840</v>
      </c>
      <c r="BM301" s="83">
        <v>25305.280000000002</v>
      </c>
      <c r="BN301" s="83">
        <v>2899.5</v>
      </c>
      <c r="BO301" s="83">
        <v>959</v>
      </c>
      <c r="BP301" s="83">
        <v>158.63999999999999</v>
      </c>
      <c r="BV301" s="83">
        <v>79030.36</v>
      </c>
      <c r="BY301" s="83">
        <v>4917.29</v>
      </c>
      <c r="CA301" s="83">
        <v>26867.1</v>
      </c>
      <c r="CC301" s="83">
        <v>2922.65</v>
      </c>
      <c r="CK301" s="83">
        <v>1065.1199999999999</v>
      </c>
      <c r="CL301" s="83">
        <v>1065.1199999999999</v>
      </c>
    </row>
    <row r="302" spans="2:98" x14ac:dyDescent="0.25">
      <c r="B302" s="84" t="s">
        <v>291</v>
      </c>
      <c r="C302" s="84" t="s">
        <v>292</v>
      </c>
      <c r="D302" s="83">
        <v>3946075.5400000005</v>
      </c>
      <c r="E302" s="83">
        <v>1393932.85</v>
      </c>
      <c r="F302" s="83">
        <v>27471.75</v>
      </c>
      <c r="G302" s="83">
        <v>3909.27</v>
      </c>
      <c r="I302" s="83">
        <v>84092.5</v>
      </c>
      <c r="J302" s="83">
        <v>20190.11</v>
      </c>
      <c r="K302" s="83">
        <v>24076</v>
      </c>
      <c r="L302" s="83">
        <v>629671.56000000006</v>
      </c>
      <c r="M302" s="83">
        <v>12262.72</v>
      </c>
      <c r="N302" s="83">
        <v>4917.9799999999996</v>
      </c>
      <c r="P302" s="83">
        <v>13887.91</v>
      </c>
      <c r="Q302" s="83">
        <v>4171.1100000000006</v>
      </c>
      <c r="T302" s="83">
        <v>114592.6</v>
      </c>
      <c r="U302" s="83">
        <v>49806.42</v>
      </c>
      <c r="V302" s="83">
        <v>208141.47</v>
      </c>
      <c r="W302" s="83">
        <v>58086.179999999993</v>
      </c>
      <c r="AB302" s="83">
        <v>5013.04</v>
      </c>
      <c r="AC302" s="83">
        <v>2328.17</v>
      </c>
      <c r="AD302" s="83">
        <v>6645.27</v>
      </c>
      <c r="AE302" s="83">
        <v>11325.7</v>
      </c>
      <c r="AF302" s="83">
        <v>224920.06</v>
      </c>
      <c r="AG302" s="83">
        <v>167434.94</v>
      </c>
      <c r="AJ302" s="83">
        <v>134750.1</v>
      </c>
      <c r="AK302" s="83">
        <v>28368.02</v>
      </c>
      <c r="AL302" s="83">
        <v>50835.93</v>
      </c>
      <c r="AM302" s="83">
        <v>30099</v>
      </c>
      <c r="AN302" s="83">
        <v>15500.96</v>
      </c>
      <c r="AO302" s="83">
        <v>23452.58</v>
      </c>
      <c r="AP302" s="83">
        <v>23381.919999999998</v>
      </c>
      <c r="AT302" s="83">
        <v>9968.18</v>
      </c>
      <c r="AU302" s="83">
        <v>89934.46</v>
      </c>
      <c r="AV302" s="83">
        <v>12208</v>
      </c>
      <c r="AW302" s="83">
        <v>2391.6</v>
      </c>
      <c r="AY302" s="83">
        <v>45542.53</v>
      </c>
      <c r="AZ302" s="83">
        <v>17000</v>
      </c>
      <c r="BA302" s="83">
        <v>6075</v>
      </c>
      <c r="BB302" s="83">
        <v>15627.869999999999</v>
      </c>
      <c r="BC302" s="83">
        <v>9579</v>
      </c>
      <c r="BF302" s="83">
        <v>4800</v>
      </c>
      <c r="BL302" s="83">
        <v>1000</v>
      </c>
      <c r="BM302" s="83">
        <v>86508.590000000011</v>
      </c>
      <c r="BN302" s="83">
        <v>7671.49</v>
      </c>
      <c r="BQ302" s="83">
        <v>29964.37</v>
      </c>
      <c r="BR302" s="83">
        <v>5954.5</v>
      </c>
      <c r="BV302" s="83">
        <v>30059.88</v>
      </c>
      <c r="BX302" s="83">
        <v>36028.879999999997</v>
      </c>
      <c r="BY302" s="83">
        <v>44100.56</v>
      </c>
      <c r="CC302" s="83">
        <v>6442.47</v>
      </c>
      <c r="CK302" s="83">
        <v>17061.16</v>
      </c>
      <c r="CL302" s="83">
        <v>17061.16</v>
      </c>
      <c r="CP302" s="83">
        <v>46677.599999999999</v>
      </c>
      <c r="CR302" s="83">
        <v>5314.37</v>
      </c>
      <c r="CT302" s="83">
        <v>42898.91</v>
      </c>
    </row>
    <row r="303" spans="2:98" x14ac:dyDescent="0.25">
      <c r="B303" s="84" t="s">
        <v>347</v>
      </c>
      <c r="C303" s="84" t="s">
        <v>348</v>
      </c>
      <c r="D303" s="83">
        <v>3120463.78</v>
      </c>
      <c r="E303" s="83">
        <v>1046394.88</v>
      </c>
      <c r="F303" s="83">
        <v>16623.43</v>
      </c>
      <c r="G303" s="83">
        <v>24008.940000000002</v>
      </c>
      <c r="I303" s="83">
        <v>20604.46</v>
      </c>
      <c r="J303" s="83">
        <v>29665.87</v>
      </c>
      <c r="L303" s="83">
        <v>525267.39</v>
      </c>
      <c r="M303" s="83">
        <v>20929.090000000004</v>
      </c>
      <c r="N303" s="83">
        <v>32274.23</v>
      </c>
      <c r="P303" s="83">
        <v>39776.35</v>
      </c>
      <c r="Q303" s="83">
        <v>4049.16</v>
      </c>
      <c r="T303" s="83">
        <v>84665.19</v>
      </c>
      <c r="U303" s="83">
        <v>50573.09</v>
      </c>
      <c r="V303" s="83">
        <v>163161.66999999998</v>
      </c>
      <c r="W303" s="83">
        <v>73312.429999999993</v>
      </c>
      <c r="AB303" s="83">
        <v>775.44</v>
      </c>
      <c r="AC303" s="83">
        <v>522.65</v>
      </c>
      <c r="AD303" s="83">
        <v>6053.49</v>
      </c>
      <c r="AE303" s="83">
        <v>16780.009999999998</v>
      </c>
      <c r="AF303" s="83">
        <v>173292.88</v>
      </c>
      <c r="AG303" s="83">
        <v>172296.78</v>
      </c>
      <c r="AH303" s="83">
        <v>2289.8999999999996</v>
      </c>
      <c r="AI303" s="83">
        <v>1426.3400000000001</v>
      </c>
      <c r="AJ303" s="83">
        <v>118439.56</v>
      </c>
      <c r="AK303" s="83">
        <v>32390.5</v>
      </c>
      <c r="AL303" s="83">
        <v>32997.599999999999</v>
      </c>
      <c r="AM303" s="83">
        <v>43753.84</v>
      </c>
      <c r="AN303" s="83">
        <v>17533.04</v>
      </c>
      <c r="AT303" s="83">
        <v>7375.32</v>
      </c>
      <c r="AU303" s="83">
        <v>20220.830000000002</v>
      </c>
      <c r="AV303" s="83">
        <v>3000</v>
      </c>
      <c r="AW303" s="83">
        <v>1626.87</v>
      </c>
      <c r="AY303" s="83">
        <v>2525.16</v>
      </c>
      <c r="AZ303" s="83">
        <v>23307.3</v>
      </c>
      <c r="BB303" s="83">
        <v>17766.400000000001</v>
      </c>
      <c r="BC303" s="83">
        <v>8744.17</v>
      </c>
      <c r="BD303" s="83">
        <v>16271.8</v>
      </c>
      <c r="BE303" s="83">
        <v>6588.05</v>
      </c>
      <c r="BL303" s="83">
        <v>1035.72</v>
      </c>
      <c r="BM303" s="83">
        <v>65393.799999999996</v>
      </c>
      <c r="BN303" s="83">
        <v>14949.369999999999</v>
      </c>
      <c r="BO303" s="83">
        <v>535</v>
      </c>
      <c r="BP303" s="83">
        <v>582.37</v>
      </c>
      <c r="BT303" s="83">
        <v>1601.12</v>
      </c>
      <c r="BU303" s="83">
        <v>1601.12</v>
      </c>
      <c r="BV303" s="83">
        <v>49943.509999999995</v>
      </c>
      <c r="BX303" s="83">
        <v>26828.28</v>
      </c>
      <c r="BY303" s="83">
        <v>40270.82</v>
      </c>
      <c r="CC303" s="83">
        <v>5490.15</v>
      </c>
      <c r="CK303" s="83">
        <v>13828.14</v>
      </c>
      <c r="CL303" s="83">
        <v>13828.14</v>
      </c>
      <c r="CO303" s="83">
        <v>27561.77</v>
      </c>
      <c r="CQ303" s="83">
        <v>1414.29</v>
      </c>
      <c r="CR303" s="83">
        <v>13745.33</v>
      </c>
    </row>
    <row r="304" spans="2:98" x14ac:dyDescent="0.25">
      <c r="B304" s="84" t="s">
        <v>665</v>
      </c>
      <c r="C304" s="84" t="s">
        <v>666</v>
      </c>
      <c r="D304" s="83">
        <v>4607373.74</v>
      </c>
      <c r="E304" s="83">
        <v>1563096.96</v>
      </c>
      <c r="F304" s="83">
        <v>49556.99</v>
      </c>
      <c r="G304" s="83">
        <v>4797.5599999999995</v>
      </c>
      <c r="I304" s="83">
        <v>50145.2</v>
      </c>
      <c r="J304" s="83">
        <v>31661.01</v>
      </c>
      <c r="K304" s="83">
        <v>28649.4</v>
      </c>
      <c r="L304" s="83">
        <v>743455.8899999999</v>
      </c>
      <c r="M304" s="83">
        <v>20378.309999999998</v>
      </c>
      <c r="N304" s="83">
        <v>18726.04</v>
      </c>
      <c r="P304" s="83">
        <v>40026</v>
      </c>
      <c r="T304" s="83">
        <v>127774.69</v>
      </c>
      <c r="U304" s="83">
        <v>59606.01</v>
      </c>
      <c r="V304" s="83">
        <v>244217.46000000002</v>
      </c>
      <c r="W304" s="83">
        <v>89230.87000000001</v>
      </c>
      <c r="AB304" s="83">
        <v>4106.2000000000007</v>
      </c>
      <c r="AC304" s="83">
        <v>2025.54</v>
      </c>
      <c r="AD304" s="83">
        <v>7416.6299999999992</v>
      </c>
      <c r="AE304" s="83">
        <v>20079.27</v>
      </c>
      <c r="AF304" s="83">
        <v>253646.78999999998</v>
      </c>
      <c r="AG304" s="83">
        <v>272125.23</v>
      </c>
      <c r="AJ304" s="83">
        <v>111704.41</v>
      </c>
      <c r="AK304" s="83">
        <v>36212.6</v>
      </c>
      <c r="AL304" s="83">
        <v>61972.98</v>
      </c>
      <c r="AM304" s="83">
        <v>71310.080000000002</v>
      </c>
      <c r="AN304" s="83">
        <v>51586.710000000006</v>
      </c>
      <c r="AQ304" s="83">
        <v>14064.130000000001</v>
      </c>
      <c r="AT304" s="83">
        <v>5366.5300000000007</v>
      </c>
      <c r="AU304" s="83">
        <v>83296.759999999995</v>
      </c>
      <c r="AV304" s="83">
        <v>7043.36</v>
      </c>
      <c r="AW304" s="83">
        <v>2421.09</v>
      </c>
      <c r="AY304" s="83">
        <v>3262.48</v>
      </c>
      <c r="AZ304" s="83">
        <v>36999.03</v>
      </c>
      <c r="BB304" s="83">
        <v>28130.14</v>
      </c>
      <c r="BC304" s="83">
        <v>15227.449999999999</v>
      </c>
      <c r="BD304" s="83">
        <v>12195.59</v>
      </c>
      <c r="BE304" s="83">
        <v>7029</v>
      </c>
      <c r="BH304" s="83">
        <v>8005.5599999999995</v>
      </c>
      <c r="BM304" s="83">
        <v>91910.45</v>
      </c>
      <c r="BN304" s="83">
        <v>14017.619999999999</v>
      </c>
      <c r="BO304" s="83">
        <v>4392.7700000000004</v>
      </c>
      <c r="BQ304" s="83">
        <v>14222.67</v>
      </c>
      <c r="BS304" s="83">
        <v>6824.38</v>
      </c>
      <c r="BT304" s="83">
        <v>27039.189999999995</v>
      </c>
      <c r="BU304" s="83">
        <v>27039.189999999995</v>
      </c>
      <c r="BV304" s="83">
        <v>17644.36</v>
      </c>
      <c r="BX304" s="83">
        <v>41608.559999999998</v>
      </c>
      <c r="BY304" s="83">
        <v>63521.51</v>
      </c>
      <c r="CC304" s="83">
        <v>6292.8899999999994</v>
      </c>
      <c r="CK304" s="83">
        <v>15166.55</v>
      </c>
      <c r="CL304" s="83">
        <v>15166.55</v>
      </c>
      <c r="CO304" s="83">
        <v>30082.3</v>
      </c>
      <c r="CR304" s="83">
        <v>75855.45</v>
      </c>
      <c r="CT304" s="83">
        <v>12245.09</v>
      </c>
    </row>
    <row r="305" spans="2:98" x14ac:dyDescent="0.25">
      <c r="B305" s="84" t="s">
        <v>713</v>
      </c>
      <c r="C305" s="84" t="s">
        <v>714</v>
      </c>
      <c r="D305" s="83">
        <v>3940669.4000000004</v>
      </c>
      <c r="E305" s="83">
        <v>1192920.44</v>
      </c>
      <c r="F305" s="83">
        <v>130935.79000000001</v>
      </c>
      <c r="G305" s="83">
        <v>26734.13</v>
      </c>
      <c r="I305" s="83">
        <v>25681.35</v>
      </c>
      <c r="J305" s="83">
        <v>29775.91</v>
      </c>
      <c r="L305" s="83">
        <v>569915.96</v>
      </c>
      <c r="M305" s="83">
        <v>14457.880000000001</v>
      </c>
      <c r="N305" s="83">
        <v>71123.28</v>
      </c>
      <c r="P305" s="83">
        <v>91929.67</v>
      </c>
      <c r="T305" s="83">
        <v>100252.57999999999</v>
      </c>
      <c r="U305" s="83">
        <v>51316.299999999996</v>
      </c>
      <c r="V305" s="83">
        <v>172768.14</v>
      </c>
      <c r="W305" s="83">
        <v>59784.69</v>
      </c>
      <c r="AB305" s="83">
        <v>942.53000000000009</v>
      </c>
      <c r="AC305" s="83">
        <v>524.42999999999995</v>
      </c>
      <c r="AD305" s="83">
        <v>7769.46</v>
      </c>
      <c r="AE305" s="83">
        <v>16728.41</v>
      </c>
      <c r="AF305" s="83">
        <v>229851.05000000002</v>
      </c>
      <c r="AG305" s="83">
        <v>217017.13999999998</v>
      </c>
      <c r="AH305" s="83">
        <v>2634.87</v>
      </c>
      <c r="AI305" s="83">
        <v>1328.26</v>
      </c>
      <c r="AJ305" s="83">
        <v>233229.43</v>
      </c>
      <c r="AK305" s="83">
        <v>58600.71</v>
      </c>
      <c r="AL305" s="83">
        <v>45605.78</v>
      </c>
      <c r="AM305" s="83">
        <v>39003.979999999996</v>
      </c>
      <c r="AN305" s="83">
        <v>16725.080000000002</v>
      </c>
      <c r="AT305" s="83">
        <v>17474.25</v>
      </c>
      <c r="AU305" s="83">
        <v>20274.170000000002</v>
      </c>
      <c r="AV305" s="83">
        <v>5775</v>
      </c>
      <c r="AW305" s="83">
        <v>1562.82</v>
      </c>
      <c r="AY305" s="83">
        <v>449</v>
      </c>
      <c r="AZ305" s="83">
        <v>13701.8</v>
      </c>
      <c r="BB305" s="83">
        <v>19028.900000000001</v>
      </c>
      <c r="BC305" s="83">
        <v>35896.76</v>
      </c>
      <c r="BD305" s="83">
        <v>14212.18</v>
      </c>
      <c r="BE305" s="83">
        <v>1092.48</v>
      </c>
      <c r="BM305" s="83">
        <v>67383.02</v>
      </c>
      <c r="BN305" s="83">
        <v>13006.369999999999</v>
      </c>
      <c r="BO305" s="83">
        <v>1140.51</v>
      </c>
      <c r="BP305" s="83">
        <v>6087.4</v>
      </c>
      <c r="BQ305" s="83">
        <v>36416.71</v>
      </c>
      <c r="BT305" s="83">
        <v>8863.1</v>
      </c>
      <c r="BU305" s="83">
        <v>8863.1</v>
      </c>
      <c r="BV305" s="83">
        <v>81284.679999999993</v>
      </c>
      <c r="BX305" s="83">
        <v>47530.99</v>
      </c>
      <c r="BY305" s="83">
        <v>36828.959999999999</v>
      </c>
      <c r="CC305" s="83">
        <v>13384.560000000001</v>
      </c>
      <c r="CK305" s="83">
        <v>16043.94</v>
      </c>
      <c r="CL305" s="83">
        <v>16043.94</v>
      </c>
      <c r="CO305" s="83">
        <v>35867.240000000005</v>
      </c>
      <c r="CP305" s="83">
        <v>11.58</v>
      </c>
      <c r="CQ305" s="83">
        <v>5628.7</v>
      </c>
      <c r="CR305" s="83">
        <v>715.53</v>
      </c>
      <c r="CT305" s="83">
        <v>33451.5</v>
      </c>
    </row>
    <row r="306" spans="2:98" x14ac:dyDescent="0.25">
      <c r="B306" s="84" t="s">
        <v>557</v>
      </c>
      <c r="C306" s="84" t="s">
        <v>558</v>
      </c>
      <c r="D306" s="83">
        <v>4177484.9299999992</v>
      </c>
      <c r="E306" s="83">
        <v>999091.31</v>
      </c>
      <c r="F306" s="83">
        <v>31337.48</v>
      </c>
      <c r="I306" s="83">
        <v>115791.18999999999</v>
      </c>
      <c r="J306" s="83">
        <v>56543.56</v>
      </c>
      <c r="K306" s="83">
        <v>6019</v>
      </c>
      <c r="L306" s="83">
        <v>711949.95</v>
      </c>
      <c r="M306" s="83">
        <v>11260.199999999999</v>
      </c>
      <c r="N306" s="83">
        <v>26269.45</v>
      </c>
      <c r="P306" s="83">
        <v>68200</v>
      </c>
      <c r="Q306" s="83">
        <v>3200.98</v>
      </c>
      <c r="T306" s="83">
        <v>85151.83</v>
      </c>
      <c r="U306" s="83">
        <v>60427.409999999996</v>
      </c>
      <c r="V306" s="83">
        <v>163841.84000000003</v>
      </c>
      <c r="W306" s="83">
        <v>84929.530000000013</v>
      </c>
      <c r="AB306" s="83">
        <v>5266.7699999999995</v>
      </c>
      <c r="AC306" s="83">
        <v>4641.42</v>
      </c>
      <c r="AD306" s="83">
        <v>5892.53</v>
      </c>
      <c r="AE306" s="83">
        <v>24231.500000000004</v>
      </c>
      <c r="AF306" s="83">
        <v>163554.22000000003</v>
      </c>
      <c r="AG306" s="83">
        <v>228435.78</v>
      </c>
      <c r="AJ306" s="83">
        <v>259727.81</v>
      </c>
      <c r="AK306" s="83">
        <v>67068.259999999995</v>
      </c>
      <c r="AL306" s="83">
        <v>55160.38</v>
      </c>
      <c r="AM306" s="83">
        <v>12938.95</v>
      </c>
      <c r="AN306" s="83">
        <v>35296.42</v>
      </c>
      <c r="AO306" s="83">
        <v>9032.4699999999993</v>
      </c>
      <c r="AP306" s="83">
        <v>17112.8</v>
      </c>
      <c r="AQ306" s="83">
        <v>40045.379999999997</v>
      </c>
      <c r="AT306" s="83">
        <v>25718</v>
      </c>
      <c r="AU306" s="83">
        <v>44581.270000000004</v>
      </c>
      <c r="AV306" s="83">
        <v>3964.5</v>
      </c>
      <c r="AW306" s="83">
        <v>2562</v>
      </c>
      <c r="AY306" s="83">
        <v>1472.01</v>
      </c>
      <c r="AZ306" s="83">
        <v>1500</v>
      </c>
      <c r="BB306" s="83">
        <v>13509.76</v>
      </c>
      <c r="BC306" s="83">
        <v>21845.87</v>
      </c>
      <c r="BD306" s="83">
        <v>60382.79</v>
      </c>
      <c r="BG306" s="83">
        <v>48821.8</v>
      </c>
      <c r="BI306" s="83">
        <v>983.86</v>
      </c>
      <c r="BM306" s="83">
        <v>53421.919999999998</v>
      </c>
      <c r="BN306" s="83">
        <v>48332.100000000006</v>
      </c>
      <c r="BO306" s="83">
        <v>339.15</v>
      </c>
      <c r="BP306" s="83">
        <v>340.47</v>
      </c>
      <c r="BQ306" s="83">
        <v>21965.27</v>
      </c>
      <c r="BT306" s="83">
        <v>7441.93</v>
      </c>
      <c r="BU306" s="83">
        <v>7441.93</v>
      </c>
      <c r="BV306" s="83">
        <v>224382.93</v>
      </c>
      <c r="BY306" s="83">
        <v>51720.09</v>
      </c>
      <c r="BZ306" s="83">
        <v>9752.1200000000008</v>
      </c>
      <c r="CA306" s="83">
        <v>80786.19</v>
      </c>
      <c r="CC306" s="83">
        <v>22854.55</v>
      </c>
      <c r="CK306" s="83">
        <v>78387.929999999993</v>
      </c>
      <c r="CL306" s="83">
        <v>78387.929999999993</v>
      </c>
    </row>
    <row r="307" spans="2:98" x14ac:dyDescent="0.25">
      <c r="B307" s="84" t="s">
        <v>623</v>
      </c>
      <c r="C307" s="84" t="s">
        <v>848</v>
      </c>
      <c r="D307" s="83">
        <v>2394765.89</v>
      </c>
      <c r="E307" s="83">
        <v>495781.81</v>
      </c>
      <c r="I307" s="83">
        <v>10291.58</v>
      </c>
      <c r="L307" s="83">
        <v>543310</v>
      </c>
      <c r="P307" s="83">
        <v>4999.96</v>
      </c>
      <c r="T307" s="83">
        <v>29699.919999999998</v>
      </c>
      <c r="U307" s="83">
        <v>13435.18</v>
      </c>
      <c r="V307" s="83">
        <v>64291.11</v>
      </c>
      <c r="W307" s="83">
        <v>62238.399999999994</v>
      </c>
      <c r="AD307" s="83">
        <v>4035.53</v>
      </c>
      <c r="AE307" s="83">
        <v>4491.1200000000008</v>
      </c>
      <c r="AF307" s="83">
        <v>87917.71</v>
      </c>
      <c r="AG307" s="83">
        <v>127716.26999999999</v>
      </c>
      <c r="AH307" s="83">
        <v>2866.3900000000003</v>
      </c>
      <c r="AI307" s="83">
        <v>3189.98</v>
      </c>
      <c r="AJ307" s="83">
        <v>134979.54999999999</v>
      </c>
      <c r="AK307" s="83">
        <v>5331.53</v>
      </c>
      <c r="AL307" s="83">
        <v>56583.8</v>
      </c>
      <c r="AN307" s="83">
        <v>33537.589999999997</v>
      </c>
      <c r="AO307" s="83">
        <v>108014.62</v>
      </c>
      <c r="AQ307" s="83">
        <v>147901.5</v>
      </c>
      <c r="AT307" s="83">
        <v>17242.989999999998</v>
      </c>
      <c r="AU307" s="83">
        <v>65030.47</v>
      </c>
      <c r="AV307" s="83">
        <v>13340.9</v>
      </c>
      <c r="AY307" s="83">
        <v>6122.26</v>
      </c>
      <c r="BC307" s="83">
        <v>22650.23</v>
      </c>
      <c r="BF307" s="83">
        <v>180617.4</v>
      </c>
      <c r="BM307" s="83">
        <v>19987.759999999998</v>
      </c>
      <c r="BN307" s="83">
        <v>8444.4500000000007</v>
      </c>
      <c r="BO307" s="83">
        <v>17524.510000000002</v>
      </c>
      <c r="BV307" s="83">
        <v>38625.68</v>
      </c>
      <c r="CC307" s="83">
        <v>2235.54</v>
      </c>
      <c r="CE307" s="83">
        <v>33090.9</v>
      </c>
      <c r="CF307" s="83">
        <v>29239.25</v>
      </c>
    </row>
    <row r="308" spans="2:98" x14ac:dyDescent="0.25">
      <c r="B308" s="84" t="s">
        <v>773</v>
      </c>
      <c r="C308" s="84" t="s">
        <v>774</v>
      </c>
      <c r="D308" s="83">
        <v>10300259.800000001</v>
      </c>
      <c r="E308" s="83">
        <v>3335468.75</v>
      </c>
      <c r="F308" s="83">
        <v>90280.33</v>
      </c>
      <c r="G308" s="83">
        <v>163023.87</v>
      </c>
      <c r="I308" s="83">
        <v>24010</v>
      </c>
      <c r="J308" s="83">
        <v>76998.34</v>
      </c>
      <c r="K308" s="83">
        <v>33057</v>
      </c>
      <c r="L308" s="83">
        <v>1533023.98</v>
      </c>
      <c r="M308" s="83">
        <v>66538</v>
      </c>
      <c r="N308" s="83">
        <v>52099.74</v>
      </c>
      <c r="P308" s="83">
        <v>18605</v>
      </c>
      <c r="Q308" s="83">
        <v>9315.16</v>
      </c>
      <c r="T308" s="83">
        <v>275446.71999999997</v>
      </c>
      <c r="U308" s="83">
        <v>123811.22999999998</v>
      </c>
      <c r="V308" s="83">
        <v>544970.06999999995</v>
      </c>
      <c r="W308" s="83">
        <v>186426.18</v>
      </c>
      <c r="AB308" s="83">
        <v>7230.49</v>
      </c>
      <c r="AC308" s="83">
        <v>3327.3300000000004</v>
      </c>
      <c r="AD308" s="83">
        <v>18116.23</v>
      </c>
      <c r="AE308" s="83">
        <v>19254.890000000003</v>
      </c>
      <c r="AF308" s="83">
        <v>492480</v>
      </c>
      <c r="AG308" s="83">
        <v>486266</v>
      </c>
      <c r="AJ308" s="83">
        <v>389228.50999999989</v>
      </c>
      <c r="AK308" s="83">
        <v>12263.599999999999</v>
      </c>
      <c r="AL308" s="83">
        <v>52708.74</v>
      </c>
      <c r="AM308" s="83">
        <v>12226.75</v>
      </c>
      <c r="AN308" s="83">
        <v>16713.05</v>
      </c>
      <c r="AO308" s="83">
        <v>33438.380000000005</v>
      </c>
      <c r="AP308" s="83">
        <v>9723.86</v>
      </c>
      <c r="AQ308" s="83">
        <v>4446.2</v>
      </c>
      <c r="AT308" s="83">
        <v>19464.03</v>
      </c>
      <c r="AU308" s="83">
        <v>207282.32</v>
      </c>
      <c r="AW308" s="83">
        <v>31007.33</v>
      </c>
      <c r="AZ308" s="83">
        <v>22416.1</v>
      </c>
      <c r="BA308" s="83">
        <v>9496.32</v>
      </c>
      <c r="BB308" s="83">
        <v>48564.84</v>
      </c>
      <c r="BC308" s="83">
        <v>3858.8</v>
      </c>
      <c r="BD308" s="83">
        <v>91068.11</v>
      </c>
      <c r="BE308" s="83">
        <v>5069.9800000000005</v>
      </c>
      <c r="BH308" s="83">
        <v>9669.75</v>
      </c>
      <c r="BM308" s="83">
        <v>88004.45</v>
      </c>
      <c r="BN308" s="83">
        <v>448423.19999999995</v>
      </c>
      <c r="BO308" s="83">
        <v>290.7</v>
      </c>
      <c r="BP308" s="83">
        <v>10757.93</v>
      </c>
      <c r="BS308" s="83">
        <v>225798.95</v>
      </c>
      <c r="BT308" s="83">
        <v>21224.46</v>
      </c>
      <c r="BU308" s="83">
        <v>21224.46</v>
      </c>
      <c r="BV308" s="83">
        <v>250183.61</v>
      </c>
      <c r="BX308" s="83">
        <v>30092.560000000001</v>
      </c>
      <c r="BY308" s="83">
        <v>134656.32999999999</v>
      </c>
      <c r="CC308" s="83">
        <v>17201.96</v>
      </c>
      <c r="CK308" s="83">
        <v>43282.899999999994</v>
      </c>
      <c r="CL308" s="83">
        <v>43282.899999999994</v>
      </c>
      <c r="CN308" s="83">
        <v>441445.12</v>
      </c>
      <c r="CP308" s="83">
        <v>5323.02</v>
      </c>
      <c r="CQ308" s="83">
        <v>32898.42</v>
      </c>
      <c r="CT308" s="83">
        <v>12280.21</v>
      </c>
    </row>
    <row r="309" spans="2:98" x14ac:dyDescent="0.25">
      <c r="B309" s="84" t="s">
        <v>525</v>
      </c>
      <c r="C309" s="84" t="s">
        <v>526</v>
      </c>
      <c r="D309" s="83">
        <v>22274949.260000017</v>
      </c>
      <c r="E309" s="83">
        <v>7846171.5600000005</v>
      </c>
      <c r="F309" s="83">
        <v>453716.43</v>
      </c>
      <c r="G309" s="83">
        <v>293753.66000000003</v>
      </c>
      <c r="I309" s="83">
        <v>193649</v>
      </c>
      <c r="J309" s="83">
        <v>223072.06</v>
      </c>
      <c r="K309" s="83">
        <v>29076</v>
      </c>
      <c r="L309" s="83">
        <v>2767942.3200000003</v>
      </c>
      <c r="M309" s="83">
        <v>204832.28000000003</v>
      </c>
      <c r="N309" s="83">
        <v>162973.22999999998</v>
      </c>
      <c r="P309" s="83">
        <v>284317.97000000003</v>
      </c>
      <c r="Q309" s="83">
        <v>83626.39999999998</v>
      </c>
      <c r="T309" s="83">
        <v>674715.88</v>
      </c>
      <c r="U309" s="83">
        <v>261192.90999999997</v>
      </c>
      <c r="V309" s="83">
        <v>1265208.8499999999</v>
      </c>
      <c r="W309" s="83">
        <v>364750.12999999995</v>
      </c>
      <c r="AB309" s="83">
        <v>6141.4200000000374</v>
      </c>
      <c r="AC309" s="83">
        <v>19743.349999999999</v>
      </c>
      <c r="AD309" s="83">
        <v>47075.86</v>
      </c>
      <c r="AE309" s="83">
        <v>35021.659999999996</v>
      </c>
      <c r="AF309" s="83">
        <v>1336847.5900000001</v>
      </c>
      <c r="AG309" s="83">
        <v>944923.30999999994</v>
      </c>
      <c r="AH309" s="83">
        <v>0.04</v>
      </c>
      <c r="AI309" s="83">
        <v>0.05</v>
      </c>
      <c r="AJ309" s="83">
        <v>809131.25000000023</v>
      </c>
      <c r="AK309" s="83">
        <v>119218.7</v>
      </c>
      <c r="AL309" s="83">
        <v>347259.70999999996</v>
      </c>
      <c r="AM309" s="83">
        <v>26263.32</v>
      </c>
      <c r="AN309" s="83">
        <v>618106.94999999995</v>
      </c>
      <c r="AO309" s="83">
        <v>15181.35</v>
      </c>
      <c r="AQ309" s="83">
        <v>52749.599999999999</v>
      </c>
      <c r="AT309" s="83">
        <v>67297.430000000008</v>
      </c>
      <c r="AU309" s="83">
        <v>68843.34</v>
      </c>
      <c r="AV309" s="83">
        <v>11213.5</v>
      </c>
      <c r="AW309" s="83">
        <v>13806.64</v>
      </c>
      <c r="AX309" s="83">
        <v>16264.5</v>
      </c>
      <c r="AY309" s="83">
        <v>158877.46999999997</v>
      </c>
      <c r="AZ309" s="83">
        <v>89457.36</v>
      </c>
      <c r="BA309" s="83">
        <v>16521.12</v>
      </c>
      <c r="BB309" s="83">
        <v>63164.97</v>
      </c>
      <c r="BC309" s="83">
        <v>30905.83</v>
      </c>
      <c r="BD309" s="83">
        <v>127627.16</v>
      </c>
      <c r="BE309" s="83">
        <v>-195.95000000000002</v>
      </c>
      <c r="BF309" s="83">
        <v>162</v>
      </c>
      <c r="BG309" s="83">
        <v>7026.79</v>
      </c>
      <c r="BI309" s="83">
        <v>22243.81</v>
      </c>
      <c r="BJ309" s="83">
        <v>502534.57</v>
      </c>
      <c r="BM309" s="83">
        <v>306061.15999999997</v>
      </c>
      <c r="BN309" s="83">
        <v>106681.87</v>
      </c>
      <c r="BO309" s="83">
        <v>6754.5</v>
      </c>
      <c r="BP309" s="83">
        <v>49029.46</v>
      </c>
      <c r="BQ309" s="83">
        <v>173782.74</v>
      </c>
      <c r="BR309" s="83">
        <v>1250</v>
      </c>
      <c r="BT309" s="83">
        <v>420</v>
      </c>
      <c r="BU309" s="83">
        <v>420</v>
      </c>
      <c r="BV309" s="83">
        <v>129717.22</v>
      </c>
      <c r="BY309" s="83">
        <v>312254.18000000005</v>
      </c>
      <c r="BZ309" s="83">
        <v>99038.52</v>
      </c>
      <c r="CC309" s="83">
        <v>43672.36</v>
      </c>
      <c r="CE309" s="83">
        <v>99296</v>
      </c>
      <c r="CK309" s="83">
        <v>57344.9</v>
      </c>
      <c r="CL309" s="83">
        <v>57344.9</v>
      </c>
      <c r="CN309" s="83">
        <v>15274.44</v>
      </c>
      <c r="CQ309" s="83">
        <v>11661.32</v>
      </c>
      <c r="CR309" s="83">
        <v>18023.32</v>
      </c>
      <c r="CT309" s="83">
        <v>162273.88999999998</v>
      </c>
    </row>
    <row r="310" spans="2:98" x14ac:dyDescent="0.25">
      <c r="B310" s="84" t="s">
        <v>837</v>
      </c>
      <c r="C310" s="84" t="s">
        <v>838</v>
      </c>
      <c r="D310" s="83">
        <v>302988375.17000008</v>
      </c>
      <c r="E310" s="83">
        <v>99919271.980000004</v>
      </c>
      <c r="F310" s="83">
        <v>4770851.0599999987</v>
      </c>
      <c r="G310" s="83">
        <v>7826808.2199999997</v>
      </c>
      <c r="I310" s="83">
        <v>7785935.6099999994</v>
      </c>
      <c r="J310" s="83">
        <v>1310122.8299999998</v>
      </c>
      <c r="K310" s="83">
        <v>1286353.6599999999</v>
      </c>
      <c r="L310" s="83">
        <v>43281974.32</v>
      </c>
      <c r="M310" s="83">
        <v>1932626.66</v>
      </c>
      <c r="N310" s="83">
        <v>1997577.9</v>
      </c>
      <c r="Q310" s="83">
        <v>299156.69999999995</v>
      </c>
      <c r="T310" s="83">
        <v>9187021.3599999994</v>
      </c>
      <c r="U310" s="83">
        <v>3536463.33</v>
      </c>
      <c r="V310" s="83">
        <v>17140210.260000002</v>
      </c>
      <c r="W310" s="83">
        <v>5342161.3899999997</v>
      </c>
      <c r="Y310" s="83">
        <v>49321.55</v>
      </c>
      <c r="AB310" s="83">
        <v>320654.58999999997</v>
      </c>
      <c r="AC310" s="83">
        <v>94603.199999999968</v>
      </c>
      <c r="AD310" s="83">
        <v>736954.48999999976</v>
      </c>
      <c r="AE310" s="83">
        <v>557408.17999999993</v>
      </c>
      <c r="AF310" s="83">
        <v>14211959.08</v>
      </c>
      <c r="AG310" s="83">
        <v>12386151.930000002</v>
      </c>
      <c r="AH310" s="83">
        <v>2237685.0900000003</v>
      </c>
      <c r="AI310" s="83">
        <v>720804.22000000009</v>
      </c>
      <c r="AJ310" s="83">
        <v>8296670.8600000013</v>
      </c>
      <c r="AK310" s="83">
        <v>551330.91</v>
      </c>
      <c r="AL310" s="83">
        <v>5539552.0800000001</v>
      </c>
      <c r="AM310" s="83">
        <v>6503802.79</v>
      </c>
      <c r="AN310" s="83">
        <v>3831332.79</v>
      </c>
      <c r="AO310" s="83">
        <v>16715.579999999998</v>
      </c>
      <c r="AT310" s="83">
        <v>4441356.9799999995</v>
      </c>
      <c r="AU310" s="83">
        <v>7541093.3100000005</v>
      </c>
      <c r="AV310" s="83">
        <v>13626.4</v>
      </c>
      <c r="AW310" s="83">
        <v>45604.47</v>
      </c>
      <c r="AY310" s="83">
        <v>2306936.7299999995</v>
      </c>
      <c r="AZ310" s="83">
        <v>414121.01</v>
      </c>
      <c r="BA310" s="83">
        <v>83071.95</v>
      </c>
      <c r="BB310" s="83">
        <v>942447.26999999979</v>
      </c>
      <c r="BC310" s="83">
        <v>468488.85000000009</v>
      </c>
      <c r="BD310" s="83">
        <v>487169.65</v>
      </c>
      <c r="BE310" s="83">
        <v>240223.65000000002</v>
      </c>
      <c r="BF310" s="83">
        <v>13948.58</v>
      </c>
      <c r="BG310" s="83">
        <v>653036.44999999995</v>
      </c>
      <c r="BI310" s="83">
        <v>2047612.4500000002</v>
      </c>
      <c r="BJ310" s="83">
        <v>10904.91</v>
      </c>
      <c r="BL310" s="83">
        <v>7583.18</v>
      </c>
      <c r="BM310" s="83">
        <v>2572583.5900000003</v>
      </c>
      <c r="BN310" s="83">
        <v>3858457.34</v>
      </c>
      <c r="BO310" s="83">
        <v>4623.7</v>
      </c>
      <c r="BP310" s="83">
        <v>311349.34999999998</v>
      </c>
      <c r="BQ310" s="83">
        <v>1292936.3799999999</v>
      </c>
      <c r="BT310" s="83">
        <v>202862.96</v>
      </c>
      <c r="BU310" s="83">
        <v>202862.96</v>
      </c>
      <c r="BV310" s="83">
        <v>517000</v>
      </c>
      <c r="BX310" s="83">
        <v>1134020.6199999999</v>
      </c>
      <c r="BY310" s="83">
        <v>2565442.58</v>
      </c>
      <c r="CC310" s="83">
        <v>344927.72</v>
      </c>
      <c r="CD310" s="83">
        <v>165.31</v>
      </c>
      <c r="CK310" s="83">
        <v>1094527.04</v>
      </c>
      <c r="CL310" s="83">
        <v>1094527.04</v>
      </c>
      <c r="CN310" s="83">
        <v>3620698.0300000003</v>
      </c>
      <c r="CO310" s="83">
        <v>641451.18000000005</v>
      </c>
      <c r="CP310" s="83">
        <v>376173.68</v>
      </c>
      <c r="CR310" s="83">
        <v>423181.17</v>
      </c>
      <c r="CT310" s="83">
        <v>2639266.0599999996</v>
      </c>
    </row>
    <row r="311" spans="2:98" x14ac:dyDescent="0.25">
      <c r="B311" s="84" t="s">
        <v>333</v>
      </c>
      <c r="C311" s="84" t="s">
        <v>847</v>
      </c>
      <c r="D311" s="83">
        <v>54329288.250000007</v>
      </c>
      <c r="E311" s="83">
        <v>18563601.979999997</v>
      </c>
      <c r="F311" s="83">
        <v>635161.30999999994</v>
      </c>
      <c r="G311" s="83">
        <v>1393984.4800000002</v>
      </c>
      <c r="I311" s="83">
        <v>2356667.9500000002</v>
      </c>
      <c r="J311" s="83">
        <v>341125.28</v>
      </c>
      <c r="K311" s="83">
        <v>86067.4</v>
      </c>
      <c r="L311" s="83">
        <v>7238041.8199999994</v>
      </c>
      <c r="M311" s="83">
        <v>341876.23</v>
      </c>
      <c r="N311" s="83">
        <v>252177.97</v>
      </c>
      <c r="P311" s="83">
        <v>195850.58000000002</v>
      </c>
      <c r="Q311" s="83">
        <v>78202.69</v>
      </c>
      <c r="R311" s="83">
        <v>7.1054273576010019E-15</v>
      </c>
      <c r="T311" s="83">
        <v>1731158.6199999999</v>
      </c>
      <c r="U311" s="83">
        <v>597932.05999999994</v>
      </c>
      <c r="V311" s="83">
        <v>3288569.0800000005</v>
      </c>
      <c r="W311" s="83">
        <v>876080.49000000011</v>
      </c>
      <c r="AB311" s="83">
        <v>52230.57999999998</v>
      </c>
      <c r="AC311" s="83">
        <v>26330.159999999996</v>
      </c>
      <c r="AD311" s="83">
        <v>104720.32000000001</v>
      </c>
      <c r="AE311" s="83">
        <v>76628.090000000011</v>
      </c>
      <c r="AF311" s="83">
        <v>2918787.6700000004</v>
      </c>
      <c r="AG311" s="83">
        <v>2273940.33</v>
      </c>
      <c r="AH311" s="83">
        <v>328592</v>
      </c>
      <c r="AI311" s="83">
        <v>50354.109999999986</v>
      </c>
      <c r="AJ311" s="83">
        <v>1321091.56</v>
      </c>
      <c r="AK311" s="83">
        <v>238330.15</v>
      </c>
      <c r="AL311" s="83">
        <v>847941.54999999993</v>
      </c>
      <c r="AM311" s="83">
        <v>906194.34000000008</v>
      </c>
      <c r="AN311" s="83">
        <v>664042.14</v>
      </c>
      <c r="AP311" s="83">
        <v>14285.31</v>
      </c>
      <c r="AQ311" s="83">
        <v>33113.67</v>
      </c>
      <c r="AS311" s="83">
        <v>752012.24000000011</v>
      </c>
      <c r="AT311" s="83">
        <v>375181.1</v>
      </c>
      <c r="AU311" s="83">
        <v>282213.53000000003</v>
      </c>
      <c r="AV311" s="83">
        <v>25805</v>
      </c>
      <c r="AW311" s="83">
        <v>15659.03</v>
      </c>
      <c r="AY311" s="83">
        <v>280</v>
      </c>
      <c r="AZ311" s="83">
        <v>155624</v>
      </c>
      <c r="BA311" s="83">
        <v>110802.51000000001</v>
      </c>
      <c r="BB311" s="83">
        <v>116436.12000000001</v>
      </c>
      <c r="BC311" s="83">
        <v>78200.12</v>
      </c>
      <c r="BD311" s="83">
        <v>156391.56</v>
      </c>
      <c r="BE311" s="83">
        <v>81760.62</v>
      </c>
      <c r="BF311" s="83">
        <v>5437.82</v>
      </c>
      <c r="BG311" s="83">
        <v>13283.36</v>
      </c>
      <c r="BH311" s="83">
        <v>28253.78</v>
      </c>
      <c r="BI311" s="83">
        <v>9046.0300000000007</v>
      </c>
      <c r="BL311" s="83">
        <v>494.9</v>
      </c>
      <c r="BM311" s="83">
        <v>381352</v>
      </c>
      <c r="BN311" s="83">
        <v>641226.52</v>
      </c>
      <c r="BO311" s="83">
        <v>2138.88</v>
      </c>
      <c r="BP311" s="83">
        <v>93970.459999999992</v>
      </c>
      <c r="BQ311" s="83">
        <v>604617.04</v>
      </c>
      <c r="BR311" s="83">
        <v>393183.05</v>
      </c>
      <c r="BT311" s="83">
        <v>7614.79</v>
      </c>
      <c r="BU311" s="83">
        <v>7614.79</v>
      </c>
      <c r="BV311" s="83">
        <v>473816.78</v>
      </c>
      <c r="BW311" s="83">
        <v>23681.4</v>
      </c>
      <c r="BX311" s="83">
        <v>192336.43</v>
      </c>
      <c r="BY311" s="83">
        <v>560454.63</v>
      </c>
      <c r="CC311" s="83">
        <v>71578.819999999992</v>
      </c>
      <c r="CE311" s="83">
        <v>124860.75</v>
      </c>
      <c r="CF311" s="83">
        <v>5881.43</v>
      </c>
      <c r="CK311" s="83">
        <v>138089.5</v>
      </c>
      <c r="CL311" s="83">
        <v>138089.5</v>
      </c>
      <c r="CM311" s="83">
        <v>27522.720000000001</v>
      </c>
      <c r="CN311" s="83">
        <v>247559.66999999998</v>
      </c>
      <c r="CO311" s="83">
        <v>24634.26</v>
      </c>
      <c r="CP311" s="83">
        <v>145544.84</v>
      </c>
      <c r="CQ311" s="83">
        <v>36094.68</v>
      </c>
      <c r="CR311" s="83">
        <v>74230.139999999985</v>
      </c>
      <c r="CT311" s="83">
        <v>18937.82</v>
      </c>
    </row>
    <row r="312" spans="2:98" x14ac:dyDescent="0.25">
      <c r="B312" s="84" t="s">
        <v>677</v>
      </c>
      <c r="C312" s="84" t="s">
        <v>678</v>
      </c>
      <c r="D312" s="83">
        <v>59925116.710000016</v>
      </c>
      <c r="E312" s="83">
        <v>23178999.73</v>
      </c>
      <c r="F312" s="83">
        <v>995350.18999999983</v>
      </c>
      <c r="G312" s="83">
        <v>200527.00999999998</v>
      </c>
      <c r="I312" s="83">
        <v>1529344.95</v>
      </c>
      <c r="J312" s="83">
        <v>125159.97</v>
      </c>
      <c r="K312" s="83">
        <v>140637.07</v>
      </c>
      <c r="L312" s="83">
        <v>7922218.9299999997</v>
      </c>
      <c r="M312" s="83">
        <v>1319780.71</v>
      </c>
      <c r="N312" s="83">
        <v>133290.79</v>
      </c>
      <c r="P312" s="83">
        <v>238944.46</v>
      </c>
      <c r="Q312" s="83">
        <v>22425.4</v>
      </c>
      <c r="T312" s="83">
        <v>1976626.18</v>
      </c>
      <c r="U312" s="83">
        <v>711307.63</v>
      </c>
      <c r="V312" s="83">
        <v>3644139.8899999992</v>
      </c>
      <c r="W312" s="83">
        <v>996787.04999999981</v>
      </c>
      <c r="AB312" s="83">
        <v>69966.010000000009</v>
      </c>
      <c r="AC312" s="83">
        <v>28017.4</v>
      </c>
      <c r="AD312" s="83">
        <v>125845.76000000002</v>
      </c>
      <c r="AE312" s="83">
        <v>103040.01000000001</v>
      </c>
      <c r="AF312" s="83">
        <v>3704941.8699999996</v>
      </c>
      <c r="AG312" s="83">
        <v>2711834.4899999993</v>
      </c>
      <c r="AI312" s="83">
        <v>-99.039999999999992</v>
      </c>
      <c r="AJ312" s="83">
        <v>1686250.6500000001</v>
      </c>
      <c r="AK312" s="83">
        <v>241702.46000000002</v>
      </c>
      <c r="AL312" s="83">
        <v>1028740.54</v>
      </c>
      <c r="AM312" s="83">
        <v>339268.26</v>
      </c>
      <c r="AN312" s="83">
        <v>1077810.3700000001</v>
      </c>
      <c r="AO312" s="83">
        <v>90395.510000000009</v>
      </c>
      <c r="AQ312" s="83">
        <v>356830.61</v>
      </c>
      <c r="AS312" s="83">
        <v>112627.51000000001</v>
      </c>
      <c r="AT312" s="83">
        <v>147863.83000000002</v>
      </c>
      <c r="AU312" s="83">
        <v>427779.81</v>
      </c>
      <c r="AV312" s="83">
        <v>3110.5</v>
      </c>
      <c r="BB312" s="83">
        <v>179128.65000000002</v>
      </c>
      <c r="BC312" s="83">
        <v>25496.649999999998</v>
      </c>
      <c r="BD312" s="83">
        <v>636325.67000000004</v>
      </c>
      <c r="BE312" s="83">
        <v>27007.86</v>
      </c>
      <c r="BF312" s="83">
        <v>7793.12</v>
      </c>
      <c r="BG312" s="83">
        <v>43397.56</v>
      </c>
      <c r="BL312" s="83">
        <v>18180.05</v>
      </c>
      <c r="BM312" s="83">
        <v>487330.56</v>
      </c>
      <c r="BN312" s="83">
        <v>817917.07000000007</v>
      </c>
      <c r="BO312" s="83">
        <v>2904.19</v>
      </c>
      <c r="BP312" s="83">
        <v>101440.17000000001</v>
      </c>
      <c r="BQ312" s="83">
        <v>129016.26</v>
      </c>
      <c r="BT312" s="83">
        <v>73395.94</v>
      </c>
      <c r="BU312" s="83">
        <v>73395.94</v>
      </c>
      <c r="BV312" s="83">
        <v>412206.20000000007</v>
      </c>
      <c r="BW312" s="83">
        <v>10912.369999999999</v>
      </c>
      <c r="BX312" s="83">
        <v>250567.84000000003</v>
      </c>
      <c r="BY312" s="83">
        <v>583420.19999999995</v>
      </c>
      <c r="BZ312" s="83">
        <v>1465.62</v>
      </c>
      <c r="CC312" s="83">
        <v>62873.27</v>
      </c>
      <c r="CK312" s="83">
        <v>178491.68</v>
      </c>
      <c r="CL312" s="83">
        <v>178491.68</v>
      </c>
      <c r="CO312" s="83">
        <v>88293.6</v>
      </c>
      <c r="CQ312" s="83">
        <v>29328.69</v>
      </c>
      <c r="CR312" s="83">
        <v>9579.3799999999992</v>
      </c>
      <c r="CT312" s="83">
        <v>357177.60000000003</v>
      </c>
    </row>
    <row r="313" spans="2:98" x14ac:dyDescent="0.25">
      <c r="B313" s="84" t="s">
        <v>477</v>
      </c>
      <c r="C313" s="84" t="s">
        <v>478</v>
      </c>
      <c r="D313" s="83">
        <v>15982195.59</v>
      </c>
      <c r="E313" s="83">
        <v>5397895.7800000003</v>
      </c>
      <c r="F313" s="83">
        <v>139498.15000000002</v>
      </c>
      <c r="G313" s="83">
        <v>335502.11</v>
      </c>
      <c r="I313" s="83">
        <v>526452.19999999995</v>
      </c>
      <c r="J313" s="83">
        <v>28418.34</v>
      </c>
      <c r="K313" s="83">
        <v>33057</v>
      </c>
      <c r="L313" s="83">
        <v>2008703.47</v>
      </c>
      <c r="M313" s="83">
        <v>74907.079999999987</v>
      </c>
      <c r="N313" s="83">
        <v>139862.26999999999</v>
      </c>
      <c r="P313" s="83">
        <v>191621.08000000002</v>
      </c>
      <c r="Q313" s="83">
        <v>6709.1100000000006</v>
      </c>
      <c r="T313" s="83">
        <v>462867.5</v>
      </c>
      <c r="U313" s="83">
        <v>179411.67</v>
      </c>
      <c r="V313" s="83">
        <v>858673.88</v>
      </c>
      <c r="W313" s="83">
        <v>248540.08</v>
      </c>
      <c r="AB313" s="83">
        <v>12178.64</v>
      </c>
      <c r="AC313" s="83">
        <v>4755.5199999999995</v>
      </c>
      <c r="AD313" s="83">
        <v>32707.68</v>
      </c>
      <c r="AE313" s="83">
        <v>26591.5</v>
      </c>
      <c r="AF313" s="83">
        <v>812850.97999999986</v>
      </c>
      <c r="AG313" s="83">
        <v>562601.0199999999</v>
      </c>
      <c r="AJ313" s="83">
        <v>638605.5</v>
      </c>
      <c r="AK313" s="83">
        <v>43910.32</v>
      </c>
      <c r="AL313" s="83">
        <v>256777.75</v>
      </c>
      <c r="AM313" s="83">
        <v>224533.75</v>
      </c>
      <c r="AN313" s="83">
        <v>97775.24</v>
      </c>
      <c r="AO313" s="83">
        <v>22638.959999999999</v>
      </c>
      <c r="AP313" s="83">
        <v>1941.29</v>
      </c>
      <c r="AQ313" s="83">
        <v>69317.279999999999</v>
      </c>
      <c r="AS313" s="83">
        <v>308365.24</v>
      </c>
      <c r="AT313" s="83">
        <v>148491.20000000001</v>
      </c>
      <c r="AU313" s="83">
        <v>372815.14</v>
      </c>
      <c r="AV313" s="83">
        <v>35863.42</v>
      </c>
      <c r="AX313" s="83">
        <v>16262.66</v>
      </c>
      <c r="AY313" s="83">
        <v>11996.59</v>
      </c>
      <c r="BB313" s="83">
        <v>51575.9</v>
      </c>
      <c r="BC313" s="83">
        <v>38803.61</v>
      </c>
      <c r="BD313" s="83">
        <v>58291.740000000005</v>
      </c>
      <c r="BE313" s="83">
        <v>30949.32</v>
      </c>
      <c r="BF313" s="83">
        <v>1293.3699999999999</v>
      </c>
      <c r="BG313" s="83">
        <v>1561.6799999999998</v>
      </c>
      <c r="BM313" s="83">
        <v>163372</v>
      </c>
      <c r="BN313" s="83">
        <v>240972.28</v>
      </c>
      <c r="BO313" s="83">
        <v>1853.52</v>
      </c>
      <c r="BP313" s="83">
        <v>1507.78</v>
      </c>
      <c r="BQ313" s="83">
        <v>118620.96</v>
      </c>
      <c r="BT313" s="83">
        <v>26318</v>
      </c>
      <c r="BU313" s="83">
        <v>26318</v>
      </c>
      <c r="BV313" s="83">
        <v>63239.09</v>
      </c>
      <c r="BX313" s="83">
        <v>61643.5</v>
      </c>
      <c r="BY313" s="83">
        <v>218807.28999999998</v>
      </c>
      <c r="CC313" s="83">
        <v>50451.03</v>
      </c>
      <c r="CK313" s="83">
        <v>-111091.61000000012</v>
      </c>
      <c r="CL313" s="83">
        <v>-111091.61000000012</v>
      </c>
      <c r="CN313" s="83">
        <v>548815.61</v>
      </c>
      <c r="CQ313" s="83">
        <v>4787.32</v>
      </c>
      <c r="CR313" s="83">
        <v>74236.28</v>
      </c>
      <c r="CT313" s="83">
        <v>3087.52</v>
      </c>
    </row>
    <row r="314" spans="2:98" x14ac:dyDescent="0.25">
      <c r="B314" s="84" t="s">
        <v>383</v>
      </c>
      <c r="C314" s="84" t="s">
        <v>384</v>
      </c>
      <c r="D314" s="83">
        <v>62562533.219999991</v>
      </c>
      <c r="E314" s="83">
        <v>20827827.879999999</v>
      </c>
      <c r="F314" s="83">
        <v>533876.93999999994</v>
      </c>
      <c r="G314" s="83">
        <v>1488506.1700000002</v>
      </c>
      <c r="I314" s="83">
        <v>1256993.5100000002</v>
      </c>
      <c r="J314" s="83">
        <v>329745.25999999995</v>
      </c>
      <c r="L314" s="83">
        <v>9730771.1900000013</v>
      </c>
      <c r="M314" s="83">
        <v>255712.14999999997</v>
      </c>
      <c r="N314" s="83">
        <v>651974.47000000009</v>
      </c>
      <c r="P314" s="83">
        <v>523473.67</v>
      </c>
      <c r="Q314" s="83">
        <v>119558.79000000001</v>
      </c>
      <c r="T314" s="83">
        <v>1829791.4499999995</v>
      </c>
      <c r="U314" s="83">
        <v>835117.58000000007</v>
      </c>
      <c r="V314" s="83">
        <v>3418123.67</v>
      </c>
      <c r="W314" s="83">
        <v>1257138.2299999993</v>
      </c>
      <c r="AB314" s="83">
        <v>40530.53</v>
      </c>
      <c r="AC314" s="83">
        <v>26221.009999999991</v>
      </c>
      <c r="AD314" s="83">
        <v>136632.09</v>
      </c>
      <c r="AE314" s="83">
        <v>128481.36000000003</v>
      </c>
      <c r="AF314" s="83">
        <v>3505776.6799999988</v>
      </c>
      <c r="AG314" s="83">
        <v>3078380.4699999993</v>
      </c>
      <c r="AH314" s="83">
        <v>329.86</v>
      </c>
      <c r="AI314" s="83">
        <v>2237.7399999999993</v>
      </c>
      <c r="AJ314" s="83">
        <v>3127088.9199999985</v>
      </c>
      <c r="AK314" s="83">
        <v>216062.38</v>
      </c>
      <c r="AL314" s="83">
        <v>1457591.2399999998</v>
      </c>
      <c r="AM314" s="83">
        <v>61987.45</v>
      </c>
      <c r="AN314" s="83">
        <v>769032.16</v>
      </c>
      <c r="AO314" s="83">
        <v>25</v>
      </c>
      <c r="AP314" s="83">
        <v>34372.53</v>
      </c>
      <c r="AQ314" s="83">
        <v>158416.98000000001</v>
      </c>
      <c r="AR314" s="83">
        <v>570</v>
      </c>
      <c r="AS314" s="83">
        <v>946917.58000000007</v>
      </c>
      <c r="AT314" s="83">
        <v>245292.14</v>
      </c>
      <c r="AU314" s="83">
        <v>1143521.9900000002</v>
      </c>
      <c r="AW314" s="83">
        <v>26961.52</v>
      </c>
      <c r="AX314" s="83">
        <v>59729.61</v>
      </c>
      <c r="AY314" s="83">
        <v>210303.19</v>
      </c>
      <c r="AZ314" s="83">
        <v>248321.1</v>
      </c>
      <c r="BA314" s="83">
        <v>77849.62</v>
      </c>
      <c r="BB314" s="83">
        <v>109967.59</v>
      </c>
      <c r="BC314" s="83">
        <v>66963.009999999995</v>
      </c>
      <c r="BD314" s="83">
        <v>6426.1399999999994</v>
      </c>
      <c r="BE314" s="83">
        <v>72049.2</v>
      </c>
      <c r="BG314" s="83">
        <v>1384.04</v>
      </c>
      <c r="BI314" s="83">
        <v>33867.72</v>
      </c>
      <c r="BK314" s="83">
        <v>257.08999999999997</v>
      </c>
      <c r="BL314" s="83">
        <v>3823.69</v>
      </c>
      <c r="BM314" s="83">
        <v>525601.31999999995</v>
      </c>
      <c r="BN314" s="83">
        <v>218850.42</v>
      </c>
      <c r="BO314" s="83">
        <v>922.82</v>
      </c>
      <c r="BQ314" s="83">
        <v>486553.65</v>
      </c>
      <c r="BR314" s="83">
        <v>387184.14</v>
      </c>
      <c r="BT314" s="83">
        <v>43730.860000000008</v>
      </c>
      <c r="BU314" s="83">
        <v>43730.860000000008</v>
      </c>
      <c r="BX314" s="83">
        <v>214104.54</v>
      </c>
      <c r="BY314" s="83">
        <v>617691.86999999988</v>
      </c>
      <c r="CC314" s="83">
        <v>95074.01</v>
      </c>
      <c r="CE314" s="83">
        <v>102389.98</v>
      </c>
      <c r="CF314" s="83">
        <v>1890.02</v>
      </c>
      <c r="CK314" s="83">
        <v>356645.7799999998</v>
      </c>
      <c r="CL314" s="83">
        <v>356645.7799999998</v>
      </c>
      <c r="CN314" s="83">
        <v>65940.789999999994</v>
      </c>
      <c r="CO314" s="83">
        <v>85574.66</v>
      </c>
      <c r="CQ314" s="83">
        <v>50844.56</v>
      </c>
      <c r="CR314" s="83">
        <v>8843.0400000000009</v>
      </c>
      <c r="CS314" s="83">
        <v>32259.440000000002</v>
      </c>
      <c r="CT314" s="83">
        <v>212448.72999999998</v>
      </c>
    </row>
    <row r="315" spans="2:98" x14ac:dyDescent="0.25">
      <c r="B315" s="84" t="s">
        <v>741</v>
      </c>
      <c r="C315" s="84" t="s">
        <v>742</v>
      </c>
      <c r="D315" s="83">
        <v>117635726.55000001</v>
      </c>
      <c r="E315" s="83">
        <v>37434114.490000002</v>
      </c>
      <c r="F315" s="83">
        <v>1259097.6200000001</v>
      </c>
      <c r="G315" s="83">
        <v>4486612.5000000009</v>
      </c>
      <c r="I315" s="83">
        <v>458072.36000000016</v>
      </c>
      <c r="J315" s="83">
        <v>433672.9499999999</v>
      </c>
      <c r="K315" s="83">
        <v>513485.4</v>
      </c>
      <c r="L315" s="83">
        <v>18516610.710000001</v>
      </c>
      <c r="M315" s="83">
        <v>680285.01999999979</v>
      </c>
      <c r="N315" s="83">
        <v>952653.53999999992</v>
      </c>
      <c r="P315" s="83">
        <v>621232.02</v>
      </c>
      <c r="Q315" s="83">
        <v>155456</v>
      </c>
      <c r="T315" s="83">
        <v>3322102.8000000003</v>
      </c>
      <c r="U315" s="83">
        <v>1555772.1800000002</v>
      </c>
      <c r="V315" s="83">
        <v>6301848.9599999981</v>
      </c>
      <c r="W315" s="83">
        <v>2311440.8200000008</v>
      </c>
      <c r="AB315" s="83">
        <v>125135.28</v>
      </c>
      <c r="AC315" s="83">
        <v>57365.16</v>
      </c>
      <c r="AD315" s="83">
        <v>234434.0800000001</v>
      </c>
      <c r="AE315" s="83">
        <v>216702.08000000019</v>
      </c>
      <c r="AF315" s="83">
        <v>5691189.9799999995</v>
      </c>
      <c r="AG315" s="83">
        <v>5740650.0200000014</v>
      </c>
      <c r="AH315" s="83">
        <v>264296.5</v>
      </c>
      <c r="AI315" s="83">
        <v>78266.83</v>
      </c>
      <c r="AJ315" s="83">
        <v>3801702.9599999995</v>
      </c>
      <c r="AK315" s="83">
        <v>366862.23</v>
      </c>
      <c r="AL315" s="83">
        <v>2225864.52</v>
      </c>
      <c r="AM315" s="83">
        <v>259692.30999999997</v>
      </c>
      <c r="AN315" s="83">
        <v>2247597.3899999997</v>
      </c>
      <c r="AO315" s="83">
        <v>12107.23</v>
      </c>
      <c r="AT315" s="83">
        <v>292209.59999999998</v>
      </c>
      <c r="AU315" s="83">
        <v>2704190.6500000004</v>
      </c>
      <c r="AW315" s="83">
        <v>26972.26</v>
      </c>
      <c r="AY315" s="83">
        <v>900660.5</v>
      </c>
      <c r="AZ315" s="83">
        <v>30005.64</v>
      </c>
      <c r="BA315" s="83">
        <v>271.64</v>
      </c>
      <c r="BB315" s="83">
        <v>410535.87</v>
      </c>
      <c r="BC315" s="83">
        <v>63897.48</v>
      </c>
      <c r="BD315" s="83">
        <v>10010.98</v>
      </c>
      <c r="BE315" s="83">
        <v>17353.21</v>
      </c>
      <c r="BF315" s="83">
        <v>146953</v>
      </c>
      <c r="BG315" s="83">
        <v>13136.66</v>
      </c>
      <c r="BH315" s="83">
        <v>82982.13</v>
      </c>
      <c r="BI315" s="83">
        <v>42198</v>
      </c>
      <c r="BM315" s="83">
        <v>1154645.07</v>
      </c>
      <c r="BN315" s="83">
        <v>2642966.98</v>
      </c>
      <c r="BO315" s="83">
        <v>5446.6399999999994</v>
      </c>
      <c r="BP315" s="83">
        <v>26037.420000000002</v>
      </c>
      <c r="BQ315" s="83">
        <v>896468.72</v>
      </c>
      <c r="BR315" s="83">
        <v>459252.89999999997</v>
      </c>
      <c r="BT315" s="83">
        <v>260770.72000000003</v>
      </c>
      <c r="BU315" s="83">
        <v>260770.72000000003</v>
      </c>
      <c r="BV315" s="83">
        <v>511049.76999999996</v>
      </c>
      <c r="BX315" s="83">
        <v>383764.57999999996</v>
      </c>
      <c r="BY315" s="83">
        <v>1280678.1199999999</v>
      </c>
      <c r="BZ315" s="83">
        <v>892.82999999999993</v>
      </c>
      <c r="CA315" s="83">
        <v>70553.710000000006</v>
      </c>
      <c r="CC315" s="83">
        <v>158175.46999999997</v>
      </c>
      <c r="CD315" s="83">
        <v>39540.6</v>
      </c>
      <c r="CE315" s="83">
        <v>155803.85999999999</v>
      </c>
      <c r="CF315" s="83">
        <v>2546.0100000000002</v>
      </c>
      <c r="CK315" s="83">
        <v>490993.06999999983</v>
      </c>
      <c r="CL315" s="83">
        <v>490993.06999999983</v>
      </c>
      <c r="CO315" s="83">
        <v>12442.99</v>
      </c>
      <c r="CQ315" s="83">
        <v>8032.71</v>
      </c>
      <c r="CR315" s="83">
        <v>5785.45</v>
      </c>
      <c r="CT315" s="83">
        <v>4004177.37</v>
      </c>
    </row>
    <row r="316" spans="2:98" x14ac:dyDescent="0.25">
      <c r="B316" s="84" t="s">
        <v>761</v>
      </c>
      <c r="C316" s="84" t="s">
        <v>762</v>
      </c>
      <c r="D316" s="83">
        <v>77437674.469999969</v>
      </c>
      <c r="E316" s="83">
        <v>21566406.43</v>
      </c>
      <c r="F316" s="83">
        <v>838430.76</v>
      </c>
      <c r="G316" s="83">
        <v>1141357.79</v>
      </c>
      <c r="I316" s="83">
        <v>3215292.03</v>
      </c>
      <c r="J316" s="83">
        <v>162486.89000000001</v>
      </c>
      <c r="L316" s="83">
        <v>11483845.390000001</v>
      </c>
      <c r="M316" s="83">
        <v>1194524.8600000001</v>
      </c>
      <c r="N316" s="83">
        <v>639824.41</v>
      </c>
      <c r="P316" s="83">
        <v>122704.17</v>
      </c>
      <c r="Q316" s="83">
        <v>116233.39</v>
      </c>
      <c r="R316" s="83">
        <v>515.82000000000005</v>
      </c>
      <c r="T316" s="83">
        <v>1920851.1800000002</v>
      </c>
      <c r="U316" s="83">
        <v>987428.33000000007</v>
      </c>
      <c r="V316" s="83">
        <v>3774044.33</v>
      </c>
      <c r="W316" s="83">
        <v>1432700.4800000002</v>
      </c>
      <c r="AB316" s="83">
        <v>98506.2</v>
      </c>
      <c r="AC316" s="83">
        <v>57693.079999999987</v>
      </c>
      <c r="AD316" s="83">
        <v>157224.76000000004</v>
      </c>
      <c r="AE316" s="83">
        <v>167985.18000000005</v>
      </c>
      <c r="AF316" s="83">
        <v>3453578.74</v>
      </c>
      <c r="AG316" s="83">
        <v>3672833.56</v>
      </c>
      <c r="AJ316" s="83">
        <v>2921355.87</v>
      </c>
      <c r="AK316" s="83">
        <v>209370.32</v>
      </c>
      <c r="AL316" s="83">
        <v>1244800.5</v>
      </c>
      <c r="AM316" s="83">
        <v>365733.68</v>
      </c>
      <c r="AN316" s="83">
        <v>1045514.51</v>
      </c>
      <c r="AO316" s="83">
        <v>170941.47</v>
      </c>
      <c r="AQ316" s="83">
        <v>5450483.1600000001</v>
      </c>
      <c r="AT316" s="83">
        <v>580710.56999999995</v>
      </c>
      <c r="AU316" s="83">
        <v>1554941.42</v>
      </c>
      <c r="AV316" s="83">
        <v>4484.8999999999996</v>
      </c>
      <c r="AX316" s="83">
        <v>141807.16</v>
      </c>
      <c r="AY316" s="83">
        <v>2430.4</v>
      </c>
      <c r="BB316" s="83">
        <v>212909.97</v>
      </c>
      <c r="BC316" s="83">
        <v>138845.06</v>
      </c>
      <c r="BD316" s="83">
        <v>1473935.87</v>
      </c>
      <c r="BE316" s="83">
        <v>576109.41999999993</v>
      </c>
      <c r="BG316" s="83">
        <v>24633.4</v>
      </c>
      <c r="BH316" s="83">
        <v>7655.51</v>
      </c>
      <c r="BI316" s="83">
        <v>593550.39999999991</v>
      </c>
      <c r="BJ316" s="83">
        <v>3830.64</v>
      </c>
      <c r="BM316" s="83">
        <v>20964.349999999999</v>
      </c>
      <c r="BN316" s="83">
        <v>1457337.58</v>
      </c>
      <c r="BO316" s="83">
        <v>708.9</v>
      </c>
      <c r="BP316" s="83">
        <v>11254.45</v>
      </c>
      <c r="BQ316" s="83">
        <v>376574.3</v>
      </c>
      <c r="BT316" s="83">
        <v>125027.03</v>
      </c>
      <c r="BU316" s="83">
        <v>125027.03</v>
      </c>
      <c r="BX316" s="83">
        <v>277497.88</v>
      </c>
      <c r="BY316" s="83">
        <v>669209.92999999993</v>
      </c>
      <c r="CC316" s="83">
        <v>146229.35</v>
      </c>
      <c r="CK316" s="83">
        <v>738413.96</v>
      </c>
      <c r="CL316" s="83">
        <v>738413.96</v>
      </c>
      <c r="CO316" s="83">
        <v>130281.93</v>
      </c>
      <c r="CP316" s="83">
        <v>9980.6200000000008</v>
      </c>
      <c r="CQ316" s="83">
        <v>261201.51</v>
      </c>
      <c r="CR316" s="83">
        <v>14239.58</v>
      </c>
      <c r="CT316" s="83">
        <v>270241.08999999997</v>
      </c>
    </row>
    <row r="317" spans="2:98" x14ac:dyDescent="0.25">
      <c r="B317" s="84" t="s">
        <v>401</v>
      </c>
      <c r="C317" s="84" t="s">
        <v>402</v>
      </c>
      <c r="D317" s="83">
        <v>18876682.989999998</v>
      </c>
      <c r="E317" s="83">
        <v>6693498.0300000003</v>
      </c>
      <c r="F317" s="83">
        <v>290823.14999999997</v>
      </c>
      <c r="G317" s="83">
        <v>350318.51</v>
      </c>
      <c r="I317" s="83">
        <v>298007.93</v>
      </c>
      <c r="J317" s="83">
        <v>55819.479999999996</v>
      </c>
      <c r="K317" s="83">
        <v>99171</v>
      </c>
      <c r="L317" s="83">
        <v>2760915.37</v>
      </c>
      <c r="M317" s="83">
        <v>60783.94</v>
      </c>
      <c r="N317" s="83">
        <v>121162.64</v>
      </c>
      <c r="P317" s="83">
        <v>134321.93</v>
      </c>
      <c r="Q317" s="83">
        <v>35427.369999999995</v>
      </c>
      <c r="T317" s="83">
        <v>580838.47</v>
      </c>
      <c r="U317" s="83">
        <v>230512.25000000006</v>
      </c>
      <c r="V317" s="83">
        <v>1086793.2999999998</v>
      </c>
      <c r="W317" s="83">
        <v>343654.26</v>
      </c>
      <c r="AB317" s="83">
        <v>5710.43</v>
      </c>
      <c r="AC317" s="83">
        <v>3550.12</v>
      </c>
      <c r="AD317" s="83">
        <v>38551.58</v>
      </c>
      <c r="AE317" s="83">
        <v>32889.74</v>
      </c>
      <c r="AF317" s="83">
        <v>1030163.4500000001</v>
      </c>
      <c r="AG317" s="83">
        <v>916029</v>
      </c>
      <c r="AH317" s="83">
        <v>28648.780000000002</v>
      </c>
      <c r="AI317" s="83">
        <v>11608.119999999999</v>
      </c>
      <c r="AJ317" s="83">
        <v>719965.34</v>
      </c>
      <c r="AK317" s="83">
        <v>122553.03</v>
      </c>
      <c r="AL317" s="83">
        <v>367014.47</v>
      </c>
      <c r="AM317" s="83">
        <v>36589.990000000005</v>
      </c>
      <c r="AN317" s="83">
        <v>493805.6</v>
      </c>
      <c r="AO317" s="83">
        <v>36</v>
      </c>
      <c r="AP317" s="83">
        <v>10642.88</v>
      </c>
      <c r="AT317" s="83">
        <v>37914.160000000003</v>
      </c>
      <c r="AU317" s="83">
        <v>61778.32</v>
      </c>
      <c r="AV317" s="83">
        <v>10707.5</v>
      </c>
      <c r="AW317" s="83">
        <v>14298.83</v>
      </c>
      <c r="AY317" s="83">
        <v>138333.97</v>
      </c>
      <c r="AZ317" s="83">
        <v>2589.12</v>
      </c>
      <c r="BA317" s="83">
        <v>3129.99</v>
      </c>
      <c r="BB317" s="83">
        <v>40767.300000000003</v>
      </c>
      <c r="BC317" s="83">
        <v>29957.67</v>
      </c>
      <c r="BD317" s="83">
        <v>118664.19</v>
      </c>
      <c r="BG317" s="83">
        <v>57401.560000000005</v>
      </c>
      <c r="BL317" s="83">
        <v>1105.28</v>
      </c>
      <c r="BM317" s="83">
        <v>264707.40999999997</v>
      </c>
      <c r="BN317" s="83">
        <v>73536.100000000006</v>
      </c>
      <c r="BO317" s="83">
        <v>4669.28</v>
      </c>
      <c r="BP317" s="83">
        <v>12094.13</v>
      </c>
      <c r="BQ317" s="83">
        <v>324213.19</v>
      </c>
      <c r="BT317" s="83">
        <v>46763.06</v>
      </c>
      <c r="BU317" s="83">
        <v>46763.06</v>
      </c>
      <c r="BV317" s="83">
        <v>248546.97</v>
      </c>
      <c r="BY317" s="83">
        <v>234103.51</v>
      </c>
      <c r="BZ317" s="83">
        <v>70304.69</v>
      </c>
      <c r="CC317" s="83">
        <v>31479.300000000003</v>
      </c>
      <c r="CK317" s="83">
        <v>89811.3</v>
      </c>
      <c r="CL317" s="83">
        <v>89811.3</v>
      </c>
    </row>
    <row r="318" spans="2:98" x14ac:dyDescent="0.25">
      <c r="B318" s="84" t="s">
        <v>385</v>
      </c>
      <c r="C318" s="84" t="s">
        <v>386</v>
      </c>
      <c r="D318" s="83">
        <v>29082824.320000015</v>
      </c>
      <c r="E318" s="83">
        <v>10503488.09</v>
      </c>
      <c r="F318" s="83">
        <v>107107.32</v>
      </c>
      <c r="G318" s="83">
        <v>414346.14</v>
      </c>
      <c r="I318" s="83">
        <v>50536.21</v>
      </c>
      <c r="J318" s="83">
        <v>39868.31</v>
      </c>
      <c r="L318" s="83">
        <v>4422730.8899999987</v>
      </c>
      <c r="M318" s="83">
        <v>169119.83000000002</v>
      </c>
      <c r="N318" s="83">
        <v>82516.87999999999</v>
      </c>
      <c r="P318" s="83">
        <v>173566.22</v>
      </c>
      <c r="Q318" s="83">
        <v>13881.02</v>
      </c>
      <c r="T318" s="83">
        <v>826408.42999999993</v>
      </c>
      <c r="U318" s="83">
        <v>360682.17999999993</v>
      </c>
      <c r="V318" s="83">
        <v>1548743.0599999998</v>
      </c>
      <c r="W318" s="83">
        <v>510894.64</v>
      </c>
      <c r="AA318" s="83">
        <v>151.21</v>
      </c>
      <c r="AB318" s="83">
        <v>7362.62</v>
      </c>
      <c r="AC318" s="83">
        <v>264.91000000000003</v>
      </c>
      <c r="AD318" s="83">
        <v>53398.600000000006</v>
      </c>
      <c r="AE318" s="83">
        <v>55351.88</v>
      </c>
      <c r="AF318" s="83">
        <v>1412518.8499999999</v>
      </c>
      <c r="AG318" s="83">
        <v>1393215.1500000001</v>
      </c>
      <c r="AH318" s="83">
        <v>501.35999999999996</v>
      </c>
      <c r="AI318" s="83">
        <v>50761.69</v>
      </c>
      <c r="AJ318" s="83">
        <v>1185243.5000000002</v>
      </c>
      <c r="AK318" s="83">
        <v>339.31</v>
      </c>
      <c r="AL318" s="83">
        <v>592409.1</v>
      </c>
      <c r="AM318" s="83">
        <v>17999.09</v>
      </c>
      <c r="AN318" s="83">
        <v>293590.59999999998</v>
      </c>
      <c r="AO318" s="83">
        <v>98661.319999999992</v>
      </c>
      <c r="AQ318" s="83">
        <v>247860</v>
      </c>
      <c r="AT318" s="83">
        <v>339586.94</v>
      </c>
      <c r="AU318" s="83">
        <v>120211.70999999999</v>
      </c>
      <c r="AV318" s="83">
        <v>88370.79</v>
      </c>
      <c r="AW318" s="83">
        <v>21158.74</v>
      </c>
      <c r="AX318" s="83">
        <v>595</v>
      </c>
      <c r="AY318" s="83">
        <v>18096.13</v>
      </c>
      <c r="BA318" s="83">
        <v>69002.3</v>
      </c>
      <c r="BB318" s="83">
        <v>52432.92</v>
      </c>
      <c r="BC318" s="83">
        <v>16223.669999999998</v>
      </c>
      <c r="BD318" s="83">
        <v>310542.66000000003</v>
      </c>
      <c r="BE318" s="83">
        <v>12591.529999999999</v>
      </c>
      <c r="BG318" s="83">
        <v>4274.7999999999993</v>
      </c>
      <c r="BH318" s="83">
        <v>145.03</v>
      </c>
      <c r="BI318" s="83">
        <v>72861.149999999994</v>
      </c>
      <c r="BK318" s="83">
        <v>51789.66</v>
      </c>
      <c r="BM318" s="83">
        <v>282346.23999999999</v>
      </c>
      <c r="BN318" s="83">
        <v>468248.58</v>
      </c>
      <c r="BO318" s="83">
        <v>3884.24</v>
      </c>
      <c r="BP318" s="83">
        <v>11090.04</v>
      </c>
      <c r="BQ318" s="83">
        <v>160273.71</v>
      </c>
      <c r="BT318" s="83">
        <v>120903.39000000001</v>
      </c>
      <c r="BU318" s="83">
        <v>120903.39000000001</v>
      </c>
      <c r="BV318" s="83">
        <v>396391.62999999995</v>
      </c>
      <c r="BW318" s="83">
        <v>12150.84</v>
      </c>
      <c r="BX318" s="83">
        <v>120133.56</v>
      </c>
      <c r="BY318" s="83">
        <v>279979.32</v>
      </c>
      <c r="CC318" s="83">
        <v>54995.860000000008</v>
      </c>
      <c r="CE318" s="83">
        <v>37025.83</v>
      </c>
      <c r="CH318" s="83">
        <v>409.15</v>
      </c>
      <c r="CK318" s="83">
        <v>170658.90999999997</v>
      </c>
      <c r="CL318" s="83">
        <v>170658.90999999997</v>
      </c>
      <c r="CM318" s="83">
        <v>600533.06999999995</v>
      </c>
      <c r="CN318" s="83">
        <v>492380.27</v>
      </c>
      <c r="CO318" s="83">
        <v>31535</v>
      </c>
      <c r="CP318" s="83">
        <v>12230.75</v>
      </c>
      <c r="CR318" s="83">
        <v>14377.59</v>
      </c>
      <c r="CT318" s="83">
        <v>1874.9</v>
      </c>
    </row>
    <row r="319" spans="2:98" x14ac:dyDescent="0.25">
      <c r="B319" s="84" t="s">
        <v>841</v>
      </c>
      <c r="C319" s="84" t="s">
        <v>842</v>
      </c>
      <c r="D319" s="83">
        <v>23365056.920000006</v>
      </c>
      <c r="E319" s="83">
        <v>8122913.7799999993</v>
      </c>
      <c r="F319" s="83">
        <v>202695.62</v>
      </c>
      <c r="G319" s="83">
        <v>265132.14</v>
      </c>
      <c r="I319" s="83">
        <v>401123.89</v>
      </c>
      <c r="J319" s="83">
        <v>63505.39</v>
      </c>
      <c r="K319" s="83">
        <v>39075.96</v>
      </c>
      <c r="L319" s="83">
        <v>2792926.04</v>
      </c>
      <c r="M319" s="83">
        <v>82437.01999999999</v>
      </c>
      <c r="N319" s="83">
        <v>99573.49</v>
      </c>
      <c r="P319" s="83">
        <v>99114.38</v>
      </c>
      <c r="Q319" s="83">
        <v>14952.4</v>
      </c>
      <c r="T319" s="83">
        <v>676770.49</v>
      </c>
      <c r="U319" s="83">
        <v>229278.59000000003</v>
      </c>
      <c r="V319" s="83">
        <v>1277870.8599999999</v>
      </c>
      <c r="W319" s="83">
        <v>340448.62000000011</v>
      </c>
      <c r="AB319" s="83">
        <v>24658.109999999997</v>
      </c>
      <c r="AC319" s="83">
        <v>6982.4299999999994</v>
      </c>
      <c r="AD319" s="83">
        <v>50305.299999999996</v>
      </c>
      <c r="AE319" s="83">
        <v>33355.42</v>
      </c>
      <c r="AF319" s="83">
        <v>1167735</v>
      </c>
      <c r="AG319" s="83">
        <v>914053</v>
      </c>
      <c r="AH319" s="83">
        <v>63596.969999999987</v>
      </c>
      <c r="AI319" s="83">
        <v>17019.27</v>
      </c>
      <c r="AJ319" s="83">
        <v>744386.44000000006</v>
      </c>
      <c r="AK319" s="83">
        <v>71318.59</v>
      </c>
      <c r="AL319" s="83">
        <v>455397.89</v>
      </c>
      <c r="AM319" s="83">
        <v>22895.82</v>
      </c>
      <c r="AN319" s="83">
        <v>632646.05000000005</v>
      </c>
      <c r="AO319" s="83">
        <v>674.5</v>
      </c>
      <c r="AP319" s="83">
        <v>10869.14</v>
      </c>
      <c r="AT319" s="83">
        <v>106691.75</v>
      </c>
      <c r="AU319" s="83">
        <v>694554.38</v>
      </c>
      <c r="AW319" s="83">
        <v>16696.439999999999</v>
      </c>
      <c r="AX319" s="83">
        <v>3459.5</v>
      </c>
      <c r="AY319" s="83">
        <v>10732.94</v>
      </c>
      <c r="AZ319" s="83">
        <v>49072</v>
      </c>
      <c r="BA319" s="83">
        <v>117041.26</v>
      </c>
      <c r="BB319" s="83">
        <v>50549.14</v>
      </c>
      <c r="BC319" s="83">
        <v>51797.440000000002</v>
      </c>
      <c r="BD319" s="83">
        <v>126073.15000000001</v>
      </c>
      <c r="BG319" s="83">
        <v>11494.25</v>
      </c>
      <c r="BM319" s="83">
        <v>226642.14</v>
      </c>
      <c r="BN319" s="83">
        <v>71692.760000000009</v>
      </c>
      <c r="BO319" s="83">
        <v>993.11999999999989</v>
      </c>
      <c r="BQ319" s="83">
        <v>149076.37</v>
      </c>
      <c r="BT319" s="83">
        <v>652</v>
      </c>
      <c r="BU319" s="83">
        <v>652</v>
      </c>
      <c r="BV319" s="83">
        <v>63533.740000000005</v>
      </c>
      <c r="BX319" s="83">
        <v>105577.43000000001</v>
      </c>
      <c r="BY319" s="83">
        <v>299518.63</v>
      </c>
      <c r="CC319" s="83">
        <v>29768.870000000003</v>
      </c>
      <c r="CK319" s="83">
        <v>35490.720000000001</v>
      </c>
      <c r="CL319" s="83">
        <v>35490.720000000001</v>
      </c>
      <c r="CN319" s="83">
        <v>2123452.9700000002</v>
      </c>
      <c r="CP319" s="83">
        <v>86371.79</v>
      </c>
      <c r="CR319" s="83">
        <v>10411.530000000001</v>
      </c>
    </row>
    <row r="320" spans="2:98" x14ac:dyDescent="0.25">
      <c r="B320" s="84" t="s">
        <v>793</v>
      </c>
      <c r="C320" s="84" t="s">
        <v>794</v>
      </c>
      <c r="D320" s="83">
        <v>63716274.460000008</v>
      </c>
      <c r="E320" s="83">
        <v>21882625.600000001</v>
      </c>
      <c r="F320" s="83">
        <v>1239520.06</v>
      </c>
      <c r="G320" s="83">
        <v>1329795.5599999998</v>
      </c>
      <c r="I320" s="83">
        <v>837134.54</v>
      </c>
      <c r="J320" s="83">
        <v>172962.98</v>
      </c>
      <c r="K320" s="83">
        <v>77133</v>
      </c>
      <c r="L320" s="83">
        <v>8702801.540000001</v>
      </c>
      <c r="M320" s="83">
        <v>313583.03000000003</v>
      </c>
      <c r="N320" s="83">
        <v>535913.84000000008</v>
      </c>
      <c r="P320" s="83">
        <v>410464.33</v>
      </c>
      <c r="Q320" s="83">
        <v>242312.99999999994</v>
      </c>
      <c r="R320" s="83">
        <v>2193.94</v>
      </c>
      <c r="S320" s="83">
        <v>161.86000000000001</v>
      </c>
      <c r="T320" s="83">
        <v>1868880.64</v>
      </c>
      <c r="U320" s="83">
        <v>761772.17000000027</v>
      </c>
      <c r="V320" s="83">
        <v>3577479.4899999998</v>
      </c>
      <c r="W320" s="83">
        <v>1133457.4500000002</v>
      </c>
      <c r="AB320" s="83">
        <v>51730</v>
      </c>
      <c r="AC320" s="83">
        <v>16457.539999999997</v>
      </c>
      <c r="AD320" s="83">
        <v>112666.76</v>
      </c>
      <c r="AE320" s="83">
        <v>103900.35</v>
      </c>
      <c r="AF320" s="83">
        <v>3805641.7600000007</v>
      </c>
      <c r="AG320" s="83">
        <v>2733957.8200000003</v>
      </c>
      <c r="AJ320" s="83">
        <v>747874.26</v>
      </c>
      <c r="AK320" s="83">
        <v>273780.32</v>
      </c>
      <c r="AL320" s="83">
        <v>1178719.77</v>
      </c>
      <c r="AM320" s="83">
        <v>1212947.94</v>
      </c>
      <c r="AN320" s="83">
        <v>1743495.79</v>
      </c>
      <c r="AO320" s="83">
        <v>260</v>
      </c>
      <c r="AP320" s="83">
        <v>19040.98</v>
      </c>
      <c r="AQ320" s="83">
        <v>1349720.0299999998</v>
      </c>
      <c r="AT320" s="83">
        <v>463422.62000000005</v>
      </c>
      <c r="AU320" s="83">
        <v>738117.02999999991</v>
      </c>
      <c r="AW320" s="83">
        <v>24963.940000000002</v>
      </c>
      <c r="AX320" s="83">
        <v>253282.27</v>
      </c>
      <c r="AY320" s="83">
        <v>448472.49</v>
      </c>
      <c r="AZ320" s="83">
        <v>146387.47999999998</v>
      </c>
      <c r="BA320" s="83">
        <v>264055.51</v>
      </c>
      <c r="BB320" s="83">
        <v>126476.37999999999</v>
      </c>
      <c r="BD320" s="83">
        <v>235922.96</v>
      </c>
      <c r="BE320" s="83">
        <v>2473.0700000000002</v>
      </c>
      <c r="BF320" s="83">
        <v>3642</v>
      </c>
      <c r="BG320" s="83">
        <v>60890.25</v>
      </c>
      <c r="BH320" s="83">
        <v>5666.15</v>
      </c>
      <c r="BL320" s="83">
        <v>147556.37</v>
      </c>
      <c r="BM320" s="83">
        <v>644212.75</v>
      </c>
      <c r="BN320" s="83">
        <v>387811.70000000007</v>
      </c>
      <c r="BO320" s="83">
        <v>4801.82</v>
      </c>
      <c r="BQ320" s="83">
        <v>244108.35</v>
      </c>
      <c r="BX320" s="83">
        <v>308352.17</v>
      </c>
      <c r="BY320" s="83">
        <v>726690.23</v>
      </c>
      <c r="CD320" s="83">
        <v>29390</v>
      </c>
      <c r="CG320" s="83">
        <v>370</v>
      </c>
      <c r="CK320" s="83">
        <v>412394.18</v>
      </c>
      <c r="CL320" s="83">
        <v>412394.18</v>
      </c>
      <c r="CO320" s="83">
        <v>29833.89</v>
      </c>
      <c r="CP320" s="83">
        <v>18771.57</v>
      </c>
      <c r="CR320" s="83">
        <v>11316.26</v>
      </c>
      <c r="CS320" s="83">
        <v>1387941.17</v>
      </c>
      <c r="CT320" s="83">
        <v>150565.5</v>
      </c>
    </row>
    <row r="321" spans="2:98" x14ac:dyDescent="0.25">
      <c r="B321" s="84" t="s">
        <v>809</v>
      </c>
      <c r="C321" s="84" t="s">
        <v>846</v>
      </c>
      <c r="D321" s="83">
        <v>83584752.019999951</v>
      </c>
      <c r="E321" s="83">
        <v>30933395.820000004</v>
      </c>
      <c r="F321" s="83">
        <v>790359.65</v>
      </c>
      <c r="G321" s="83">
        <v>2099915.2200000002</v>
      </c>
      <c r="I321" s="83">
        <v>867015.29000000015</v>
      </c>
      <c r="J321" s="83">
        <v>470866.25999999995</v>
      </c>
      <c r="K321" s="83">
        <v>252284</v>
      </c>
      <c r="L321" s="83">
        <v>12291176.250000004</v>
      </c>
      <c r="M321" s="83">
        <v>577982.85</v>
      </c>
      <c r="N321" s="83">
        <v>980175.62</v>
      </c>
      <c r="P321" s="83">
        <v>287377.28000000003</v>
      </c>
      <c r="Q321" s="83">
        <v>108166.65</v>
      </c>
      <c r="R321" s="83">
        <v>22332.52</v>
      </c>
      <c r="S321" s="83">
        <v>4.59</v>
      </c>
      <c r="T321" s="83">
        <v>2626667.8700000006</v>
      </c>
      <c r="U321" s="83">
        <v>1056771.7799999998</v>
      </c>
      <c r="V321" s="83">
        <v>4964697.79</v>
      </c>
      <c r="W321" s="83">
        <v>1528283.8099999998</v>
      </c>
      <c r="AB321" s="83">
        <v>33040.42</v>
      </c>
      <c r="AC321" s="83">
        <v>18713.52</v>
      </c>
      <c r="AD321" s="83">
        <v>193385.52</v>
      </c>
      <c r="AE321" s="83">
        <v>168711.89999999997</v>
      </c>
      <c r="AF321" s="83">
        <v>4330318.5599999996</v>
      </c>
      <c r="AG321" s="83">
        <v>3734927.3200000003</v>
      </c>
      <c r="AH321" s="83">
        <v>298772.07</v>
      </c>
      <c r="AI321" s="83">
        <v>53238.14</v>
      </c>
      <c r="AJ321" s="83">
        <v>1851327.4600000004</v>
      </c>
      <c r="AK321" s="83">
        <v>341001.99</v>
      </c>
      <c r="AL321" s="83">
        <v>1291422.19</v>
      </c>
      <c r="AM321" s="83">
        <v>253401.88999999998</v>
      </c>
      <c r="AN321" s="83">
        <v>866621.83000000007</v>
      </c>
      <c r="AO321" s="83">
        <v>7414.49</v>
      </c>
      <c r="AP321" s="83">
        <v>72617.38</v>
      </c>
      <c r="AQ321" s="83">
        <v>228232.5</v>
      </c>
      <c r="AS321" s="83">
        <v>923885.12999999989</v>
      </c>
      <c r="AT321" s="83">
        <v>383280.49</v>
      </c>
      <c r="AU321" s="83">
        <v>844539.57</v>
      </c>
      <c r="AV321" s="83">
        <v>15773.53</v>
      </c>
      <c r="AW321" s="83">
        <v>48302</v>
      </c>
      <c r="AX321" s="83">
        <v>92581.97</v>
      </c>
      <c r="AY321" s="83">
        <v>254239.14</v>
      </c>
      <c r="BA321" s="83">
        <v>101059.63</v>
      </c>
      <c r="BB321" s="83">
        <v>146379.44</v>
      </c>
      <c r="BC321" s="83">
        <v>127411.93000000002</v>
      </c>
      <c r="BD321" s="83">
        <v>185020.74</v>
      </c>
      <c r="BE321" s="83">
        <v>38744.700000000004</v>
      </c>
      <c r="BF321" s="83">
        <v>3693.03</v>
      </c>
      <c r="BG321" s="83">
        <v>34432.83</v>
      </c>
      <c r="BH321" s="83">
        <v>23303.88</v>
      </c>
      <c r="BI321" s="83">
        <v>458919.92000000004</v>
      </c>
      <c r="BJ321" s="83">
        <v>2668.16</v>
      </c>
      <c r="BK321" s="83">
        <v>3280.21</v>
      </c>
      <c r="BM321" s="83">
        <v>796028.8</v>
      </c>
      <c r="BN321" s="83">
        <v>1102789.2000000002</v>
      </c>
      <c r="BO321" s="83">
        <v>2519.3000000000002</v>
      </c>
      <c r="BP321" s="83">
        <v>24001.279999999999</v>
      </c>
      <c r="BQ321" s="83">
        <v>973352.76</v>
      </c>
      <c r="BR321" s="83">
        <v>948838.24</v>
      </c>
      <c r="BT321" s="83">
        <v>28133.47</v>
      </c>
      <c r="BU321" s="83">
        <v>28133.47</v>
      </c>
      <c r="BV321" s="83">
        <v>183215.38</v>
      </c>
      <c r="BX321" s="83">
        <v>433101.62000000005</v>
      </c>
      <c r="BY321" s="83">
        <v>816356.17</v>
      </c>
      <c r="CC321" s="83">
        <v>127550.9</v>
      </c>
      <c r="CK321" s="83">
        <v>144828.18</v>
      </c>
      <c r="CL321" s="83">
        <v>144828.18</v>
      </c>
      <c r="CO321" s="83">
        <v>44653.58</v>
      </c>
      <c r="CR321" s="83">
        <v>387172.6</v>
      </c>
      <c r="CT321" s="83">
        <v>284073.81</v>
      </c>
    </row>
    <row r="322" spans="2:98" x14ac:dyDescent="0.25">
      <c r="B322" s="84" t="s">
        <v>513</v>
      </c>
      <c r="C322" s="84" t="s">
        <v>514</v>
      </c>
      <c r="D322" s="83">
        <v>21555171.040000007</v>
      </c>
      <c r="E322" s="83">
        <v>6333951.459999999</v>
      </c>
      <c r="F322" s="83">
        <v>240563.43999999997</v>
      </c>
      <c r="G322" s="83">
        <v>440788.82000000007</v>
      </c>
      <c r="I322" s="83">
        <v>399750.94</v>
      </c>
      <c r="J322" s="83">
        <v>85957.43</v>
      </c>
      <c r="L322" s="83">
        <v>3000725.4000000004</v>
      </c>
      <c r="M322" s="83">
        <v>38139.040000000001</v>
      </c>
      <c r="N322" s="83">
        <v>271655.81000000006</v>
      </c>
      <c r="P322" s="83">
        <v>167952.77</v>
      </c>
      <c r="Q322" s="83">
        <v>55594.52</v>
      </c>
      <c r="T322" s="83">
        <v>572137.6</v>
      </c>
      <c r="U322" s="83">
        <v>269326.24</v>
      </c>
      <c r="V322" s="83">
        <v>1049237.04</v>
      </c>
      <c r="W322" s="83">
        <v>392279.91000000003</v>
      </c>
      <c r="AD322" s="83">
        <v>43957.079999999994</v>
      </c>
      <c r="AE322" s="83">
        <v>39158.770000000004</v>
      </c>
      <c r="AF322" s="83">
        <v>979581.24</v>
      </c>
      <c r="AG322" s="83">
        <v>853992.76</v>
      </c>
      <c r="AI322" s="83">
        <v>45720.41</v>
      </c>
      <c r="AJ322" s="83">
        <v>934320.89000000013</v>
      </c>
      <c r="AK322" s="83">
        <v>130685.39</v>
      </c>
      <c r="AL322" s="83">
        <v>108811.97</v>
      </c>
      <c r="AM322" s="83">
        <v>92646.51999999999</v>
      </c>
      <c r="AN322" s="83">
        <v>98157.91</v>
      </c>
      <c r="AO322" s="83">
        <v>84971.58</v>
      </c>
      <c r="AP322" s="83">
        <v>7171.25</v>
      </c>
      <c r="AQ322" s="83">
        <v>750378.66000000015</v>
      </c>
      <c r="AT322" s="83">
        <v>3708.5</v>
      </c>
      <c r="AU322" s="83">
        <v>1004144.45</v>
      </c>
      <c r="AV322" s="83">
        <v>17957.73</v>
      </c>
      <c r="AY322" s="83">
        <v>64418.689999999995</v>
      </c>
      <c r="BA322" s="83">
        <v>12548.39</v>
      </c>
      <c r="BB322" s="83">
        <v>107763.35</v>
      </c>
      <c r="BC322" s="83">
        <v>31716.190000000002</v>
      </c>
      <c r="BD322" s="83">
        <v>107218.63</v>
      </c>
      <c r="BE322" s="83">
        <v>15057.34</v>
      </c>
      <c r="BG322" s="83">
        <v>3695.22</v>
      </c>
      <c r="BH322" s="83">
        <v>18876.739999999998</v>
      </c>
      <c r="BM322" s="83">
        <v>9030.09</v>
      </c>
      <c r="BN322" s="83">
        <v>314112.02</v>
      </c>
      <c r="BO322" s="83">
        <v>3969.14</v>
      </c>
      <c r="BP322" s="83">
        <v>25509.21</v>
      </c>
      <c r="BQ322" s="83">
        <v>11288</v>
      </c>
      <c r="BR322" s="83">
        <v>112709.42</v>
      </c>
      <c r="BS322" s="83">
        <v>333213.5</v>
      </c>
      <c r="BT322" s="83">
        <v>119132.65999999999</v>
      </c>
      <c r="BU322" s="83">
        <v>119132.65999999999</v>
      </c>
      <c r="BV322" s="83">
        <v>251600.34</v>
      </c>
      <c r="BX322" s="83">
        <v>479.54</v>
      </c>
      <c r="BY322" s="83">
        <v>286382.78000000003</v>
      </c>
      <c r="BZ322" s="83">
        <v>111954.29999999999</v>
      </c>
      <c r="CC322" s="83">
        <v>53996.53</v>
      </c>
      <c r="CK322" s="83">
        <v>228937.86</v>
      </c>
      <c r="CL322" s="83">
        <v>228937.86</v>
      </c>
      <c r="CM322" s="83">
        <v>245425.46</v>
      </c>
      <c r="CO322" s="83">
        <v>28055.18</v>
      </c>
      <c r="CQ322" s="83">
        <v>73625.759999999995</v>
      </c>
      <c r="CT322" s="83">
        <v>471029.17</v>
      </c>
    </row>
    <row r="323" spans="2:98" x14ac:dyDescent="0.25">
      <c r="B323" s="84" t="s">
        <v>835</v>
      </c>
      <c r="C323" s="84" t="s">
        <v>836</v>
      </c>
      <c r="D323" s="83">
        <v>1032876.12</v>
      </c>
      <c r="E323" s="83">
        <v>1032876.12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NCES Comparison</vt:lpstr>
      <vt:lpstr>Enrollment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cp:lastPrinted>2022-12-19T20:16:22Z</cp:lastPrinted>
  <dcterms:created xsi:type="dcterms:W3CDTF">2022-12-12T17:44:04Z</dcterms:created>
  <dcterms:modified xsi:type="dcterms:W3CDTF">2023-12-22T21:51:17Z</dcterms:modified>
</cp:coreProperties>
</file>